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ml.chart+xml" PartName="/xl/charts/chart1.xml"/>
  <Override ContentType="application/vnd.openxmlformats-officedocument.drawingml.chart+xml" PartName="/xl/charts/chart2.xml"/>
  <Override ContentType="application/vnd.ms-office.chartcolorstyle+xml" PartName="/xl/charts/colors1.xml"/>
  <Override ContentType="application/vnd.ms-office.chartcolorstyle+xml" PartName="/xl/charts/colors2.xml"/>
  <Override ContentType="application/vnd.ms-office.chartstyle+xml" PartName="/xl/charts/style1.xml"/>
  <Override ContentType="application/vnd.ms-office.chartstyle+xml" PartName="/xl/charts/style2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spreadsheetml.sheetMetadata+xml" PartName="/xl/metadata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filterPrivacy="1" defaultThemeVersion="202300"/>
  <xr:revisionPtr revIDLastSave="0" documentId="8_{2F636B51-2618-4A20-9CA8-D991E0B76BEE}" xr6:coauthVersionLast="47" xr6:coauthVersionMax="47" xr10:uidLastSave="{00000000-0000-0000-0000-000000000000}"/>
  <bookViews>
    <workbookView xWindow="30" yWindow="-16320" windowWidth="29040" windowHeight="15720" tabRatio="824" xr2:uid="{CA0FC909-B5EB-40E8-85D8-31FADCB29344}"/>
  </bookViews>
  <sheets>
    <sheet name="使い方" sheetId="14" r:id="rId1"/>
    <sheet name="①目的及び調査範囲の設定" sheetId="9" r:id="rId2"/>
    <sheet name="②活動量" sheetId="7" r:id="rId3"/>
    <sheet name="③原単位" sheetId="3" r:id="rId4"/>
    <sheet name="④-1活動量と原単位の対応付け" sheetId="10" r:id="rId5"/>
    <sheet name="④-2影響評価" sheetId="11" r:id="rId6"/>
    <sheet name="④-3グラフ" sheetId="12" r:id="rId7"/>
    <sheet name="②リスト" sheetId="13" r:id="rId8"/>
  </sheets>
  <definedNames>
    <definedName name="_xlnm.Print_Area" localSheetId="1">①目的及び調査範囲の設定!$A$1:$Q$20</definedName>
    <definedName name="_xlnm.Print_Area" localSheetId="2">②活動量!$A$1:$BS$52</definedName>
    <definedName name="_xlnm.Print_Area" localSheetId="3">③原単位!$A$1:$K$40</definedName>
    <definedName name="_xlnm.Print_Area" localSheetId="4">'④-1活動量と原単位の対応付け'!$B$2:$I$63</definedName>
    <definedName name="_xlnm.Print_Area" localSheetId="5">'④-2影響評価'!$B$2:$W$63</definedName>
    <definedName name="_xlnm.Print_Area" localSheetId="6">'④-3グラフ'!$A$1:$U$18</definedName>
    <definedName name="_xlnm.Print_Area" localSheetId="0">使い方!$A$1:$E$54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04" i="11" l="1"/>
  <c r="N204" i="11"/>
  <c r="R204" i="11"/>
  <c r="S204" i="11"/>
  <c r="W204" i="11"/>
  <c r="J205" i="11"/>
  <c r="N205" i="11"/>
  <c r="R205" i="11"/>
  <c r="S205" i="11"/>
  <c r="W205" i="11"/>
  <c r="J206" i="11"/>
  <c r="W206" i="11" s="1"/>
  <c r="N206" i="11"/>
  <c r="R206" i="11"/>
  <c r="S206" i="11"/>
  <c r="J207" i="11"/>
  <c r="N207" i="11"/>
  <c r="R207" i="11"/>
  <c r="S207" i="11"/>
  <c r="W207" i="11"/>
  <c r="J208" i="11"/>
  <c r="N208" i="11"/>
  <c r="R208" i="11"/>
  <c r="S208" i="11"/>
  <c r="W208" i="11"/>
  <c r="J209" i="11"/>
  <c r="W209" i="11" s="1"/>
  <c r="N209" i="11"/>
  <c r="R209" i="11"/>
  <c r="S209" i="11"/>
  <c r="J210" i="11"/>
  <c r="N210" i="11"/>
  <c r="R210" i="11"/>
  <c r="S210" i="11"/>
  <c r="W210" i="11"/>
  <c r="J211" i="11"/>
  <c r="N211" i="11"/>
  <c r="R211" i="11"/>
  <c r="S211" i="11"/>
  <c r="W211" i="11"/>
  <c r="J212" i="11"/>
  <c r="W212" i="11" s="1"/>
  <c r="N212" i="11"/>
  <c r="R212" i="11"/>
  <c r="S212" i="11"/>
  <c r="J213" i="11"/>
  <c r="N213" i="11"/>
  <c r="R213" i="11"/>
  <c r="S213" i="11"/>
  <c r="W213" i="11"/>
  <c r="J214" i="11"/>
  <c r="N214" i="11"/>
  <c r="R214" i="11"/>
  <c r="S214" i="11"/>
  <c r="W214" i="11"/>
  <c r="J215" i="11"/>
  <c r="W215" i="11" s="1"/>
  <c r="N215" i="11"/>
  <c r="R215" i="11"/>
  <c r="S215" i="11"/>
  <c r="J216" i="11"/>
  <c r="N216" i="11"/>
  <c r="R216" i="11"/>
  <c r="S216" i="11"/>
  <c r="W216" i="11"/>
  <c r="J217" i="11"/>
  <c r="N217" i="11"/>
  <c r="R217" i="11"/>
  <c r="S217" i="11"/>
  <c r="W217" i="11"/>
  <c r="J218" i="11"/>
  <c r="N218" i="11"/>
  <c r="R218" i="11"/>
  <c r="S218" i="11"/>
  <c r="W218" i="11"/>
  <c r="J219" i="11"/>
  <c r="N219" i="11"/>
  <c r="R219" i="11"/>
  <c r="S219" i="11"/>
  <c r="W219" i="11"/>
  <c r="J220" i="11"/>
  <c r="W220" i="11" s="1"/>
  <c r="N220" i="11"/>
  <c r="R220" i="11"/>
  <c r="S220" i="11"/>
  <c r="J221" i="11"/>
  <c r="N221" i="11"/>
  <c r="R221" i="11"/>
  <c r="S221" i="11"/>
  <c r="W221" i="11"/>
  <c r="J222" i="11"/>
  <c r="N222" i="11"/>
  <c r="R222" i="11"/>
  <c r="S222" i="11"/>
  <c r="W222" i="11"/>
  <c r="J223" i="11"/>
  <c r="W223" i="11" s="1"/>
  <c r="N223" i="11"/>
  <c r="R223" i="11"/>
  <c r="S223" i="11"/>
  <c r="J224" i="11"/>
  <c r="N224" i="11"/>
  <c r="R224" i="11"/>
  <c r="S224" i="11"/>
  <c r="W224" i="11"/>
  <c r="J225" i="11"/>
  <c r="N225" i="11"/>
  <c r="R225" i="11"/>
  <c r="S225" i="11"/>
  <c r="W225" i="11"/>
  <c r="J226" i="11"/>
  <c r="W226" i="11" s="1"/>
  <c r="N226" i="11"/>
  <c r="R226" i="11"/>
  <c r="S226" i="11"/>
  <c r="J227" i="11"/>
  <c r="N227" i="11"/>
  <c r="R227" i="11"/>
  <c r="S227" i="11"/>
  <c r="W227" i="11"/>
  <c r="J228" i="11"/>
  <c r="N228" i="11"/>
  <c r="R228" i="11"/>
  <c r="S228" i="11"/>
  <c r="W228" i="11"/>
  <c r="J229" i="11"/>
  <c r="W229" i="11" s="1"/>
  <c r="N229" i="11"/>
  <c r="R229" i="11"/>
  <c r="S229" i="11"/>
  <c r="J230" i="11"/>
  <c r="N230" i="11"/>
  <c r="R230" i="11"/>
  <c r="S230" i="11"/>
  <c r="W230" i="11"/>
  <c r="J231" i="11"/>
  <c r="N231" i="11"/>
  <c r="R231" i="11"/>
  <c r="S231" i="11"/>
  <c r="W231" i="11"/>
  <c r="J232" i="11"/>
  <c r="N232" i="11"/>
  <c r="R232" i="11"/>
  <c r="S232" i="11"/>
  <c r="W232" i="11"/>
  <c r="J233" i="11"/>
  <c r="N233" i="11"/>
  <c r="R233" i="11"/>
  <c r="S233" i="11"/>
  <c r="W233" i="11"/>
  <c r="J234" i="11"/>
  <c r="W234" i="11" s="1"/>
  <c r="N234" i="11"/>
  <c r="R234" i="11"/>
  <c r="S234" i="11"/>
  <c r="J235" i="11"/>
  <c r="N235" i="11"/>
  <c r="R235" i="11"/>
  <c r="S235" i="11"/>
  <c r="W235" i="11"/>
  <c r="J236" i="11"/>
  <c r="N236" i="11"/>
  <c r="R236" i="11"/>
  <c r="S236" i="11"/>
  <c r="W236" i="11"/>
  <c r="J237" i="11"/>
  <c r="W237" i="11" s="1"/>
  <c r="N237" i="11"/>
  <c r="R237" i="11"/>
  <c r="S237" i="11"/>
  <c r="J238" i="11"/>
  <c r="N238" i="11"/>
  <c r="R238" i="11"/>
  <c r="S238" i="11"/>
  <c r="W238" i="11"/>
  <c r="J239" i="11"/>
  <c r="N239" i="11"/>
  <c r="R239" i="11"/>
  <c r="S239" i="11"/>
  <c r="W239" i="11"/>
  <c r="J240" i="11"/>
  <c r="W240" i="11" s="1"/>
  <c r="N240" i="11"/>
  <c r="R240" i="11"/>
  <c r="S240" i="11"/>
  <c r="J241" i="11"/>
  <c r="N241" i="11"/>
  <c r="R241" i="11"/>
  <c r="S241" i="11"/>
  <c r="W241" i="11"/>
  <c r="J242" i="11"/>
  <c r="N242" i="11"/>
  <c r="R242" i="11"/>
  <c r="S242" i="11"/>
  <c r="W242" i="11"/>
  <c r="J243" i="11"/>
  <c r="W243" i="11" s="1"/>
  <c r="N243" i="11"/>
  <c r="R243" i="11"/>
  <c r="S243" i="11"/>
  <c r="J244" i="11"/>
  <c r="N244" i="11"/>
  <c r="R244" i="11"/>
  <c r="S244" i="11"/>
  <c r="W244" i="11"/>
  <c r="J245" i="11"/>
  <c r="N245" i="11"/>
  <c r="R245" i="11"/>
  <c r="S245" i="11"/>
  <c r="W245" i="11"/>
  <c r="J246" i="11"/>
  <c r="N246" i="11"/>
  <c r="R246" i="11"/>
  <c r="S246" i="11"/>
  <c r="W246" i="11"/>
  <c r="J247" i="11"/>
  <c r="N247" i="11"/>
  <c r="R247" i="11"/>
  <c r="S247" i="11"/>
  <c r="W247" i="11"/>
  <c r="J248" i="11"/>
  <c r="W248" i="11" s="1"/>
  <c r="N248" i="11"/>
  <c r="R248" i="11"/>
  <c r="S248" i="11"/>
  <c r="J249" i="11"/>
  <c r="N249" i="11"/>
  <c r="R249" i="11"/>
  <c r="S249" i="11"/>
  <c r="W249" i="11"/>
  <c r="J250" i="11"/>
  <c r="N250" i="11"/>
  <c r="R250" i="11"/>
  <c r="S250" i="11"/>
  <c r="W250" i="11"/>
  <c r="J251" i="11"/>
  <c r="W251" i="11" s="1"/>
  <c r="N251" i="11"/>
  <c r="R251" i="11"/>
  <c r="S251" i="11"/>
  <c r="J252" i="11"/>
  <c r="N252" i="11"/>
  <c r="R252" i="11"/>
  <c r="S252" i="11"/>
  <c r="W252" i="11"/>
  <c r="J253" i="11"/>
  <c r="N253" i="11"/>
  <c r="R253" i="11"/>
  <c r="S253" i="11"/>
  <c r="W253" i="11"/>
  <c r="J254" i="11"/>
  <c r="W254" i="11" s="1"/>
  <c r="N254" i="11"/>
  <c r="R254" i="11"/>
  <c r="S254" i="11"/>
  <c r="J255" i="11"/>
  <c r="N255" i="11"/>
  <c r="R255" i="11"/>
  <c r="S255" i="11"/>
  <c r="W255" i="11"/>
  <c r="J256" i="11"/>
  <c r="N256" i="11"/>
  <c r="R256" i="11"/>
  <c r="S256" i="11"/>
  <c r="W256" i="11"/>
  <c r="J257" i="11"/>
  <c r="W257" i="11" s="1"/>
  <c r="N257" i="11"/>
  <c r="R257" i="11"/>
  <c r="S257" i="11"/>
  <c r="J258" i="11"/>
  <c r="N258" i="11"/>
  <c r="R258" i="11"/>
  <c r="S258" i="11"/>
  <c r="W258" i="11"/>
  <c r="J259" i="11"/>
  <c r="N259" i="11"/>
  <c r="R259" i="11"/>
  <c r="S259" i="11"/>
  <c r="W259" i="11"/>
  <c r="J260" i="11"/>
  <c r="N260" i="11"/>
  <c r="R260" i="11"/>
  <c r="S260" i="11"/>
  <c r="W260" i="11"/>
  <c r="J261" i="11"/>
  <c r="N261" i="11"/>
  <c r="R261" i="11"/>
  <c r="S261" i="11"/>
  <c r="W261" i="11"/>
  <c r="J262" i="11"/>
  <c r="W262" i="11" s="1"/>
  <c r="N262" i="11"/>
  <c r="R262" i="11"/>
  <c r="S262" i="11"/>
  <c r="J263" i="11"/>
  <c r="N263" i="11"/>
  <c r="R263" i="11"/>
  <c r="S263" i="11"/>
  <c r="W263" i="11"/>
  <c r="J264" i="11"/>
  <c r="N264" i="11"/>
  <c r="R264" i="11"/>
  <c r="S264" i="11"/>
  <c r="W264" i="11"/>
  <c r="J265" i="11"/>
  <c r="W265" i="11" s="1"/>
  <c r="N265" i="11"/>
  <c r="R265" i="11"/>
  <c r="S265" i="11"/>
  <c r="J266" i="11"/>
  <c r="N266" i="11"/>
  <c r="R266" i="11"/>
  <c r="S266" i="11"/>
  <c r="W266" i="11"/>
  <c r="J267" i="11"/>
  <c r="N267" i="11"/>
  <c r="R267" i="11"/>
  <c r="S267" i="11"/>
  <c r="W267" i="11"/>
  <c r="J268" i="11"/>
  <c r="W268" i="11" s="1"/>
  <c r="N268" i="11"/>
  <c r="R268" i="11"/>
  <c r="S268" i="11"/>
  <c r="J269" i="11"/>
  <c r="N269" i="11"/>
  <c r="R269" i="11"/>
  <c r="S269" i="11"/>
  <c r="W269" i="11"/>
  <c r="J270" i="11"/>
  <c r="N270" i="11"/>
  <c r="R270" i="11"/>
  <c r="S270" i="11"/>
  <c r="W270" i="11"/>
  <c r="J271" i="11"/>
  <c r="W271" i="11" s="1"/>
  <c r="N271" i="11"/>
  <c r="R271" i="11"/>
  <c r="S271" i="11"/>
  <c r="J272" i="11"/>
  <c r="N272" i="11"/>
  <c r="R272" i="11"/>
  <c r="S272" i="11"/>
  <c r="W272" i="11"/>
  <c r="J273" i="11"/>
  <c r="N273" i="11"/>
  <c r="R273" i="11"/>
  <c r="S273" i="11"/>
  <c r="W273" i="11"/>
  <c r="J274" i="11"/>
  <c r="N274" i="11"/>
  <c r="R274" i="11"/>
  <c r="S274" i="11"/>
  <c r="W274" i="11"/>
  <c r="J275" i="11"/>
  <c r="N275" i="11"/>
  <c r="R275" i="11"/>
  <c r="S275" i="11"/>
  <c r="W275" i="11"/>
  <c r="J276" i="11"/>
  <c r="W276" i="11" s="1"/>
  <c r="N276" i="11"/>
  <c r="R276" i="11"/>
  <c r="S276" i="11"/>
  <c r="J277" i="11"/>
  <c r="N277" i="11"/>
  <c r="R277" i="11"/>
  <c r="S277" i="11"/>
  <c r="W277" i="11"/>
  <c r="J278" i="11"/>
  <c r="N278" i="11"/>
  <c r="R278" i="11"/>
  <c r="S278" i="11"/>
  <c r="W278" i="11"/>
  <c r="J279" i="11"/>
  <c r="W279" i="11" s="1"/>
  <c r="N279" i="11"/>
  <c r="R279" i="11"/>
  <c r="S279" i="11"/>
  <c r="J280" i="11"/>
  <c r="N280" i="11"/>
  <c r="R280" i="11"/>
  <c r="S280" i="11"/>
  <c r="W280" i="11"/>
  <c r="J281" i="11"/>
  <c r="N281" i="11"/>
  <c r="R281" i="11"/>
  <c r="S281" i="11"/>
  <c r="W281" i="11"/>
  <c r="J282" i="11"/>
  <c r="W282" i="11" s="1"/>
  <c r="N282" i="11"/>
  <c r="R282" i="11"/>
  <c r="S282" i="11"/>
  <c r="J283" i="11"/>
  <c r="N283" i="11"/>
  <c r="R283" i="11"/>
  <c r="S283" i="11"/>
  <c r="W283" i="11"/>
  <c r="J284" i="11"/>
  <c r="N284" i="11"/>
  <c r="R284" i="11"/>
  <c r="S284" i="11"/>
  <c r="W284" i="11"/>
  <c r="J285" i="11"/>
  <c r="W285" i="11" s="1"/>
  <c r="N285" i="11"/>
  <c r="R285" i="11"/>
  <c r="S285" i="11"/>
  <c r="J286" i="11"/>
  <c r="N286" i="11"/>
  <c r="R286" i="11"/>
  <c r="S286" i="11"/>
  <c r="W286" i="11"/>
  <c r="J287" i="11"/>
  <c r="N287" i="11"/>
  <c r="R287" i="11"/>
  <c r="S287" i="11"/>
  <c r="W287" i="11"/>
  <c r="J288" i="11"/>
  <c r="N288" i="11"/>
  <c r="R288" i="11"/>
  <c r="S288" i="11"/>
  <c r="W288" i="11"/>
  <c r="J289" i="11"/>
  <c r="N289" i="11"/>
  <c r="R289" i="11"/>
  <c r="S289" i="11"/>
  <c r="W289" i="11"/>
  <c r="J290" i="11"/>
  <c r="W290" i="11" s="1"/>
  <c r="N290" i="11"/>
  <c r="R290" i="11"/>
  <c r="S290" i="11"/>
  <c r="J291" i="11"/>
  <c r="N291" i="11"/>
  <c r="R291" i="11"/>
  <c r="S291" i="11"/>
  <c r="W291" i="11"/>
  <c r="J292" i="11"/>
  <c r="N292" i="11"/>
  <c r="R292" i="11"/>
  <c r="S292" i="11"/>
  <c r="W292" i="11"/>
  <c r="J293" i="11"/>
  <c r="W293" i="11" s="1"/>
  <c r="N293" i="11"/>
  <c r="R293" i="11"/>
  <c r="S293" i="11"/>
  <c r="J294" i="11"/>
  <c r="N294" i="11"/>
  <c r="R294" i="11"/>
  <c r="S294" i="11"/>
  <c r="W294" i="11"/>
  <c r="J295" i="11"/>
  <c r="N295" i="11"/>
  <c r="R295" i="11"/>
  <c r="S295" i="11"/>
  <c r="W295" i="11"/>
  <c r="J296" i="11"/>
  <c r="W296" i="11" s="1"/>
  <c r="N296" i="11"/>
  <c r="R296" i="11"/>
  <c r="S296" i="11"/>
  <c r="J297" i="11"/>
  <c r="N297" i="11"/>
  <c r="R297" i="11"/>
  <c r="S297" i="11"/>
  <c r="W297" i="11"/>
  <c r="J298" i="11"/>
  <c r="N298" i="11"/>
  <c r="R298" i="11"/>
  <c r="S298" i="11"/>
  <c r="W298" i="11"/>
  <c r="J299" i="11"/>
  <c r="W299" i="11" s="1"/>
  <c r="N299" i="11"/>
  <c r="R299" i="11"/>
  <c r="S299" i="11"/>
  <c r="J300" i="11"/>
  <c r="N300" i="11"/>
  <c r="R300" i="11"/>
  <c r="S300" i="11"/>
  <c r="W300" i="11"/>
  <c r="J301" i="11"/>
  <c r="N301" i="11"/>
  <c r="R301" i="11"/>
  <c r="S301" i="11"/>
  <c r="W301" i="11"/>
  <c r="J302" i="11"/>
  <c r="N302" i="11"/>
  <c r="R302" i="11"/>
  <c r="S302" i="11"/>
  <c r="W302" i="11"/>
  <c r="J303" i="11"/>
  <c r="N303" i="11"/>
  <c r="R303" i="11"/>
  <c r="S303" i="11"/>
  <c r="W303" i="11"/>
  <c r="J304" i="11"/>
  <c r="W304" i="11" s="1"/>
  <c r="N304" i="11"/>
  <c r="R304" i="11"/>
  <c r="S304" i="11"/>
  <c r="J305" i="11"/>
  <c r="N305" i="11"/>
  <c r="R305" i="11"/>
  <c r="S305" i="11"/>
  <c r="W305" i="11"/>
  <c r="J306" i="11"/>
  <c r="N306" i="11"/>
  <c r="R306" i="11"/>
  <c r="S306" i="11"/>
  <c r="W306" i="11"/>
  <c r="J307" i="11"/>
  <c r="W307" i="11" s="1"/>
  <c r="N307" i="11"/>
  <c r="R307" i="11"/>
  <c r="S307" i="11"/>
  <c r="J308" i="11"/>
  <c r="N308" i="11"/>
  <c r="R308" i="11"/>
  <c r="S308" i="11"/>
  <c r="W308" i="11"/>
  <c r="J309" i="11"/>
  <c r="N309" i="11"/>
  <c r="R309" i="11"/>
  <c r="S309" i="11"/>
  <c r="W309" i="11"/>
  <c r="J310" i="11"/>
  <c r="W310" i="11" s="1"/>
  <c r="N310" i="11"/>
  <c r="R310" i="11"/>
  <c r="S310" i="11"/>
  <c r="J311" i="11"/>
  <c r="N311" i="11"/>
  <c r="R311" i="11"/>
  <c r="S311" i="11"/>
  <c r="W311" i="11"/>
  <c r="J312" i="11"/>
  <c r="N312" i="11"/>
  <c r="R312" i="11"/>
  <c r="S312" i="11"/>
  <c r="W312" i="11"/>
  <c r="J313" i="11"/>
  <c r="W313" i="11" s="1"/>
  <c r="N313" i="11"/>
  <c r="R313" i="11"/>
  <c r="S313" i="11"/>
  <c r="J314" i="11"/>
  <c r="N314" i="11"/>
  <c r="R314" i="11"/>
  <c r="S314" i="11"/>
  <c r="W314" i="11"/>
  <c r="J315" i="11"/>
  <c r="N315" i="11"/>
  <c r="R315" i="11"/>
  <c r="S315" i="11"/>
  <c r="W315" i="11"/>
  <c r="J316" i="11"/>
  <c r="N316" i="11"/>
  <c r="R316" i="11"/>
  <c r="S316" i="11"/>
  <c r="W316" i="11"/>
  <c r="J317" i="11"/>
  <c r="N317" i="11"/>
  <c r="R317" i="11"/>
  <c r="S317" i="11"/>
  <c r="W317" i="11"/>
  <c r="J318" i="11"/>
  <c r="W318" i="11" s="1"/>
  <c r="N318" i="11"/>
  <c r="R318" i="11"/>
  <c r="S318" i="11"/>
  <c r="J319" i="11"/>
  <c r="N319" i="11"/>
  <c r="R319" i="11"/>
  <c r="S319" i="11"/>
  <c r="W319" i="11"/>
  <c r="J320" i="11"/>
  <c r="N320" i="11"/>
  <c r="R320" i="11"/>
  <c r="S320" i="11"/>
  <c r="W320" i="11"/>
  <c r="J321" i="11"/>
  <c r="W321" i="11" s="1"/>
  <c r="N321" i="11"/>
  <c r="R321" i="11"/>
  <c r="S321" i="11"/>
  <c r="J322" i="11"/>
  <c r="N322" i="11"/>
  <c r="R322" i="11"/>
  <c r="S322" i="11"/>
  <c r="W322" i="11"/>
  <c r="J323" i="11"/>
  <c r="N323" i="11"/>
  <c r="R323" i="11"/>
  <c r="S323" i="11"/>
  <c r="W323" i="11"/>
  <c r="J324" i="11"/>
  <c r="W324" i="11" s="1"/>
  <c r="N324" i="11"/>
  <c r="R324" i="11"/>
  <c r="S324" i="11"/>
  <c r="J325" i="11"/>
  <c r="N325" i="11"/>
  <c r="R325" i="11"/>
  <c r="S325" i="11"/>
  <c r="W325" i="11"/>
  <c r="J326" i="11"/>
  <c r="N326" i="11"/>
  <c r="R326" i="11"/>
  <c r="S326" i="11"/>
  <c r="W326" i="11"/>
  <c r="J327" i="11"/>
  <c r="W327" i="11" s="1"/>
  <c r="N327" i="11"/>
  <c r="R327" i="11"/>
  <c r="S327" i="11"/>
  <c r="J328" i="11"/>
  <c r="N328" i="11"/>
  <c r="R328" i="11"/>
  <c r="S328" i="11"/>
  <c r="W328" i="11"/>
  <c r="J329" i="11"/>
  <c r="N329" i="11"/>
  <c r="R329" i="11"/>
  <c r="S329" i="11"/>
  <c r="W329" i="11"/>
  <c r="J330" i="11"/>
  <c r="N330" i="11"/>
  <c r="R330" i="11"/>
  <c r="S330" i="11"/>
  <c r="W330" i="11"/>
  <c r="J331" i="11"/>
  <c r="N331" i="11"/>
  <c r="R331" i="11"/>
  <c r="S331" i="11"/>
  <c r="W331" i="11"/>
  <c r="J332" i="11"/>
  <c r="W332" i="11" s="1"/>
  <c r="N332" i="11"/>
  <c r="R332" i="11"/>
  <c r="S332" i="11"/>
  <c r="J333" i="11"/>
  <c r="N333" i="11"/>
  <c r="R333" i="11"/>
  <c r="S333" i="11"/>
  <c r="W333" i="11"/>
  <c r="J334" i="11"/>
  <c r="N334" i="11"/>
  <c r="R334" i="11"/>
  <c r="S334" i="11"/>
  <c r="W334" i="11"/>
  <c r="J335" i="11"/>
  <c r="W335" i="11" s="1"/>
  <c r="N335" i="11"/>
  <c r="R335" i="11"/>
  <c r="S335" i="11"/>
  <c r="J336" i="11"/>
  <c r="N336" i="11"/>
  <c r="R336" i="11"/>
  <c r="S336" i="11"/>
  <c r="W336" i="11"/>
  <c r="J337" i="11"/>
  <c r="N337" i="11"/>
  <c r="R337" i="11"/>
  <c r="S337" i="11"/>
  <c r="W337" i="11"/>
  <c r="J338" i="11"/>
  <c r="W338" i="11" s="1"/>
  <c r="N338" i="11"/>
  <c r="R338" i="11"/>
  <c r="S338" i="11"/>
  <c r="J339" i="11"/>
  <c r="N339" i="11"/>
  <c r="R339" i="11"/>
  <c r="S339" i="11"/>
  <c r="W339" i="11"/>
  <c r="J340" i="11"/>
  <c r="N340" i="11"/>
  <c r="R340" i="11"/>
  <c r="S340" i="11"/>
  <c r="W340" i="11"/>
  <c r="J341" i="11"/>
  <c r="W341" i="11" s="1"/>
  <c r="N341" i="11"/>
  <c r="R341" i="11"/>
  <c r="S341" i="11"/>
  <c r="J342" i="11"/>
  <c r="N342" i="11"/>
  <c r="R342" i="11"/>
  <c r="S342" i="11"/>
  <c r="W342" i="11"/>
  <c r="J343" i="11"/>
  <c r="N343" i="11"/>
  <c r="R343" i="11"/>
  <c r="S343" i="11"/>
  <c r="W343" i="11"/>
  <c r="J344" i="11"/>
  <c r="N344" i="11"/>
  <c r="R344" i="11"/>
  <c r="S344" i="11"/>
  <c r="W344" i="11"/>
  <c r="J345" i="11"/>
  <c r="N345" i="11"/>
  <c r="R345" i="11"/>
  <c r="S345" i="11"/>
  <c r="W345" i="11"/>
  <c r="J346" i="11"/>
  <c r="W346" i="11" s="1"/>
  <c r="N346" i="11"/>
  <c r="R346" i="11"/>
  <c r="S346" i="11"/>
  <c r="J347" i="11"/>
  <c r="N347" i="11"/>
  <c r="R347" i="11"/>
  <c r="S347" i="11"/>
  <c r="W347" i="11"/>
  <c r="J348" i="11"/>
  <c r="N348" i="11"/>
  <c r="R348" i="11"/>
  <c r="S348" i="11"/>
  <c r="W348" i="11"/>
  <c r="J349" i="11"/>
  <c r="W349" i="11" s="1"/>
  <c r="N349" i="11"/>
  <c r="R349" i="11"/>
  <c r="S349" i="11"/>
  <c r="J350" i="11"/>
  <c r="N350" i="11"/>
  <c r="R350" i="11"/>
  <c r="S350" i="11"/>
  <c r="W350" i="11"/>
  <c r="J351" i="11"/>
  <c r="N351" i="11"/>
  <c r="R351" i="11"/>
  <c r="S351" i="11"/>
  <c r="W351" i="11"/>
  <c r="J352" i="11"/>
  <c r="W352" i="11" s="1"/>
  <c r="N352" i="11"/>
  <c r="R352" i="11"/>
  <c r="S352" i="11"/>
  <c r="J353" i="11"/>
  <c r="N353" i="11"/>
  <c r="R353" i="11"/>
  <c r="S353" i="11"/>
  <c r="W353" i="11"/>
  <c r="J354" i="11"/>
  <c r="N354" i="11"/>
  <c r="R354" i="11"/>
  <c r="S354" i="11"/>
  <c r="W354" i="11"/>
  <c r="J355" i="11"/>
  <c r="W355" i="11" s="1"/>
  <c r="N355" i="11"/>
  <c r="R355" i="11"/>
  <c r="S355" i="11"/>
  <c r="J356" i="11"/>
  <c r="N356" i="11"/>
  <c r="R356" i="11"/>
  <c r="S356" i="11"/>
  <c r="W356" i="11"/>
  <c r="J357" i="11"/>
  <c r="N357" i="11"/>
  <c r="R357" i="11"/>
  <c r="S357" i="11"/>
  <c r="W357" i="11"/>
  <c r="J358" i="11"/>
  <c r="N358" i="11"/>
  <c r="R358" i="11"/>
  <c r="S358" i="11"/>
  <c r="W358" i="11"/>
  <c r="J359" i="11"/>
  <c r="N359" i="11"/>
  <c r="R359" i="11"/>
  <c r="S359" i="11"/>
  <c r="W359" i="11"/>
  <c r="J360" i="11"/>
  <c r="W360" i="11" s="1"/>
  <c r="N360" i="11"/>
  <c r="R360" i="11"/>
  <c r="S360" i="11"/>
  <c r="J361" i="11"/>
  <c r="N361" i="11"/>
  <c r="R361" i="11"/>
  <c r="S361" i="11"/>
  <c r="W361" i="11"/>
  <c r="J362" i="11"/>
  <c r="N362" i="11"/>
  <c r="R362" i="11"/>
  <c r="S362" i="11"/>
  <c r="W362" i="11"/>
  <c r="J363" i="11"/>
  <c r="W363" i="11" s="1"/>
  <c r="N363" i="11"/>
  <c r="R363" i="11"/>
  <c r="S363" i="11"/>
  <c r="J364" i="11"/>
  <c r="N364" i="11"/>
  <c r="R364" i="11"/>
  <c r="S364" i="11"/>
  <c r="W364" i="11"/>
  <c r="J365" i="11"/>
  <c r="N365" i="11"/>
  <c r="R365" i="11"/>
  <c r="S365" i="11"/>
  <c r="W365" i="11"/>
  <c r="J366" i="11"/>
  <c r="W366" i="11" s="1"/>
  <c r="N366" i="11"/>
  <c r="R366" i="11"/>
  <c r="S366" i="11"/>
  <c r="J367" i="11"/>
  <c r="N367" i="11"/>
  <c r="R367" i="11"/>
  <c r="S367" i="11"/>
  <c r="W367" i="11"/>
  <c r="J368" i="11"/>
  <c r="N368" i="11"/>
  <c r="R368" i="11"/>
  <c r="S368" i="11"/>
  <c r="W368" i="11"/>
  <c r="J369" i="11"/>
  <c r="W369" i="11" s="1"/>
  <c r="N369" i="11"/>
  <c r="R369" i="11"/>
  <c r="S369" i="11"/>
  <c r="J370" i="11"/>
  <c r="N370" i="11"/>
  <c r="R370" i="11"/>
  <c r="S370" i="11"/>
  <c r="W370" i="11"/>
  <c r="J371" i="11"/>
  <c r="N371" i="11"/>
  <c r="R371" i="11"/>
  <c r="S371" i="11"/>
  <c r="W371" i="11"/>
  <c r="J372" i="11"/>
  <c r="N372" i="11"/>
  <c r="R372" i="11"/>
  <c r="S372" i="11"/>
  <c r="W372" i="11"/>
  <c r="J373" i="11"/>
  <c r="N373" i="11"/>
  <c r="R373" i="11"/>
  <c r="S373" i="11"/>
  <c r="W373" i="11"/>
  <c r="J374" i="11"/>
  <c r="W374" i="11" s="1"/>
  <c r="N374" i="11"/>
  <c r="R374" i="11"/>
  <c r="S374" i="11"/>
  <c r="J375" i="11"/>
  <c r="N375" i="11"/>
  <c r="R375" i="11"/>
  <c r="S375" i="11"/>
  <c r="W375" i="11"/>
  <c r="J376" i="11"/>
  <c r="N376" i="11"/>
  <c r="R376" i="11"/>
  <c r="S376" i="11"/>
  <c r="W376" i="11"/>
  <c r="J377" i="11"/>
  <c r="W377" i="11" s="1"/>
  <c r="N377" i="11"/>
  <c r="R377" i="11"/>
  <c r="S377" i="11"/>
  <c r="J378" i="11"/>
  <c r="N378" i="11"/>
  <c r="R378" i="11"/>
  <c r="S378" i="11"/>
  <c r="W378" i="11"/>
  <c r="J379" i="11"/>
  <c r="N379" i="11"/>
  <c r="R379" i="11"/>
  <c r="S379" i="11"/>
  <c r="W379" i="11"/>
  <c r="J380" i="11"/>
  <c r="W380" i="11" s="1"/>
  <c r="N380" i="11"/>
  <c r="R380" i="11"/>
  <c r="S380" i="11"/>
  <c r="J381" i="11"/>
  <c r="N381" i="11"/>
  <c r="R381" i="11"/>
  <c r="S381" i="11"/>
  <c r="W381" i="11"/>
  <c r="J382" i="11"/>
  <c r="N382" i="11"/>
  <c r="R382" i="11"/>
  <c r="S382" i="11"/>
  <c r="W382" i="11"/>
  <c r="J383" i="11"/>
  <c r="W383" i="11" s="1"/>
  <c r="N383" i="11"/>
  <c r="R383" i="11"/>
  <c r="S383" i="11"/>
  <c r="J384" i="11"/>
  <c r="N384" i="11"/>
  <c r="R384" i="11"/>
  <c r="S384" i="11"/>
  <c r="W384" i="11"/>
  <c r="J385" i="11"/>
  <c r="N385" i="11"/>
  <c r="R385" i="11"/>
  <c r="S385" i="11"/>
  <c r="W385" i="11"/>
  <c r="J386" i="11"/>
  <c r="N386" i="11"/>
  <c r="R386" i="11"/>
  <c r="S386" i="11"/>
  <c r="W386" i="11"/>
  <c r="J387" i="11"/>
  <c r="N387" i="11"/>
  <c r="R387" i="11"/>
  <c r="S387" i="11"/>
  <c r="W387" i="11"/>
  <c r="J388" i="11"/>
  <c r="W388" i="11" s="1"/>
  <c r="N388" i="11"/>
  <c r="R388" i="11"/>
  <c r="S388" i="11"/>
  <c r="J389" i="11"/>
  <c r="N389" i="11"/>
  <c r="R389" i="11"/>
  <c r="S389" i="11"/>
  <c r="W389" i="11"/>
  <c r="J390" i="11"/>
  <c r="N390" i="11"/>
  <c r="R390" i="11"/>
  <c r="S390" i="11"/>
  <c r="W390" i="11"/>
  <c r="J391" i="11"/>
  <c r="W391" i="11" s="1"/>
  <c r="N391" i="11"/>
  <c r="R391" i="11"/>
  <c r="S391" i="11"/>
  <c r="J392" i="11"/>
  <c r="N392" i="11"/>
  <c r="R392" i="11"/>
  <c r="S392" i="11"/>
  <c r="W392" i="11"/>
  <c r="J393" i="11"/>
  <c r="N393" i="11"/>
  <c r="R393" i="11"/>
  <c r="S393" i="11"/>
  <c r="W393" i="11"/>
  <c r="J394" i="11"/>
  <c r="W394" i="11" s="1"/>
  <c r="N394" i="11"/>
  <c r="R394" i="11"/>
  <c r="S394" i="11"/>
  <c r="J395" i="11"/>
  <c r="N395" i="11"/>
  <c r="R395" i="11"/>
  <c r="S395" i="11"/>
  <c r="W395" i="11"/>
  <c r="J396" i="11"/>
  <c r="N396" i="11"/>
  <c r="R396" i="11"/>
  <c r="S396" i="11"/>
  <c r="W396" i="11"/>
  <c r="J397" i="11"/>
  <c r="W397" i="11" s="1"/>
  <c r="N397" i="11"/>
  <c r="R397" i="11"/>
  <c r="S397" i="11"/>
  <c r="J398" i="11"/>
  <c r="N398" i="11"/>
  <c r="R398" i="11"/>
  <c r="S398" i="11"/>
  <c r="W398" i="11"/>
  <c r="J399" i="11"/>
  <c r="N399" i="11"/>
  <c r="R399" i="11"/>
  <c r="S399" i="11"/>
  <c r="W399" i="11"/>
  <c r="J400" i="11"/>
  <c r="N400" i="11"/>
  <c r="R400" i="11"/>
  <c r="S400" i="11"/>
  <c r="W400" i="11"/>
  <c r="C6" i="10" a="1"/>
  <c r="C6" i="10"/>
  <c r="C7" i="10" a="1"/>
  <c r="C7" i="10"/>
  <c r="C8" i="10" a="1"/>
  <c r="C8" i="10"/>
  <c r="C9" i="10" a="1"/>
  <c r="C9" i="10"/>
  <c r="C10" i="10" a="1"/>
  <c r="C10" i="10"/>
  <c r="C11" i="10" a="1"/>
  <c r="C11" i="10"/>
  <c r="C12" i="10" a="1"/>
  <c r="C12" i="10"/>
  <c r="C13" i="10" a="1"/>
  <c r="C13" i="10"/>
  <c r="C14" i="10" a="1"/>
  <c r="C14" i="10"/>
  <c r="C15" i="10" a="1"/>
  <c r="C15" i="10"/>
  <c r="C16" i="10" a="1"/>
  <c r="C16" i="10"/>
  <c r="C17" i="10" a="1"/>
  <c r="C17" i="10"/>
  <c r="C18" i="10" a="1"/>
  <c r="C18" i="10"/>
  <c r="C19" i="10" a="1"/>
  <c r="C19" i="10"/>
  <c r="C20" i="10" a="1"/>
  <c r="C20" i="10"/>
  <c r="C21" i="10" a="1"/>
  <c r="C21" i="10"/>
  <c r="C22" i="10" a="1"/>
  <c r="C22" i="10"/>
  <c r="C23" i="10" a="1"/>
  <c r="C23" i="10"/>
  <c r="C24" i="10" a="1"/>
  <c r="C24" i="10"/>
  <c r="C25" i="10" a="1"/>
  <c r="C25" i="10"/>
  <c r="C26" i="10" a="1"/>
  <c r="C26" i="10"/>
  <c r="C27" i="10" a="1"/>
  <c r="C27" i="10"/>
  <c r="C28" i="10" a="1"/>
  <c r="C28" i="10"/>
  <c r="C29" i="10" a="1"/>
  <c r="C29" i="10"/>
  <c r="C30" i="10" a="1"/>
  <c r="C30" i="10"/>
  <c r="C31" i="10" a="1"/>
  <c r="C31" i="10"/>
  <c r="C32" i="10" a="1"/>
  <c r="C32" i="10"/>
  <c r="C33" i="10" a="1"/>
  <c r="C33" i="10"/>
  <c r="C34" i="10" a="1"/>
  <c r="C34" i="10"/>
  <c r="C35" i="10" a="1"/>
  <c r="C35" i="10"/>
  <c r="C36" i="10" a="1"/>
  <c r="C36" i="10"/>
  <c r="C37" i="10" a="1"/>
  <c r="C37" i="10"/>
  <c r="C38" i="10" a="1"/>
  <c r="C38" i="10"/>
  <c r="C39" i="10" a="1"/>
  <c r="C39" i="10"/>
  <c r="C40" i="10" a="1"/>
  <c r="C40" i="10"/>
  <c r="C41" i="10" a="1"/>
  <c r="C41" i="10"/>
  <c r="C42" i="10" a="1"/>
  <c r="C42" i="10"/>
  <c r="C43" i="10" a="1"/>
  <c r="C43" i="10"/>
  <c r="C44" i="10" a="1"/>
  <c r="C44" i="10"/>
  <c r="C45" i="10" a="1"/>
  <c r="C45" i="10"/>
  <c r="C46" i="10" a="1"/>
  <c r="C46" i="10"/>
  <c r="C47" i="10" a="1"/>
  <c r="C47" i="10"/>
  <c r="C48" i="10" a="1"/>
  <c r="C48" i="10"/>
  <c r="C49" i="10" a="1"/>
  <c r="C49" i="10"/>
  <c r="C50" i="10" a="1"/>
  <c r="C50" i="10"/>
  <c r="C51" i="10" a="1"/>
  <c r="C51" i="10"/>
  <c r="C52" i="10" a="1"/>
  <c r="C52" i="10"/>
  <c r="C53" i="10" a="1"/>
  <c r="C53" i="10"/>
  <c r="C54" i="10" a="1"/>
  <c r="C54" i="10"/>
  <c r="C55" i="10" a="1"/>
  <c r="C55" i="10"/>
  <c r="C56" i="10" a="1"/>
  <c r="C56" i="10"/>
  <c r="C57" i="10" a="1"/>
  <c r="C57" i="10"/>
  <c r="C58" i="10" a="1"/>
  <c r="C58" i="10"/>
  <c r="C59" i="10" a="1"/>
  <c r="C59" i="10"/>
  <c r="C60" i="10" a="1"/>
  <c r="C60" i="10"/>
  <c r="C61" i="10" a="1"/>
  <c r="C61" i="10"/>
  <c r="C62" i="10" a="1"/>
  <c r="C62" i="10"/>
  <c r="C63" i="10" a="1"/>
  <c r="C63" i="10"/>
  <c r="C5" i="10" a="1"/>
  <c r="C5" i="10" s="1"/>
  <c r="I22" i="10"/>
  <c r="I24" i="10"/>
  <c r="I19" i="10"/>
  <c r="I18" i="10"/>
  <c r="I17" i="10"/>
  <c r="BP14" i="7"/>
  <c r="BP13" i="7"/>
  <c r="BI14" i="7"/>
  <c r="BI13" i="7"/>
  <c r="BB14" i="7"/>
  <c r="BB13" i="7"/>
  <c r="AU14" i="7"/>
  <c r="AU13" i="7"/>
  <c r="AN14" i="7"/>
  <c r="AN13" i="7"/>
  <c r="AG14" i="7"/>
  <c r="AG13" i="7"/>
  <c r="Z14" i="7"/>
  <c r="Z13" i="7"/>
  <c r="S14" i="7"/>
  <c r="S13" i="7"/>
  <c r="L14" i="7"/>
  <c r="L13" i="7"/>
  <c r="E14" i="7"/>
  <c r="B5" i="10" a="1"/>
  <c r="B5" i="10" s="1"/>
  <c r="I13" i="10" l="1"/>
  <c r="I12" i="10"/>
  <c r="R45" i="11"/>
  <c r="S45" i="11"/>
  <c r="R46" i="11"/>
  <c r="S46" i="11"/>
  <c r="R47" i="11"/>
  <c r="S47" i="11"/>
  <c r="R48" i="11"/>
  <c r="S48" i="11"/>
  <c r="R49" i="11"/>
  <c r="S49" i="11"/>
  <c r="R50" i="11"/>
  <c r="S50" i="11"/>
  <c r="R51" i="11"/>
  <c r="S51" i="11"/>
  <c r="R52" i="11"/>
  <c r="S52" i="11"/>
  <c r="R53" i="11"/>
  <c r="S53" i="11"/>
  <c r="R54" i="11"/>
  <c r="S54" i="11"/>
  <c r="R55" i="11"/>
  <c r="S55" i="11"/>
  <c r="R56" i="11"/>
  <c r="S56" i="11"/>
  <c r="R57" i="11"/>
  <c r="S57" i="11"/>
  <c r="R58" i="11"/>
  <c r="S58" i="11"/>
  <c r="R59" i="11"/>
  <c r="S59" i="11"/>
  <c r="R60" i="11"/>
  <c r="S60" i="11"/>
  <c r="R61" i="11"/>
  <c r="S61" i="11"/>
  <c r="R62" i="11"/>
  <c r="S62" i="11"/>
  <c r="R63" i="11"/>
  <c r="S63" i="11"/>
  <c r="R64" i="11"/>
  <c r="S64" i="11"/>
  <c r="R65" i="11"/>
  <c r="S65" i="11"/>
  <c r="R66" i="11"/>
  <c r="S66" i="11"/>
  <c r="R67" i="11"/>
  <c r="S67" i="11"/>
  <c r="R68" i="11"/>
  <c r="S68" i="11"/>
  <c r="R69" i="11"/>
  <c r="S69" i="11"/>
  <c r="R70" i="11"/>
  <c r="S70" i="11"/>
  <c r="R71" i="11"/>
  <c r="S71" i="11"/>
  <c r="R72" i="11"/>
  <c r="S72" i="11"/>
  <c r="R73" i="11"/>
  <c r="S73" i="11"/>
  <c r="R74" i="11"/>
  <c r="S74" i="11"/>
  <c r="R75" i="11"/>
  <c r="S75" i="11"/>
  <c r="R76" i="11"/>
  <c r="S76" i="11"/>
  <c r="R77" i="11"/>
  <c r="S77" i="11"/>
  <c r="R78" i="11"/>
  <c r="S78" i="11"/>
  <c r="R79" i="11"/>
  <c r="S79" i="11"/>
  <c r="R80" i="11"/>
  <c r="S80" i="11"/>
  <c r="R81" i="11"/>
  <c r="S81" i="11"/>
  <c r="R82" i="11"/>
  <c r="S82" i="11"/>
  <c r="R83" i="11"/>
  <c r="S83" i="11"/>
  <c r="R84" i="11"/>
  <c r="S84" i="11"/>
  <c r="R85" i="11"/>
  <c r="S85" i="11"/>
  <c r="R86" i="11"/>
  <c r="S86" i="11"/>
  <c r="R87" i="11"/>
  <c r="S87" i="11"/>
  <c r="R88" i="11"/>
  <c r="S88" i="11"/>
  <c r="R89" i="11"/>
  <c r="S89" i="11"/>
  <c r="R90" i="11"/>
  <c r="S90" i="11"/>
  <c r="R91" i="11"/>
  <c r="S91" i="11"/>
  <c r="R92" i="11"/>
  <c r="S92" i="11"/>
  <c r="R93" i="11"/>
  <c r="S93" i="11"/>
  <c r="R94" i="11"/>
  <c r="S94" i="11"/>
  <c r="R95" i="11"/>
  <c r="S95" i="11"/>
  <c r="R96" i="11"/>
  <c r="S96" i="11"/>
  <c r="R97" i="11"/>
  <c r="S97" i="11"/>
  <c r="R98" i="11"/>
  <c r="S98" i="11"/>
  <c r="R99" i="11"/>
  <c r="S99" i="11"/>
  <c r="R100" i="11"/>
  <c r="S100" i="11"/>
  <c r="R101" i="11"/>
  <c r="S101" i="11"/>
  <c r="R102" i="11"/>
  <c r="S102" i="11"/>
  <c r="R103" i="11"/>
  <c r="S103" i="11"/>
  <c r="R104" i="11"/>
  <c r="S104" i="11"/>
  <c r="R105" i="11"/>
  <c r="S105" i="11"/>
  <c r="R106" i="11"/>
  <c r="S106" i="11"/>
  <c r="R107" i="11"/>
  <c r="S107" i="11"/>
  <c r="R108" i="11"/>
  <c r="S108" i="11"/>
  <c r="R109" i="11"/>
  <c r="S109" i="11"/>
  <c r="R110" i="11"/>
  <c r="S110" i="11"/>
  <c r="R111" i="11"/>
  <c r="S111" i="11"/>
  <c r="R112" i="11"/>
  <c r="S112" i="11"/>
  <c r="R113" i="11"/>
  <c r="S113" i="11"/>
  <c r="R114" i="11"/>
  <c r="S114" i="11"/>
  <c r="R115" i="11"/>
  <c r="S115" i="11"/>
  <c r="R116" i="11"/>
  <c r="S116" i="11"/>
  <c r="R117" i="11"/>
  <c r="S117" i="11"/>
  <c r="R118" i="11"/>
  <c r="S118" i="11"/>
  <c r="R119" i="11"/>
  <c r="S119" i="11"/>
  <c r="R120" i="11"/>
  <c r="S120" i="11"/>
  <c r="R121" i="11"/>
  <c r="S121" i="11"/>
  <c r="R122" i="11"/>
  <c r="S122" i="11"/>
  <c r="R123" i="11"/>
  <c r="S123" i="11"/>
  <c r="R124" i="11"/>
  <c r="S124" i="11"/>
  <c r="R125" i="11"/>
  <c r="S125" i="11"/>
  <c r="R126" i="11"/>
  <c r="S126" i="11"/>
  <c r="R127" i="11"/>
  <c r="S127" i="11"/>
  <c r="R128" i="11"/>
  <c r="S128" i="11"/>
  <c r="R129" i="11"/>
  <c r="S129" i="11"/>
  <c r="R130" i="11"/>
  <c r="S130" i="11"/>
  <c r="R131" i="11"/>
  <c r="S131" i="11"/>
  <c r="R132" i="11"/>
  <c r="S132" i="11"/>
  <c r="R133" i="11"/>
  <c r="S133" i="11"/>
  <c r="R134" i="11"/>
  <c r="S134" i="11"/>
  <c r="R135" i="11"/>
  <c r="S135" i="11"/>
  <c r="R136" i="11"/>
  <c r="S136" i="11"/>
  <c r="R137" i="11"/>
  <c r="S137" i="11"/>
  <c r="R138" i="11"/>
  <c r="S138" i="11"/>
  <c r="R139" i="11"/>
  <c r="S139" i="11"/>
  <c r="R140" i="11"/>
  <c r="S140" i="11"/>
  <c r="R141" i="11"/>
  <c r="S141" i="11"/>
  <c r="R142" i="11"/>
  <c r="S142" i="11"/>
  <c r="R143" i="11"/>
  <c r="S143" i="11"/>
  <c r="R144" i="11"/>
  <c r="S144" i="11"/>
  <c r="R145" i="11"/>
  <c r="S145" i="11"/>
  <c r="R146" i="11"/>
  <c r="S146" i="11"/>
  <c r="R147" i="11"/>
  <c r="S147" i="11"/>
  <c r="R148" i="11"/>
  <c r="S148" i="11"/>
  <c r="R149" i="11"/>
  <c r="S149" i="11"/>
  <c r="R150" i="11"/>
  <c r="S150" i="11"/>
  <c r="R151" i="11"/>
  <c r="S151" i="11"/>
  <c r="R152" i="11"/>
  <c r="S152" i="11"/>
  <c r="R153" i="11"/>
  <c r="S153" i="11"/>
  <c r="R154" i="11"/>
  <c r="S154" i="11"/>
  <c r="R155" i="11"/>
  <c r="S155" i="11"/>
  <c r="R156" i="11"/>
  <c r="S156" i="11"/>
  <c r="R157" i="11"/>
  <c r="S157" i="11"/>
  <c r="R158" i="11"/>
  <c r="S158" i="11"/>
  <c r="R159" i="11"/>
  <c r="S159" i="11"/>
  <c r="R160" i="11"/>
  <c r="S160" i="11"/>
  <c r="R161" i="11"/>
  <c r="S161" i="11"/>
  <c r="R162" i="11"/>
  <c r="S162" i="11"/>
  <c r="R163" i="11"/>
  <c r="S163" i="11"/>
  <c r="R164" i="11"/>
  <c r="S164" i="11"/>
  <c r="R165" i="11"/>
  <c r="S165" i="11"/>
  <c r="R166" i="11"/>
  <c r="S166" i="11"/>
  <c r="R167" i="11"/>
  <c r="S167" i="11"/>
  <c r="R168" i="11"/>
  <c r="S168" i="11"/>
  <c r="R169" i="11"/>
  <c r="S169" i="11"/>
  <c r="R170" i="11"/>
  <c r="S170" i="11"/>
  <c r="R171" i="11"/>
  <c r="S171" i="11"/>
  <c r="R172" i="11"/>
  <c r="S172" i="11"/>
  <c r="R173" i="11"/>
  <c r="S173" i="11"/>
  <c r="R174" i="11"/>
  <c r="S174" i="11"/>
  <c r="R175" i="11"/>
  <c r="S175" i="11"/>
  <c r="R176" i="11"/>
  <c r="S176" i="11"/>
  <c r="R177" i="11"/>
  <c r="S177" i="11"/>
  <c r="R178" i="11"/>
  <c r="S178" i="11"/>
  <c r="R179" i="11"/>
  <c r="S179" i="11"/>
  <c r="R180" i="11"/>
  <c r="S180" i="11"/>
  <c r="R181" i="11"/>
  <c r="S181" i="11"/>
  <c r="R182" i="11"/>
  <c r="S182" i="11"/>
  <c r="R183" i="11"/>
  <c r="S183" i="11"/>
  <c r="R184" i="11"/>
  <c r="S184" i="11"/>
  <c r="R185" i="11"/>
  <c r="S185" i="11"/>
  <c r="R186" i="11"/>
  <c r="S186" i="11"/>
  <c r="R187" i="11"/>
  <c r="S187" i="11"/>
  <c r="R188" i="11"/>
  <c r="S188" i="11"/>
  <c r="R189" i="11"/>
  <c r="S189" i="11"/>
  <c r="R190" i="11"/>
  <c r="S190" i="11"/>
  <c r="R191" i="11"/>
  <c r="S191" i="11"/>
  <c r="R192" i="11"/>
  <c r="S192" i="11"/>
  <c r="R193" i="11"/>
  <c r="S193" i="11"/>
  <c r="R194" i="11"/>
  <c r="S194" i="11"/>
  <c r="R195" i="11"/>
  <c r="S195" i="11"/>
  <c r="R196" i="11"/>
  <c r="S196" i="11"/>
  <c r="R197" i="11"/>
  <c r="S197" i="11"/>
  <c r="R198" i="11"/>
  <c r="S198" i="11"/>
  <c r="R199" i="11"/>
  <c r="S199" i="11"/>
  <c r="R200" i="11"/>
  <c r="S200" i="11"/>
  <c r="R201" i="11"/>
  <c r="S201" i="11"/>
  <c r="R202" i="11"/>
  <c r="S202" i="11"/>
  <c r="R203" i="11"/>
  <c r="S203" i="11"/>
  <c r="C3" i="11" a="1"/>
  <c r="C3" i="11" s="1"/>
  <c r="J11" i="11"/>
  <c r="J12" i="11"/>
  <c r="J13" i="11"/>
  <c r="J14" i="11"/>
  <c r="J15" i="11"/>
  <c r="J16" i="11"/>
  <c r="J17" i="11"/>
  <c r="J18" i="11"/>
  <c r="J19" i="11"/>
  <c r="J20" i="11"/>
  <c r="J21" i="11"/>
  <c r="J22" i="11"/>
  <c r="J23" i="11"/>
  <c r="J24" i="11"/>
  <c r="J25" i="11"/>
  <c r="J26" i="11"/>
  <c r="J27" i="11"/>
  <c r="J28" i="11"/>
  <c r="J29" i="11"/>
  <c r="J30" i="11"/>
  <c r="J31" i="11"/>
  <c r="J32" i="11"/>
  <c r="J33" i="11"/>
  <c r="J34" i="11"/>
  <c r="J35" i="11"/>
  <c r="J36" i="11"/>
  <c r="J37" i="11"/>
  <c r="J38" i="11"/>
  <c r="J39" i="11"/>
  <c r="J40" i="11"/>
  <c r="J41" i="11"/>
  <c r="J42" i="11"/>
  <c r="J43" i="11"/>
  <c r="J44" i="11"/>
  <c r="J45" i="11"/>
  <c r="J46" i="11"/>
  <c r="J47" i="11"/>
  <c r="J48" i="11"/>
  <c r="J49" i="11"/>
  <c r="J50" i="11"/>
  <c r="J51" i="11"/>
  <c r="J52" i="11"/>
  <c r="J53" i="11"/>
  <c r="J54" i="11"/>
  <c r="J55" i="11"/>
  <c r="J56" i="11"/>
  <c r="J57" i="11"/>
  <c r="J58" i="11"/>
  <c r="J59" i="11"/>
  <c r="J60" i="11"/>
  <c r="J61" i="11"/>
  <c r="J62" i="11"/>
  <c r="J63" i="11"/>
  <c r="J64" i="11"/>
  <c r="J65" i="11"/>
  <c r="J66" i="11"/>
  <c r="J67" i="11"/>
  <c r="J68" i="11"/>
  <c r="J69" i="11"/>
  <c r="J70" i="11"/>
  <c r="J71" i="11"/>
  <c r="J72" i="11"/>
  <c r="J73" i="11"/>
  <c r="J74" i="11"/>
  <c r="J75" i="11"/>
  <c r="J76" i="11"/>
  <c r="J77" i="11"/>
  <c r="J78" i="11"/>
  <c r="J79" i="11"/>
  <c r="J80" i="11"/>
  <c r="J81" i="11"/>
  <c r="J82" i="11"/>
  <c r="J83" i="11"/>
  <c r="J84" i="11"/>
  <c r="J85" i="11"/>
  <c r="J86" i="11"/>
  <c r="J87" i="11"/>
  <c r="J88" i="11"/>
  <c r="J89" i="11"/>
  <c r="J90" i="11"/>
  <c r="J91" i="11"/>
  <c r="J92" i="11"/>
  <c r="J93" i="11"/>
  <c r="J94" i="11"/>
  <c r="J95" i="11"/>
  <c r="J96" i="11"/>
  <c r="J97" i="11"/>
  <c r="J98" i="11"/>
  <c r="J99" i="11"/>
  <c r="J100" i="11"/>
  <c r="J101" i="11"/>
  <c r="J102" i="11"/>
  <c r="J103" i="11"/>
  <c r="J104" i="11"/>
  <c r="J105" i="11"/>
  <c r="J106" i="11"/>
  <c r="J107" i="11"/>
  <c r="J108" i="11"/>
  <c r="J109" i="11"/>
  <c r="J110" i="11"/>
  <c r="J111" i="11"/>
  <c r="J112" i="11"/>
  <c r="J113" i="11"/>
  <c r="J114" i="11"/>
  <c r="J115" i="11"/>
  <c r="J116" i="11"/>
  <c r="J117" i="11"/>
  <c r="J118" i="11"/>
  <c r="J119" i="11"/>
  <c r="J120" i="11"/>
  <c r="J121" i="11"/>
  <c r="J122" i="11"/>
  <c r="J123" i="11"/>
  <c r="J124" i="11"/>
  <c r="J125" i="11"/>
  <c r="J126" i="11"/>
  <c r="J127" i="11"/>
  <c r="J128" i="11"/>
  <c r="J129" i="11"/>
  <c r="J130" i="11"/>
  <c r="J131" i="11"/>
  <c r="J132" i="11"/>
  <c r="J133" i="11"/>
  <c r="J134" i="11"/>
  <c r="J135" i="11"/>
  <c r="J136" i="11"/>
  <c r="J137" i="11"/>
  <c r="J138" i="11"/>
  <c r="J139" i="11"/>
  <c r="J140" i="11"/>
  <c r="J141" i="11"/>
  <c r="J142" i="11"/>
  <c r="J143" i="11"/>
  <c r="J144" i="11"/>
  <c r="J145" i="11"/>
  <c r="J146" i="11"/>
  <c r="J147" i="11"/>
  <c r="J148" i="11"/>
  <c r="J149" i="11"/>
  <c r="J150" i="11"/>
  <c r="J151" i="11"/>
  <c r="J152" i="11"/>
  <c r="J153" i="11"/>
  <c r="J154" i="11"/>
  <c r="J155" i="11"/>
  <c r="J156" i="11"/>
  <c r="J157" i="11"/>
  <c r="J158" i="11"/>
  <c r="J159" i="11"/>
  <c r="J160" i="11"/>
  <c r="J161" i="11"/>
  <c r="J162" i="11"/>
  <c r="J163" i="11"/>
  <c r="J164" i="11"/>
  <c r="J165" i="11"/>
  <c r="J166" i="11"/>
  <c r="J167" i="11"/>
  <c r="J168" i="11"/>
  <c r="J169" i="11"/>
  <c r="J170" i="11"/>
  <c r="J171" i="11"/>
  <c r="J172" i="11"/>
  <c r="J173" i="11"/>
  <c r="J174" i="11"/>
  <c r="J175" i="11"/>
  <c r="J176" i="11"/>
  <c r="J177" i="11"/>
  <c r="J178" i="11"/>
  <c r="J179" i="11"/>
  <c r="J180" i="11"/>
  <c r="J181" i="11"/>
  <c r="J182" i="11"/>
  <c r="J183" i="11"/>
  <c r="J184" i="11"/>
  <c r="J185" i="11"/>
  <c r="J186" i="11"/>
  <c r="J187" i="11"/>
  <c r="J188" i="11"/>
  <c r="J189" i="11"/>
  <c r="J190" i="11"/>
  <c r="J191" i="11"/>
  <c r="J192" i="11"/>
  <c r="J193" i="11"/>
  <c r="J194" i="11"/>
  <c r="J195" i="11"/>
  <c r="J196" i="11"/>
  <c r="J197" i="11"/>
  <c r="J198" i="11"/>
  <c r="J199" i="11"/>
  <c r="J200" i="11"/>
  <c r="J201" i="11"/>
  <c r="J202" i="11"/>
  <c r="J203" i="11"/>
  <c r="J10" i="11"/>
  <c r="F2" i="11"/>
  <c r="C2" i="11"/>
  <c r="N64" i="11"/>
  <c r="N65" i="11"/>
  <c r="N66" i="11"/>
  <c r="N67" i="11"/>
  <c r="N68" i="11"/>
  <c r="N69" i="11"/>
  <c r="N70" i="11"/>
  <c r="N71" i="11"/>
  <c r="N72" i="11"/>
  <c r="N73" i="11"/>
  <c r="N74" i="11"/>
  <c r="N75" i="11"/>
  <c r="N76" i="11"/>
  <c r="N77" i="11"/>
  <c r="N78" i="11"/>
  <c r="N79" i="11"/>
  <c r="N80" i="11"/>
  <c r="N81" i="11"/>
  <c r="N82" i="11"/>
  <c r="N83" i="11"/>
  <c r="N84" i="11"/>
  <c r="N85" i="11"/>
  <c r="N86" i="11"/>
  <c r="N87" i="11"/>
  <c r="N88" i="11"/>
  <c r="N89" i="11"/>
  <c r="N90" i="11"/>
  <c r="N91" i="11"/>
  <c r="N92" i="11"/>
  <c r="N93" i="11"/>
  <c r="N94" i="11"/>
  <c r="N95" i="11"/>
  <c r="N96" i="11"/>
  <c r="N97" i="11"/>
  <c r="N98" i="11"/>
  <c r="N99" i="11"/>
  <c r="N100" i="11"/>
  <c r="N101" i="11"/>
  <c r="N102" i="11"/>
  <c r="N103" i="11"/>
  <c r="N104" i="11"/>
  <c r="N105" i="11"/>
  <c r="N106" i="11"/>
  <c r="N107" i="11"/>
  <c r="N108" i="11"/>
  <c r="N109" i="11"/>
  <c r="N110" i="11"/>
  <c r="N111" i="11"/>
  <c r="N112" i="11"/>
  <c r="N113" i="11"/>
  <c r="N114" i="11"/>
  <c r="N115" i="11"/>
  <c r="N116" i="11"/>
  <c r="N117" i="11"/>
  <c r="N118" i="11"/>
  <c r="N119" i="11"/>
  <c r="N120" i="11"/>
  <c r="N121" i="11"/>
  <c r="N122" i="11"/>
  <c r="N123" i="11"/>
  <c r="N124" i="11"/>
  <c r="N125" i="11"/>
  <c r="N126" i="11"/>
  <c r="N127" i="11"/>
  <c r="N128" i="11"/>
  <c r="N129" i="11"/>
  <c r="N130" i="11"/>
  <c r="N131" i="11"/>
  <c r="N132" i="11"/>
  <c r="N133" i="11"/>
  <c r="N134" i="11"/>
  <c r="N135" i="11"/>
  <c r="N136" i="11"/>
  <c r="N137" i="11"/>
  <c r="N138" i="11"/>
  <c r="N139" i="11"/>
  <c r="N140" i="11"/>
  <c r="N141" i="11"/>
  <c r="N142" i="11"/>
  <c r="N143" i="11"/>
  <c r="N144" i="11"/>
  <c r="N145" i="11"/>
  <c r="N146" i="11"/>
  <c r="N147" i="11"/>
  <c r="N148" i="11"/>
  <c r="N149" i="11"/>
  <c r="N150" i="11"/>
  <c r="N151" i="11"/>
  <c r="N152" i="11"/>
  <c r="N153" i="11"/>
  <c r="N154" i="11"/>
  <c r="N155" i="11"/>
  <c r="N156" i="11"/>
  <c r="N157" i="11"/>
  <c r="N158" i="11"/>
  <c r="N159" i="11"/>
  <c r="N160" i="11"/>
  <c r="N161" i="11"/>
  <c r="N162" i="11"/>
  <c r="N163" i="11"/>
  <c r="N164" i="11"/>
  <c r="N165" i="11"/>
  <c r="N166" i="11"/>
  <c r="N167" i="11"/>
  <c r="N168" i="11"/>
  <c r="N169" i="11"/>
  <c r="N170" i="11"/>
  <c r="N171" i="11"/>
  <c r="N172" i="11"/>
  <c r="N173" i="11"/>
  <c r="N174" i="11"/>
  <c r="N175" i="11"/>
  <c r="N176" i="11"/>
  <c r="N177" i="11"/>
  <c r="N178" i="11"/>
  <c r="N179" i="11"/>
  <c r="N180" i="11"/>
  <c r="N181" i="11"/>
  <c r="N182" i="11"/>
  <c r="N183" i="11"/>
  <c r="N184" i="11"/>
  <c r="N185" i="11"/>
  <c r="N186" i="11"/>
  <c r="N187" i="11"/>
  <c r="N188" i="11"/>
  <c r="N189" i="11"/>
  <c r="N190" i="11"/>
  <c r="N191" i="11"/>
  <c r="N192" i="11"/>
  <c r="N193" i="11"/>
  <c r="N194" i="11"/>
  <c r="N195" i="11"/>
  <c r="N196" i="11"/>
  <c r="N197" i="11"/>
  <c r="N198" i="11"/>
  <c r="N199" i="11"/>
  <c r="N200" i="11"/>
  <c r="N201" i="11"/>
  <c r="N202" i="11"/>
  <c r="N203" i="11"/>
  <c r="B3" i="12"/>
  <c r="I16" i="10"/>
  <c r="I15" i="10"/>
  <c r="I14" i="10"/>
  <c r="I7" i="10"/>
  <c r="I6" i="10"/>
  <c r="F25" i="10"/>
  <c r="F26" i="10"/>
  <c r="F27" i="10"/>
  <c r="F28" i="10"/>
  <c r="F29" i="10"/>
  <c r="F30" i="10"/>
  <c r="F31" i="10"/>
  <c r="F32" i="10"/>
  <c r="F33" i="10"/>
  <c r="F34" i="10"/>
  <c r="F35" i="10"/>
  <c r="F36" i="10"/>
  <c r="F37" i="10"/>
  <c r="F38" i="10"/>
  <c r="F39" i="10"/>
  <c r="F40" i="10"/>
  <c r="F41" i="10"/>
  <c r="F42" i="10"/>
  <c r="F43" i="10"/>
  <c r="F44" i="10"/>
  <c r="F45" i="10"/>
  <c r="F46" i="10"/>
  <c r="F47" i="10"/>
  <c r="F48" i="10"/>
  <c r="F49" i="10"/>
  <c r="F50" i="10"/>
  <c r="F51" i="10"/>
  <c r="F52" i="10"/>
  <c r="F53" i="10"/>
  <c r="F54" i="10"/>
  <c r="F55" i="10"/>
  <c r="F56" i="10"/>
  <c r="F57" i="10"/>
  <c r="F58" i="10"/>
  <c r="F59" i="10"/>
  <c r="F60" i="10"/>
  <c r="F61" i="10"/>
  <c r="F62" i="10"/>
  <c r="F63" i="10"/>
  <c r="B7" i="7"/>
  <c r="I5" i="10"/>
  <c r="E26" i="7"/>
  <c r="E11" i="7" s="1"/>
  <c r="B35" i="7" l="1"/>
  <c r="W82" i="11"/>
  <c r="W110" i="11"/>
  <c r="W171" i="11"/>
  <c r="W172" i="11"/>
  <c r="W156" i="11"/>
  <c r="W114" i="11"/>
  <c r="W119" i="11"/>
  <c r="W100" i="11"/>
  <c r="W161" i="11"/>
  <c r="W65" i="11"/>
  <c r="W118" i="11"/>
  <c r="W163" i="11"/>
  <c r="W188" i="11"/>
  <c r="W105" i="11"/>
  <c r="W67" i="11"/>
  <c r="W200" i="11"/>
  <c r="W158" i="11"/>
  <c r="W75" i="11"/>
  <c r="W131" i="11"/>
  <c r="W122" i="11"/>
  <c r="W104" i="11"/>
  <c r="W135" i="11"/>
  <c r="W174" i="11"/>
  <c r="W147" i="11"/>
  <c r="W121" i="11"/>
  <c r="W138" i="11"/>
  <c r="W90" i="11"/>
  <c r="W191" i="11"/>
  <c r="W164" i="11"/>
  <c r="W116" i="11"/>
  <c r="W198" i="11"/>
  <c r="W154" i="11"/>
  <c r="W150" i="11"/>
  <c r="W113" i="11"/>
  <c r="W87" i="11"/>
  <c r="W83" i="11"/>
  <c r="W176" i="11"/>
  <c r="W167" i="11"/>
  <c r="W66" i="11"/>
  <c r="W157" i="11"/>
  <c r="W136" i="11"/>
  <c r="W103" i="11"/>
  <c r="W99" i="11"/>
  <c r="W197" i="11"/>
  <c r="W148" i="11"/>
  <c r="W69" i="11"/>
  <c r="W74" i="11"/>
  <c r="W201" i="11"/>
  <c r="W123" i="11"/>
  <c r="W196" i="11"/>
  <c r="W152" i="11"/>
  <c r="W115" i="11"/>
  <c r="W77" i="11"/>
  <c r="W73" i="11"/>
  <c r="W184" i="11"/>
  <c r="W102" i="11"/>
  <c r="W93" i="11"/>
  <c r="W139" i="11"/>
  <c r="W76" i="11"/>
  <c r="W155" i="11"/>
  <c r="W151" i="11"/>
  <c r="W146" i="11"/>
  <c r="W142" i="11"/>
  <c r="W130" i="11"/>
  <c r="W126" i="11"/>
  <c r="W88" i="11"/>
  <c r="W203" i="11"/>
  <c r="W134" i="11"/>
  <c r="W92" i="11"/>
  <c r="W168" i="11"/>
  <c r="W124" i="11"/>
  <c r="W159" i="11"/>
  <c r="W143" i="11"/>
  <c r="W97" i="11"/>
  <c r="W81" i="11"/>
  <c r="W70" i="11"/>
  <c r="W128" i="11"/>
  <c r="W117" i="11"/>
  <c r="W85" i="11"/>
  <c r="W180" i="11"/>
  <c r="W192" i="11"/>
  <c r="W175" i="11"/>
  <c r="W120" i="11"/>
  <c r="W109" i="11"/>
  <c r="W112" i="11"/>
  <c r="W108" i="11"/>
  <c r="W96" i="11"/>
  <c r="W80" i="11"/>
  <c r="W199" i="11"/>
  <c r="W195" i="11"/>
  <c r="W187" i="11"/>
  <c r="W183" i="11"/>
  <c r="W166" i="11"/>
  <c r="W68" i="11"/>
  <c r="W95" i="11"/>
  <c r="W72" i="11"/>
  <c r="W173" i="11"/>
  <c r="W137" i="11"/>
  <c r="W111" i="11"/>
  <c r="W202" i="11"/>
  <c r="W186" i="11"/>
  <c r="W169" i="11"/>
  <c r="W149" i="11"/>
  <c r="W133" i="11"/>
  <c r="W129" i="11"/>
  <c r="W125" i="11"/>
  <c r="W86" i="11"/>
  <c r="W170" i="11"/>
  <c r="W178" i="11"/>
  <c r="W141" i="11"/>
  <c r="W91" i="11"/>
  <c r="W64" i="11"/>
  <c r="W194" i="11"/>
  <c r="W182" i="11"/>
  <c r="W107" i="11"/>
  <c r="W193" i="11"/>
  <c r="W181" i="11"/>
  <c r="W160" i="11"/>
  <c r="W144" i="11"/>
  <c r="W106" i="11"/>
  <c r="W94" i="11"/>
  <c r="W165" i="11"/>
  <c r="W145" i="11"/>
  <c r="W190" i="11"/>
  <c r="W153" i="11"/>
  <c r="W189" i="11"/>
  <c r="W185" i="11"/>
  <c r="W140" i="11"/>
  <c r="W132" i="11"/>
  <c r="W101" i="11"/>
  <c r="W89" i="11"/>
  <c r="W78" i="11"/>
  <c r="W179" i="11"/>
  <c r="W127" i="11"/>
  <c r="W84" i="11"/>
  <c r="W162" i="11"/>
  <c r="W79" i="11"/>
  <c r="W177" i="11"/>
  <c r="W98" i="11"/>
  <c r="W71" i="11"/>
  <c r="B34" i="7"/>
  <c r="B33" i="7"/>
  <c r="B32" i="7"/>
  <c r="B31" i="7"/>
  <c r="B29" i="7"/>
  <c r="B38" i="7"/>
  <c r="B37" i="7"/>
  <c r="B36" i="7"/>
  <c r="B26" i="7"/>
  <c r="B43" i="7"/>
  <c r="B28" i="7"/>
  <c r="B50" i="7"/>
  <c r="B27" i="7"/>
  <c r="B49" i="7"/>
  <c r="B48" i="7"/>
  <c r="B47" i="7"/>
  <c r="B45" i="7"/>
  <c r="B42" i="7"/>
  <c r="B41" i="7"/>
  <c r="B46" i="7"/>
  <c r="B44" i="7"/>
  <c r="B40" i="7"/>
  <c r="B30" i="7"/>
  <c r="B39" i="7"/>
  <c r="A4" i="13"/>
  <c r="R40" i="11" l="1"/>
  <c r="R41" i="11"/>
  <c r="S42" i="11"/>
  <c r="S44" i="11"/>
  <c r="S43" i="11"/>
  <c r="R42" i="11"/>
  <c r="R43" i="11"/>
  <c r="R44" i="11"/>
  <c r="S40" i="11"/>
  <c r="S41" i="11"/>
  <c r="I9" i="10"/>
  <c r="F15" i="10"/>
  <c r="F16" i="10"/>
  <c r="F17" i="10"/>
  <c r="F18" i="10"/>
  <c r="F19" i="10"/>
  <c r="F20" i="10"/>
  <c r="F21" i="10"/>
  <c r="F22" i="10"/>
  <c r="F23" i="10"/>
  <c r="F24" i="10"/>
  <c r="F14" i="10"/>
  <c r="I10" i="10"/>
  <c r="I8" i="10"/>
  <c r="F6" i="10"/>
  <c r="F7" i="10"/>
  <c r="F8" i="10"/>
  <c r="F9" i="10"/>
  <c r="F10" i="10"/>
  <c r="F11" i="10"/>
  <c r="F12" i="10"/>
  <c r="F13" i="10"/>
  <c r="F5" i="10"/>
  <c r="F10" i="7"/>
  <c r="E13" i="7"/>
  <c r="E4" i="7" s="1"/>
  <c r="B9" i="9"/>
  <c r="B10" i="9" l="1"/>
  <c r="I7" i="7"/>
  <c r="B4" i="12"/>
  <c r="A5" i="13" l="1"/>
  <c r="I25" i="7"/>
  <c r="I29" i="7"/>
  <c r="I42" i="7"/>
  <c r="I35" i="7"/>
  <c r="I33" i="7"/>
  <c r="I23" i="7"/>
  <c r="I38" i="7"/>
  <c r="I36" i="7"/>
  <c r="I45" i="7"/>
  <c r="I21" i="7"/>
  <c r="I26" i="7"/>
  <c r="I46" i="7"/>
  <c r="I22" i="7"/>
  <c r="I39" i="7"/>
  <c r="I32" i="7"/>
  <c r="I47" i="7"/>
  <c r="I27" i="7"/>
  <c r="I50" i="7"/>
  <c r="I41" i="7"/>
  <c r="I20" i="7"/>
  <c r="I44" i="7"/>
  <c r="I28" i="7"/>
  <c r="I31" i="7"/>
  <c r="I49" i="7"/>
  <c r="I24" i="7"/>
  <c r="I48" i="7"/>
  <c r="I37" i="7"/>
  <c r="I30" i="7"/>
  <c r="I34" i="7"/>
  <c r="I40" i="7"/>
  <c r="I43" i="7"/>
  <c r="J20" i="7" a="1"/>
  <c r="J20" i="7" s="1"/>
  <c r="L10" i="7" s="1"/>
  <c r="B11" i="9"/>
  <c r="B5" i="12"/>
  <c r="P7" i="7"/>
  <c r="L11" i="7" l="1"/>
  <c r="A6" i="13"/>
  <c r="P25" i="7"/>
  <c r="P37" i="7"/>
  <c r="P35" i="7"/>
  <c r="P21" i="7"/>
  <c r="P41" i="7"/>
  <c r="P43" i="7"/>
  <c r="P49" i="7"/>
  <c r="P39" i="7"/>
  <c r="P23" i="7"/>
  <c r="P48" i="7"/>
  <c r="P50" i="7"/>
  <c r="P40" i="7"/>
  <c r="P45" i="7"/>
  <c r="P36" i="7"/>
  <c r="P27" i="7"/>
  <c r="P29" i="7"/>
  <c r="P46" i="7"/>
  <c r="P30" i="7"/>
  <c r="P38" i="7"/>
  <c r="P34" i="7"/>
  <c r="P42" i="7"/>
  <c r="P26" i="7"/>
  <c r="P28" i="7"/>
  <c r="P47" i="7"/>
  <c r="P33" i="7"/>
  <c r="P20" i="7"/>
  <c r="P32" i="7"/>
  <c r="P22" i="7"/>
  <c r="P44" i="7"/>
  <c r="P24" i="7"/>
  <c r="P31" i="7"/>
  <c r="Q20" i="7" a="1"/>
  <c r="Q20" i="7" s="1"/>
  <c r="S10" i="7" s="1"/>
  <c r="B12" i="9"/>
  <c r="B6" i="12"/>
  <c r="W7" i="7"/>
  <c r="B10" i="11" a="1"/>
  <c r="M10" i="7" l="1"/>
  <c r="S39" i="11"/>
  <c r="R39" i="11"/>
  <c r="S11" i="7"/>
  <c r="T10" i="7" s="1"/>
  <c r="B10" i="11"/>
  <c r="S10" i="11"/>
  <c r="S17" i="11"/>
  <c r="R33" i="11"/>
  <c r="R25" i="11"/>
  <c r="R37" i="11"/>
  <c r="S18" i="11"/>
  <c r="S34" i="11"/>
  <c r="R32" i="11"/>
  <c r="R16" i="11"/>
  <c r="S33" i="11"/>
  <c r="R34" i="11"/>
  <c r="R23" i="11"/>
  <c r="S14" i="11"/>
  <c r="S23" i="11"/>
  <c r="S28" i="11"/>
  <c r="R35" i="11"/>
  <c r="R24" i="11"/>
  <c r="R10" i="11"/>
  <c r="S30" i="11"/>
  <c r="R36" i="11"/>
  <c r="S31" i="11"/>
  <c r="R38" i="11"/>
  <c r="S15" i="11"/>
  <c r="S26" i="11"/>
  <c r="S13" i="11"/>
  <c r="R21" i="11"/>
  <c r="S35" i="11"/>
  <c r="S36" i="11"/>
  <c r="R15" i="11"/>
  <c r="S21" i="11"/>
  <c r="S29" i="11"/>
  <c r="R28" i="11"/>
  <c r="S12" i="11"/>
  <c r="R20" i="11"/>
  <c r="S16" i="11"/>
  <c r="R13" i="11"/>
  <c r="R17" i="11"/>
  <c r="S32" i="11"/>
  <c r="S27" i="11"/>
  <c r="R18" i="11"/>
  <c r="S22" i="11"/>
  <c r="R31" i="11"/>
  <c r="R27" i="11"/>
  <c r="R12" i="11"/>
  <c r="R19" i="11"/>
  <c r="R11" i="11"/>
  <c r="R29" i="11"/>
  <c r="R22" i="11"/>
  <c r="S25" i="11"/>
  <c r="S38" i="11"/>
  <c r="S24" i="11"/>
  <c r="R30" i="11"/>
  <c r="S19" i="11"/>
  <c r="S20" i="11"/>
  <c r="S11" i="11"/>
  <c r="R26" i="11"/>
  <c r="S37" i="11"/>
  <c r="R14" i="11"/>
  <c r="W41" i="7"/>
  <c r="W46" i="7"/>
  <c r="W49" i="7"/>
  <c r="W44" i="7"/>
  <c r="W34" i="7"/>
  <c r="W43" i="7"/>
  <c r="W25" i="7"/>
  <c r="W27" i="7"/>
  <c r="W31" i="7"/>
  <c r="W37" i="7"/>
  <c r="W35" i="7"/>
  <c r="W48" i="7"/>
  <c r="W38" i="7"/>
  <c r="W33" i="7"/>
  <c r="W39" i="7"/>
  <c r="W45" i="7"/>
  <c r="W32" i="7"/>
  <c r="W24" i="7"/>
  <c r="W21" i="7"/>
  <c r="W29" i="7"/>
  <c r="W40" i="7"/>
  <c r="W26" i="7"/>
  <c r="W47" i="7"/>
  <c r="W30" i="7"/>
  <c r="W28" i="7"/>
  <c r="W22" i="7"/>
  <c r="W23" i="7"/>
  <c r="A7" i="13"/>
  <c r="W42" i="7"/>
  <c r="W20" i="7"/>
  <c r="W36" i="7"/>
  <c r="W50" i="7"/>
  <c r="X20" i="7" a="1"/>
  <c r="X20" i="7" s="1"/>
  <c r="B13" i="9"/>
  <c r="AD7" i="7"/>
  <c r="B7" i="12"/>
  <c r="N12" i="11"/>
  <c r="N35" i="11"/>
  <c r="N11" i="11"/>
  <c r="N42" i="11"/>
  <c r="N31" i="11"/>
  <c r="N49" i="11"/>
  <c r="N52" i="11"/>
  <c r="N39" i="11"/>
  <c r="N26" i="11"/>
  <c r="N50" i="11"/>
  <c r="N20" i="11"/>
  <c r="N61" i="11"/>
  <c r="N17" i="11"/>
  <c r="N28" i="11"/>
  <c r="N57" i="11"/>
  <c r="N51" i="11"/>
  <c r="N58" i="11"/>
  <c r="N13" i="11"/>
  <c r="N62" i="11"/>
  <c r="N24" i="11"/>
  <c r="N29" i="11"/>
  <c r="N43" i="11"/>
  <c r="N54" i="11"/>
  <c r="W54" i="11" s="1"/>
  <c r="N59" i="11"/>
  <c r="W59" i="11" s="1"/>
  <c r="N19" i="11"/>
  <c r="N56" i="11"/>
  <c r="N15" i="11"/>
  <c r="N18" i="11"/>
  <c r="N16" i="11"/>
  <c r="N40" i="11"/>
  <c r="N36" i="11"/>
  <c r="N55" i="11"/>
  <c r="N45" i="11"/>
  <c r="W45" i="11" s="1"/>
  <c r="N46" i="11"/>
  <c r="W46" i="11" s="1"/>
  <c r="N60" i="11"/>
  <c r="N27" i="11"/>
  <c r="N44" i="11"/>
  <c r="N53" i="11"/>
  <c r="N38" i="11"/>
  <c r="N48" i="11"/>
  <c r="W48" i="11" s="1"/>
  <c r="N21" i="11"/>
  <c r="N37" i="11"/>
  <c r="N14" i="11"/>
  <c r="N25" i="11"/>
  <c r="N33" i="11"/>
  <c r="N47" i="11"/>
  <c r="W47" i="11" s="1"/>
  <c r="N41" i="11"/>
  <c r="N23" i="11"/>
  <c r="N34" i="11"/>
  <c r="N30" i="11"/>
  <c r="N32" i="11"/>
  <c r="N10" i="11"/>
  <c r="N63" i="11"/>
  <c r="N22" i="11"/>
  <c r="W23" i="11" l="1"/>
  <c r="W32" i="11"/>
  <c r="A8" i="13"/>
  <c r="AD22" i="7"/>
  <c r="AD28" i="7"/>
  <c r="AD35" i="7"/>
  <c r="AD32" i="7"/>
  <c r="AD38" i="7"/>
  <c r="AD43" i="7"/>
  <c r="AD33" i="7"/>
  <c r="AD25" i="7"/>
  <c r="AD36" i="7"/>
  <c r="AD34" i="7"/>
  <c r="AD39" i="7"/>
  <c r="AD37" i="7"/>
  <c r="AD49" i="7"/>
  <c r="AD42" i="7"/>
  <c r="AD27" i="7"/>
  <c r="AD41" i="7"/>
  <c r="AD47" i="7"/>
  <c r="AD50" i="7"/>
  <c r="AD26" i="7"/>
  <c r="AD31" i="7"/>
  <c r="AD24" i="7"/>
  <c r="AD45" i="7"/>
  <c r="AD21" i="7"/>
  <c r="AD48" i="7"/>
  <c r="AD23" i="7"/>
  <c r="AD40" i="7"/>
  <c r="AD30" i="7"/>
  <c r="AD44" i="7"/>
  <c r="AD46" i="7"/>
  <c r="AD29" i="7"/>
  <c r="AD20" i="7"/>
  <c r="B14" i="9"/>
  <c r="B8" i="12"/>
  <c r="D8" i="12" s="1"/>
  <c r="AK7" i="7"/>
  <c r="AE20" i="7" a="1"/>
  <c r="AE20" i="7" s="1"/>
  <c r="W16" i="11"/>
  <c r="E3" i="12" s="1"/>
  <c r="W60" i="11"/>
  <c r="W29" i="11"/>
  <c r="W51" i="11"/>
  <c r="W39" i="11"/>
  <c r="E7" i="12" s="1"/>
  <c r="W11" i="11"/>
  <c r="W55" i="11"/>
  <c r="W30" i="11"/>
  <c r="W34" i="11"/>
  <c r="E5" i="12" s="1"/>
  <c r="W22" i="11"/>
  <c r="W41" i="11"/>
  <c r="W18" i="11"/>
  <c r="W14" i="11"/>
  <c r="W15" i="11"/>
  <c r="D3" i="12" s="1"/>
  <c r="W49" i="11"/>
  <c r="W62" i="11"/>
  <c r="W26" i="11"/>
  <c r="W13" i="11"/>
  <c r="W25" i="11"/>
  <c r="W27" i="11"/>
  <c r="W56" i="11"/>
  <c r="W58" i="11"/>
  <c r="W31" i="11"/>
  <c r="W21" i="11"/>
  <c r="W19" i="11"/>
  <c r="W42" i="11"/>
  <c r="W57" i="11"/>
  <c r="W52" i="11"/>
  <c r="W38" i="11"/>
  <c r="E6" i="12" s="1"/>
  <c r="W53" i="11"/>
  <c r="W28" i="11"/>
  <c r="W35" i="11"/>
  <c r="D5" i="12" s="1"/>
  <c r="W63" i="11"/>
  <c r="W36" i="11"/>
  <c r="C6" i="12" s="1"/>
  <c r="W17" i="11"/>
  <c r="W43" i="11"/>
  <c r="W20" i="11"/>
  <c r="W10" i="11"/>
  <c r="W33" i="11"/>
  <c r="W37" i="11"/>
  <c r="D6" i="12" s="1"/>
  <c r="W44" i="11"/>
  <c r="W40" i="11"/>
  <c r="E8" i="12" s="1"/>
  <c r="W24" i="11"/>
  <c r="W61" i="11"/>
  <c r="W12" i="11"/>
  <c r="W50" i="11"/>
  <c r="D7" i="12"/>
  <c r="C7" i="12"/>
  <c r="C8" i="12" l="1"/>
  <c r="F8" i="12" s="1"/>
  <c r="A9" i="13"/>
  <c r="AK28" i="7"/>
  <c r="AK33" i="7"/>
  <c r="AK30" i="7"/>
  <c r="AK36" i="7"/>
  <c r="AK48" i="7"/>
  <c r="AK31" i="7"/>
  <c r="AK21" i="7"/>
  <c r="AK25" i="7"/>
  <c r="AK27" i="7"/>
  <c r="AK34" i="7"/>
  <c r="AK32" i="7"/>
  <c r="AK20" i="7"/>
  <c r="AK39" i="7"/>
  <c r="AK41" i="7"/>
  <c r="AK23" i="7"/>
  <c r="AK35" i="7"/>
  <c r="AK47" i="7"/>
  <c r="AK42" i="7"/>
  <c r="AK24" i="7"/>
  <c r="AK46" i="7"/>
  <c r="AK29" i="7"/>
  <c r="AK26" i="7"/>
  <c r="AK43" i="7"/>
  <c r="AK50" i="7"/>
  <c r="AK38" i="7"/>
  <c r="AK37" i="7"/>
  <c r="AK22" i="7"/>
  <c r="AK40" i="7"/>
  <c r="AK44" i="7"/>
  <c r="AK49" i="7"/>
  <c r="AK45" i="7"/>
  <c r="B15" i="9"/>
  <c r="B9" i="12"/>
  <c r="AR7" i="7"/>
  <c r="E4" i="12"/>
  <c r="C5" i="12"/>
  <c r="F5" i="12" s="1"/>
  <c r="D4" i="12"/>
  <c r="C4" i="12"/>
  <c r="C3" i="12"/>
  <c r="F3" i="12" s="1"/>
  <c r="AN11" i="7"/>
  <c r="AN10" i="7"/>
  <c r="F6" i="12"/>
  <c r="F7" i="12"/>
  <c r="Z10" i="7"/>
  <c r="Z11" i="7"/>
  <c r="A10" i="13" l="1"/>
  <c r="AR36" i="7"/>
  <c r="AR47" i="7"/>
  <c r="AR20" i="7"/>
  <c r="AR44" i="7"/>
  <c r="AR25" i="7"/>
  <c r="AR28" i="7"/>
  <c r="AR32" i="7"/>
  <c r="AR29" i="7"/>
  <c r="AR35" i="7"/>
  <c r="AR39" i="7"/>
  <c r="AR30" i="7"/>
  <c r="AR33" i="7"/>
  <c r="AR31" i="7"/>
  <c r="AR42" i="7"/>
  <c r="AR41" i="7"/>
  <c r="AR38" i="7"/>
  <c r="AR45" i="7"/>
  <c r="AR27" i="7"/>
  <c r="AR24" i="7"/>
  <c r="AR46" i="7"/>
  <c r="AR43" i="7"/>
  <c r="AR26" i="7"/>
  <c r="AR21" i="7"/>
  <c r="AR48" i="7"/>
  <c r="AR37" i="7"/>
  <c r="AR40" i="7"/>
  <c r="AR23" i="7"/>
  <c r="AR49" i="7"/>
  <c r="AR50" i="7"/>
  <c r="AR34" i="7"/>
  <c r="AR22" i="7"/>
  <c r="AS20" i="7" a="1"/>
  <c r="AS20" i="7" s="1"/>
  <c r="D9" i="12"/>
  <c r="C9" i="12"/>
  <c r="B16" i="9"/>
  <c r="B10" i="12"/>
  <c r="AY7" i="7"/>
  <c r="E9" i="12"/>
  <c r="F4" i="12"/>
  <c r="AO10" i="7"/>
  <c r="AA10" i="7"/>
  <c r="AG10" i="7"/>
  <c r="AG11" i="7"/>
  <c r="F9" i="12" l="1"/>
  <c r="A11" i="13"/>
  <c r="AY23" i="7"/>
  <c r="AY42" i="7"/>
  <c r="AY37" i="7"/>
  <c r="AY49" i="7"/>
  <c r="AY41" i="7"/>
  <c r="AY27" i="7"/>
  <c r="AY43" i="7"/>
  <c r="AY38" i="7"/>
  <c r="AY36" i="7"/>
  <c r="AY31" i="7"/>
  <c r="AY28" i="7"/>
  <c r="AY34" i="7"/>
  <c r="AY22" i="7"/>
  <c r="AY45" i="7"/>
  <c r="AY46" i="7"/>
  <c r="AY29" i="7"/>
  <c r="AY25" i="7"/>
  <c r="AY21" i="7"/>
  <c r="AY33" i="7"/>
  <c r="AY24" i="7"/>
  <c r="AY50" i="7"/>
  <c r="AY20" i="7"/>
  <c r="AY47" i="7"/>
  <c r="AY32" i="7"/>
  <c r="AY44" i="7"/>
  <c r="AY26" i="7"/>
  <c r="AY35" i="7"/>
  <c r="AY40" i="7"/>
  <c r="AY30" i="7"/>
  <c r="AY48" i="7"/>
  <c r="AY39" i="7"/>
  <c r="AZ20" i="7" a="1"/>
  <c r="AZ20" i="7" s="1"/>
  <c r="BB11" i="7" s="1"/>
  <c r="C10" i="12"/>
  <c r="D10" i="12"/>
  <c r="E10" i="12"/>
  <c r="B17" i="9"/>
  <c r="B11" i="12"/>
  <c r="BF7" i="7"/>
  <c r="AU11" i="7"/>
  <c r="AU10" i="7"/>
  <c r="AH10" i="7"/>
  <c r="A12" i="13" l="1"/>
  <c r="BF40" i="7"/>
  <c r="BF24" i="7"/>
  <c r="BF41" i="7"/>
  <c r="BF35" i="7"/>
  <c r="BF34" i="7"/>
  <c r="BF46" i="7"/>
  <c r="BF26" i="7"/>
  <c r="BF43" i="7"/>
  <c r="BF42" i="7"/>
  <c r="BF30" i="7"/>
  <c r="BF27" i="7"/>
  <c r="BF33" i="7"/>
  <c r="BF20" i="7"/>
  <c r="BF50" i="7"/>
  <c r="BF39" i="7"/>
  <c r="BF44" i="7"/>
  <c r="BF32" i="7"/>
  <c r="BF28" i="7"/>
  <c r="BF38" i="7"/>
  <c r="BF48" i="7"/>
  <c r="BF47" i="7"/>
  <c r="BF31" i="7"/>
  <c r="BF23" i="7"/>
  <c r="BF49" i="7"/>
  <c r="BF37" i="7"/>
  <c r="BF29" i="7"/>
  <c r="BF45" i="7"/>
  <c r="BF21" i="7"/>
  <c r="BF25" i="7"/>
  <c r="BF36" i="7"/>
  <c r="BF22" i="7"/>
  <c r="BG20" i="7" a="1"/>
  <c r="BG20" i="7" s="1"/>
  <c r="C11" i="12"/>
  <c r="D11" i="12"/>
  <c r="E11" i="12"/>
  <c r="B12" i="12"/>
  <c r="BM7" i="7"/>
  <c r="AV10" i="7"/>
  <c r="F10" i="12"/>
  <c r="BB10" i="7"/>
  <c r="BC10" i="7" s="1"/>
  <c r="F11" i="12" l="1"/>
  <c r="A13" i="13"/>
  <c r="Z12" i="7" s="1"/>
  <c r="AA12" i="7" s="1"/>
  <c r="AA15" i="7" s="1"/>
  <c r="AB15" i="7" s="1"/>
  <c r="BN20" i="7" a="1"/>
  <c r="BN20" i="7" s="1"/>
  <c r="C12" i="12"/>
  <c r="D12" i="12"/>
  <c r="E12" i="12"/>
  <c r="BI10" i="7"/>
  <c r="BI11" i="7"/>
  <c r="AU12" i="7" l="1"/>
  <c r="AV12" i="7" s="1"/>
  <c r="AV15" i="7" s="1"/>
  <c r="AW15" i="7" s="1"/>
  <c r="L12" i="7"/>
  <c r="M12" i="7" s="1"/>
  <c r="M15" i="7" s="1"/>
  <c r="N15" i="7" s="1"/>
  <c r="BP12" i="7"/>
  <c r="BQ12" i="7" s="1"/>
  <c r="AG12" i="7"/>
  <c r="AH12" i="7" s="1"/>
  <c r="AH15" i="7" s="1"/>
  <c r="AI15" i="7" s="1"/>
  <c r="BI12" i="7"/>
  <c r="BJ12" i="7" s="1"/>
  <c r="BB12" i="7"/>
  <c r="BC12" i="7" s="1"/>
  <c r="BC15" i="7" s="1"/>
  <c r="BD15" i="7" s="1"/>
  <c r="AN12" i="7"/>
  <c r="AO12" i="7" s="1"/>
  <c r="S12" i="7"/>
  <c r="T12" i="7" s="1"/>
  <c r="T15" i="7" s="1"/>
  <c r="U15" i="7" s="1"/>
  <c r="F12" i="12"/>
  <c r="BJ10" i="7"/>
  <c r="BP11" i="7"/>
  <c r="E3" i="7" s="1"/>
  <c r="E5" i="7" s="1"/>
  <c r="F5" i="7" s="1"/>
  <c r="BP10" i="7"/>
  <c r="AO15" i="7"/>
  <c r="AP15" i="7" s="1"/>
  <c r="E12" i="7"/>
  <c r="F12" i="7" l="1"/>
  <c r="F15" i="7" s="1"/>
  <c r="G15" i="7" s="1"/>
  <c r="BQ10" i="7"/>
  <c r="BJ15" i="7"/>
  <c r="BK15" i="7" s="1"/>
  <c r="BQ15" i="7" l="1"/>
  <c r="BR15" i="7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<sst xmlns="http://schemas.openxmlformats.org/spreadsheetml/2006/main" count="2176" uniqueCount="174">
  <si>
    <t>水</t>
    <rPh sb="0" eb="1">
      <t>ミズ</t>
    </rPh>
    <phoneticPr fontId="1"/>
  </si>
  <si>
    <t>kg</t>
    <phoneticPr fontId="1"/>
  </si>
  <si>
    <t>投入物</t>
    <rPh sb="0" eb="3">
      <t>トウニュウブツ</t>
    </rPh>
    <phoneticPr fontId="1"/>
  </si>
  <si>
    <t>単位</t>
    <rPh sb="0" eb="2">
      <t>タンイ</t>
    </rPh>
    <phoneticPr fontId="1"/>
  </si>
  <si>
    <t>MJ</t>
    <phoneticPr fontId="1"/>
  </si>
  <si>
    <t>エネルギー等</t>
    <rPh sb="5" eb="6">
      <t>トウ</t>
    </rPh>
    <phoneticPr fontId="1"/>
  </si>
  <si>
    <t>kWh</t>
  </si>
  <si>
    <t>物質収支</t>
    <rPh sb="0" eb="4">
      <t>ブッシツシュウシ</t>
    </rPh>
    <phoneticPr fontId="1"/>
  </si>
  <si>
    <t>活動量</t>
    <rPh sb="0" eb="3">
      <t>カツドウリョウ</t>
    </rPh>
    <phoneticPr fontId="1"/>
  </si>
  <si>
    <t>グルコース</t>
    <phoneticPr fontId="1"/>
  </si>
  <si>
    <t>g</t>
    <phoneticPr fontId="1"/>
  </si>
  <si>
    <t>酵母</t>
    <rPh sb="0" eb="2">
      <t>コウボ</t>
    </rPh>
    <phoneticPr fontId="1"/>
  </si>
  <si>
    <t>Yeast N-base</t>
    <phoneticPr fontId="1"/>
  </si>
  <si>
    <t>酵母エキス</t>
    <rPh sb="0" eb="2">
      <t>コウボ</t>
    </rPh>
    <phoneticPr fontId="1"/>
  </si>
  <si>
    <t>電力</t>
    <rPh sb="0" eb="2">
      <t>デンリョク</t>
    </rPh>
    <phoneticPr fontId="1"/>
  </si>
  <si>
    <t>廃棄物・排出</t>
    <rPh sb="0" eb="3">
      <t>ハイキブツ</t>
    </rPh>
    <rPh sb="4" eb="6">
      <t>ハイシュツ</t>
    </rPh>
    <phoneticPr fontId="1"/>
  </si>
  <si>
    <t>入出力</t>
    <rPh sb="0" eb="3">
      <t>ニュウシュツリョク</t>
    </rPh>
    <phoneticPr fontId="1"/>
  </si>
  <si>
    <t>出典</t>
    <rPh sb="0" eb="2">
      <t>シュッテン</t>
    </rPh>
    <phoneticPr fontId="1"/>
  </si>
  <si>
    <t>サプライヤ（A社）</t>
    <rPh sb="7" eb="8">
      <t>シャ</t>
    </rPh>
    <phoneticPr fontId="1"/>
  </si>
  <si>
    <t>気候変動</t>
    <rPh sb="0" eb="4">
      <t>キコウヘンドウ</t>
    </rPh>
    <phoneticPr fontId="1"/>
  </si>
  <si>
    <t>IPCC 2021 AR6 100a</t>
    <phoneticPr fontId="1"/>
  </si>
  <si>
    <t>kg-CO2eq</t>
    <phoneticPr fontId="1"/>
  </si>
  <si>
    <t>国</t>
    <rPh sb="0" eb="1">
      <t>クニ</t>
    </rPh>
    <phoneticPr fontId="1"/>
  </si>
  <si>
    <t>基準フロー</t>
    <rPh sb="0" eb="2">
      <t>キジュン</t>
    </rPh>
    <phoneticPr fontId="1"/>
  </si>
  <si>
    <t>JP</t>
  </si>
  <si>
    <t>JP</t>
    <phoneticPr fontId="1"/>
  </si>
  <si>
    <t>CORE</t>
  </si>
  <si>
    <t>電力, 日本平均, 2022年度, JPN</t>
  </si>
  <si>
    <t>原単位</t>
    <rPh sb="0" eb="3">
      <t>ゲンタンイ</t>
    </rPh>
    <phoneticPr fontId="1"/>
  </si>
  <si>
    <t>×</t>
    <phoneticPr fontId="1"/>
  </si>
  <si>
    <t>単位換算</t>
    <rPh sb="0" eb="4">
      <t>タンイカンサン</t>
    </rPh>
    <phoneticPr fontId="1"/>
  </si>
  <si>
    <t>＝</t>
    <phoneticPr fontId="1"/>
  </si>
  <si>
    <t>g</t>
  </si>
  <si>
    <t>CO2</t>
  </si>
  <si>
    <t>前工程から</t>
    <rPh sb="0" eb="3">
      <t>マエコウテイ</t>
    </rPh>
    <phoneticPr fontId="1"/>
  </si>
  <si>
    <t>投入物</t>
    <rPh sb="0" eb="2">
      <t>トウニュウ</t>
    </rPh>
    <rPh sb="2" eb="3">
      <t>ブツ</t>
    </rPh>
    <phoneticPr fontId="1"/>
  </si>
  <si>
    <t>　</t>
    <phoneticPr fontId="1"/>
  </si>
  <si>
    <t>機能</t>
    <rPh sb="0" eb="2">
      <t>キノウ</t>
    </rPh>
    <phoneticPr fontId="1"/>
  </si>
  <si>
    <t>機能単位</t>
    <rPh sb="0" eb="4">
      <t>キノウタンイ</t>
    </rPh>
    <phoneticPr fontId="1"/>
  </si>
  <si>
    <t>数量</t>
    <rPh sb="0" eb="2">
      <t>スウリョウ</t>
    </rPh>
    <phoneticPr fontId="1"/>
  </si>
  <si>
    <t>対象のライフサイクルステージ</t>
    <rPh sb="0" eb="2">
      <t>タイショウ</t>
    </rPh>
    <phoneticPr fontId="1"/>
  </si>
  <si>
    <t>m3</t>
  </si>
  <si>
    <t>m3</t>
    <phoneticPr fontId="1"/>
  </si>
  <si>
    <t>工業用水</t>
    <rPh sb="0" eb="3">
      <t>コウギョウヨウ</t>
    </rPh>
    <rPh sb="3" eb="4">
      <t>ミズ</t>
    </rPh>
    <phoneticPr fontId="1"/>
  </si>
  <si>
    <t>酵母等</t>
    <rPh sb="0" eb="2">
      <t>コウボ</t>
    </rPh>
    <rPh sb="2" eb="3">
      <t>トウ</t>
    </rPh>
    <phoneticPr fontId="1"/>
  </si>
  <si>
    <t>工業用水道, JPN</t>
  </si>
  <si>
    <t>工業排水処理, JPN</t>
  </si>
  <si>
    <t>A重油の燃焼エネルギー, JPN</t>
  </si>
  <si>
    <t>工程</t>
    <rPh sb="0" eb="2">
      <t>コウテイ</t>
    </rPh>
    <phoneticPr fontId="1"/>
  </si>
  <si>
    <t>品目</t>
    <rPh sb="0" eb="2">
      <t>ヒンモク</t>
    </rPh>
    <phoneticPr fontId="1"/>
  </si>
  <si>
    <t>合計</t>
    <rPh sb="0" eb="2">
      <t>ゴウケイ</t>
    </rPh>
    <phoneticPr fontId="1"/>
  </si>
  <si>
    <t>環境影響</t>
    <rPh sb="0" eb="4">
      <t>カンキョウエイキョウ</t>
    </rPh>
    <phoneticPr fontId="1"/>
  </si>
  <si>
    <t>インプット</t>
    <phoneticPr fontId="1"/>
  </si>
  <si>
    <t>アウトプット</t>
    <phoneticPr fontId="1"/>
  </si>
  <si>
    <t>＜物質収支の確認＞</t>
    <rPh sb="1" eb="3">
      <t>ブッシツ</t>
    </rPh>
    <rPh sb="3" eb="5">
      <t>シュウシ</t>
    </rPh>
    <rPh sb="6" eb="8">
      <t>カクニン</t>
    </rPh>
    <phoneticPr fontId="1"/>
  </si>
  <si>
    <t>＜活動量データの入力＞</t>
    <rPh sb="1" eb="4">
      <t>カツドウリョウ</t>
    </rPh>
    <rPh sb="8" eb="10">
      <t>ニュウリョク</t>
    </rPh>
    <phoneticPr fontId="1"/>
  </si>
  <si>
    <t>kWh</t>
    <phoneticPr fontId="1"/>
  </si>
  <si>
    <t>品目</t>
    <phoneticPr fontId="1"/>
  </si>
  <si>
    <t>植物油</t>
    <rPh sb="0" eb="3">
      <t>ショクブツアブラ</t>
    </rPh>
    <phoneticPr fontId="1"/>
  </si>
  <si>
    <t>硫酸アンモニウム</t>
    <rPh sb="0" eb="2">
      <t>リュウサン</t>
    </rPh>
    <phoneticPr fontId="1"/>
  </si>
  <si>
    <t>硫酸マグネシウム・7水和物</t>
    <rPh sb="0" eb="2">
      <t>リュウサン</t>
    </rPh>
    <rPh sb="10" eb="13">
      <t>スイワブツ</t>
    </rPh>
    <phoneticPr fontId="1"/>
  </si>
  <si>
    <t>塩化ナトリウム</t>
    <rPh sb="0" eb="2">
      <t>エンカ</t>
    </rPh>
    <phoneticPr fontId="1"/>
  </si>
  <si>
    <t>塩化カルシウム・2水和物</t>
    <rPh sb="0" eb="2">
      <t>エンカ</t>
    </rPh>
    <rPh sb="9" eb="12">
      <t>スイワブツ</t>
    </rPh>
    <phoneticPr fontId="1"/>
  </si>
  <si>
    <t>分離精製</t>
    <rPh sb="0" eb="4">
      <t>ブンリセイセイ</t>
    </rPh>
    <phoneticPr fontId="1"/>
  </si>
  <si>
    <t>ソホロ―スリピッド</t>
    <phoneticPr fontId="1"/>
  </si>
  <si>
    <t>成分残（不明）</t>
    <rPh sb="0" eb="3">
      <t>セイブンザン</t>
    </rPh>
    <rPh sb="4" eb="6">
      <t>フメイ</t>
    </rPh>
    <phoneticPr fontId="1"/>
  </si>
  <si>
    <t>電力（攪拌）</t>
    <rPh sb="0" eb="2">
      <t>デンリョク</t>
    </rPh>
    <rPh sb="3" eb="5">
      <t>カクハン</t>
    </rPh>
    <phoneticPr fontId="1"/>
  </si>
  <si>
    <t>電力（通気）</t>
    <rPh sb="0" eb="2">
      <t>デンリョク</t>
    </rPh>
    <rPh sb="3" eb="5">
      <t>ツウキ</t>
    </rPh>
    <phoneticPr fontId="1"/>
  </si>
  <si>
    <t>O2</t>
    <phoneticPr fontId="1"/>
  </si>
  <si>
    <t>酢酸エチル</t>
    <rPh sb="0" eb="2">
      <t>サクサン</t>
    </rPh>
    <phoneticPr fontId="1"/>
  </si>
  <si>
    <t>電力（遠心）</t>
    <rPh sb="0" eb="2">
      <t>デンリョク</t>
    </rPh>
    <rPh sb="3" eb="5">
      <t>エンシン</t>
    </rPh>
    <phoneticPr fontId="1"/>
  </si>
  <si>
    <t>基準フローの単位</t>
    <rPh sb="0" eb="2">
      <t>キジュン</t>
    </rPh>
    <rPh sb="6" eb="8">
      <t>タンイ</t>
    </rPh>
    <phoneticPr fontId="1"/>
  </si>
  <si>
    <t>本培養</t>
    <rPh sb="0" eb="3">
      <t>ホンバイヨウ</t>
    </rPh>
    <phoneticPr fontId="1"/>
  </si>
  <si>
    <t>(g)</t>
    <phoneticPr fontId="1"/>
  </si>
  <si>
    <t>&lt;作図＞</t>
    <rPh sb="1" eb="3">
      <t>サクズ</t>
    </rPh>
    <phoneticPr fontId="1"/>
  </si>
  <si>
    <t>CO2</t>
    <phoneticPr fontId="1"/>
  </si>
  <si>
    <t>洗浄</t>
    <rPh sb="0" eb="2">
      <t>センジョウ</t>
    </rPh>
    <phoneticPr fontId="1"/>
  </si>
  <si>
    <t>前培養</t>
    <rPh sb="0" eb="1">
      <t>マエ</t>
    </rPh>
    <rPh sb="1" eb="3">
      <t>バイヨウ</t>
    </rPh>
    <phoneticPr fontId="1"/>
  </si>
  <si>
    <t>後工程へ</t>
    <rPh sb="0" eb="3">
      <t>アトコウテイ</t>
    </rPh>
    <phoneticPr fontId="1"/>
  </si>
  <si>
    <t>2. 本培養へ</t>
  </si>
  <si>
    <t>3. 洗浄へ</t>
    <rPh sb="3" eb="5">
      <t>センジョウ</t>
    </rPh>
    <phoneticPr fontId="1"/>
  </si>
  <si>
    <t>水酸化ナトリウム</t>
    <rPh sb="0" eb="3">
      <t>スイサンカ</t>
    </rPh>
    <phoneticPr fontId="1"/>
  </si>
  <si>
    <t>A重油</t>
    <rPh sb="1" eb="3">
      <t>ジュウユ</t>
    </rPh>
    <phoneticPr fontId="1"/>
  </si>
  <si>
    <t>排水</t>
    <rPh sb="0" eb="2">
      <t>ハイスイ</t>
    </rPh>
    <phoneticPr fontId="1"/>
  </si>
  <si>
    <t>目的物質</t>
    <rPh sb="0" eb="4">
      <t>モクテキブッシツ</t>
    </rPh>
    <phoneticPr fontId="1"/>
  </si>
  <si>
    <t>目的物質</t>
    <rPh sb="0" eb="2">
      <t>モクテキ</t>
    </rPh>
    <rPh sb="2" eb="4">
      <t>ブッシツ</t>
    </rPh>
    <phoneticPr fontId="1"/>
  </si>
  <si>
    <t>4. 分離精製へ</t>
  </si>
  <si>
    <t>使い方</t>
    <rPh sb="0" eb="1">
      <t>ツカ</t>
    </rPh>
    <rPh sb="2" eb="3">
      <t>カタ</t>
    </rPh>
    <phoneticPr fontId="1"/>
  </si>
  <si>
    <t>ぶどう糖, JPN</t>
  </si>
  <si>
    <t>食用アミノ酸, JPN</t>
  </si>
  <si>
    <t>工業塩（塩化ナトリウム）, JPN</t>
  </si>
  <si>
    <t>酸素ガス (液化酸素を含む), JPN</t>
  </si>
  <si>
    <t>Nm3</t>
    <phoneticPr fontId="1"/>
  </si>
  <si>
    <t>market for magnesium sulfate</t>
  </si>
  <si>
    <t>market for magnesium sulfate</t>
    <phoneticPr fontId="1"/>
  </si>
  <si>
    <t>GLO</t>
    <phoneticPr fontId="1"/>
  </si>
  <si>
    <t>market for calcium chloride</t>
  </si>
  <si>
    <t>market for calcium chloride</t>
    <phoneticPr fontId="1"/>
  </si>
  <si>
    <t>RoW</t>
    <phoneticPr fontId="1"/>
  </si>
  <si>
    <t>焼却処理, 産業廃棄物, JPN</t>
  </si>
  <si>
    <t>㎏</t>
    <phoneticPr fontId="1"/>
  </si>
  <si>
    <t>水酸化ナトリウム, 100%, JPN</t>
  </si>
  <si>
    <t>酢酸エチル, JPN</t>
  </si>
  <si>
    <t>基準フロー
への
関連付け</t>
    <rPh sb="0" eb="2">
      <t>キジュン</t>
    </rPh>
    <rPh sb="9" eb="12">
      <t>カンレンヅ</t>
    </rPh>
    <phoneticPr fontId="1"/>
  </si>
  <si>
    <t>基準フロー：</t>
    <rPh sb="0" eb="2">
      <t>キジュン</t>
    </rPh>
    <phoneticPr fontId="1"/>
  </si>
  <si>
    <t>目的物質　：</t>
    <rPh sb="0" eb="4">
      <t>モクテキブッシツ</t>
    </rPh>
    <phoneticPr fontId="1"/>
  </si>
  <si>
    <t>植物油脂, 4桁, JPN</t>
  </si>
  <si>
    <t>合成・回収硫酸アンモニウム, JPN</t>
  </si>
  <si>
    <t>3. 洗浄へ</t>
  </si>
  <si>
    <t>=</t>
    <phoneticPr fontId="1"/>
  </si>
  <si>
    <t>算定ツール</t>
    <rPh sb="0" eb="2">
      <t>サンテイ</t>
    </rPh>
    <phoneticPr fontId="1"/>
  </si>
  <si>
    <t>【要記入】その他入出力</t>
    <rPh sb="7" eb="8">
      <t>タ</t>
    </rPh>
    <rPh sb="8" eb="11">
      <t>ニュウシュツリョク</t>
    </rPh>
    <phoneticPr fontId="1"/>
  </si>
  <si>
    <t>【自動入力】前工程から</t>
    <rPh sb="1" eb="5">
      <t>ジドウニュウリョク</t>
    </rPh>
    <phoneticPr fontId="1"/>
  </si>
  <si>
    <t>【要記入】入出力</t>
    <rPh sb="5" eb="8">
      <t>ニュウシュツリョク</t>
    </rPh>
    <phoneticPr fontId="1"/>
  </si>
  <si>
    <t>ソホロースリピッド 1kg の生産</t>
    <rPh sb="15" eb="17">
      <t>セイサン</t>
    </rPh>
    <phoneticPr fontId="1"/>
  </si>
  <si>
    <t>100年係数</t>
    <rPh sb="3" eb="4">
      <t>ネン</t>
    </rPh>
    <rPh sb="4" eb="6">
      <t>ケイスウ</t>
    </rPh>
    <phoneticPr fontId="1"/>
  </si>
  <si>
    <t>・</t>
    <phoneticPr fontId="1"/>
  </si>
  <si>
    <t>各シートの水色セルを記入することで、「④-3グラフ」シートに結果が表示されます。</t>
    <rPh sb="0" eb="1">
      <t>カク</t>
    </rPh>
    <rPh sb="5" eb="7">
      <t>ミズイロ</t>
    </rPh>
    <rPh sb="10" eb="12">
      <t>キニュウ</t>
    </rPh>
    <rPh sb="30" eb="32">
      <t>ケッカ</t>
    </rPh>
    <rPh sb="33" eb="35">
      <t>ヒョウジ</t>
    </rPh>
    <phoneticPr fontId="1"/>
  </si>
  <si>
    <t>LCIデータベースA</t>
    <phoneticPr fontId="1"/>
  </si>
  <si>
    <t>LCIデータベースB</t>
    <phoneticPr fontId="1"/>
  </si>
  <si>
    <t>デフォルト値</t>
    <rPh sb="5" eb="6">
      <t>アタイ</t>
    </rPh>
    <phoneticPr fontId="1"/>
  </si>
  <si>
    <t>仮定値</t>
    <rPh sb="0" eb="2">
      <t>カテイ</t>
    </rPh>
    <rPh sb="2" eb="3">
      <t>アタイ</t>
    </rPh>
    <phoneticPr fontId="1"/>
  </si>
  <si>
    <t>はじめに</t>
    <phoneticPr fontId="1"/>
  </si>
  <si>
    <t>目的</t>
    <rPh sb="0" eb="2">
      <t>モクテキ</t>
    </rPh>
    <phoneticPr fontId="1"/>
  </si>
  <si>
    <t>ソホロースリピッド生産に係るGHG排出量の確認</t>
    <rPh sb="9" eb="11">
      <t>セイサン</t>
    </rPh>
    <rPh sb="12" eb="13">
      <t>カカワ</t>
    </rPh>
    <rPh sb="17" eb="20">
      <t>ハイシュツリョウ</t>
    </rPh>
    <rPh sb="21" eb="23">
      <t>カクニン</t>
    </rPh>
    <phoneticPr fontId="1"/>
  </si>
  <si>
    <t>右側の＜作図＞を活用し、調査範囲を設定するとともに、活動量を収集するフォアグラウンドプロセスを特定し、「対象のライフサイクルステージ」に記入してください。</t>
    <rPh sb="0" eb="2">
      <t>ミギガワ</t>
    </rPh>
    <rPh sb="4" eb="6">
      <t>サクズ</t>
    </rPh>
    <rPh sb="8" eb="10">
      <t>カツヨウ</t>
    </rPh>
    <rPh sb="12" eb="16">
      <t>チョウサハンイ</t>
    </rPh>
    <rPh sb="17" eb="19">
      <t>セッテイ</t>
    </rPh>
    <rPh sb="26" eb="29">
      <t>カツドウリョウ</t>
    </rPh>
    <rPh sb="30" eb="32">
      <t>シュウシュウ</t>
    </rPh>
    <rPh sb="47" eb="49">
      <t>トクテイ</t>
    </rPh>
    <rPh sb="52" eb="54">
      <t>タイショウ</t>
    </rPh>
    <rPh sb="68" eb="70">
      <t>キニュウ</t>
    </rPh>
    <phoneticPr fontId="1"/>
  </si>
  <si>
    <t>本計算シートでは、10個のライフサイクルステージまで計算対象とすることが可能です。</t>
    <rPh sb="0" eb="1">
      <t>ホン</t>
    </rPh>
    <rPh sb="1" eb="3">
      <t>ケイサン</t>
    </rPh>
    <rPh sb="11" eb="12">
      <t>コ</t>
    </rPh>
    <rPh sb="26" eb="30">
      <t>ケイサンタイショウ</t>
    </rPh>
    <rPh sb="36" eb="38">
      <t>カノウ</t>
    </rPh>
    <phoneticPr fontId="1"/>
  </si>
  <si>
    <t>目的及び調査範囲を設定するため、「目的」、「機能」、「機能単位」、「基準フロー」を入力してください。</t>
    <rPh sb="0" eb="2">
      <t>モクテキ</t>
    </rPh>
    <rPh sb="2" eb="3">
      <t>オヨ</t>
    </rPh>
    <rPh sb="4" eb="8">
      <t>チョウサハンイ</t>
    </rPh>
    <rPh sb="9" eb="11">
      <t>セッテイ</t>
    </rPh>
    <rPh sb="17" eb="19">
      <t>モクテキ</t>
    </rPh>
    <rPh sb="22" eb="24">
      <t>キノウ</t>
    </rPh>
    <rPh sb="27" eb="31">
      <t>キノウタンイ</t>
    </rPh>
    <rPh sb="34" eb="36">
      <t>キジュン</t>
    </rPh>
    <rPh sb="41" eb="43">
      <t>ニュウリョク</t>
    </rPh>
    <phoneticPr fontId="1"/>
  </si>
  <si>
    <t>活動量を入力することで、各ライフサイクルステージにおける物質収支を確認することができます。物質収支が赤色で表示された場合はインプット・アウトプットが一致していないため、活動量の見直しを行うか、仮定値を入力してください。</t>
    <rPh sb="0" eb="3">
      <t>カツドウリョウ</t>
    </rPh>
    <rPh sb="4" eb="6">
      <t>ニュウリョク</t>
    </rPh>
    <rPh sb="12" eb="13">
      <t>カク</t>
    </rPh>
    <rPh sb="28" eb="32">
      <t>ブッシツシュウシ</t>
    </rPh>
    <rPh sb="33" eb="35">
      <t>カクニン</t>
    </rPh>
    <rPh sb="45" eb="49">
      <t>ブッシツシュウシ</t>
    </rPh>
    <rPh sb="50" eb="52">
      <t>アカイロ</t>
    </rPh>
    <rPh sb="53" eb="55">
      <t>ヒョウジ</t>
    </rPh>
    <rPh sb="58" eb="60">
      <t>バアイ</t>
    </rPh>
    <rPh sb="74" eb="76">
      <t>イッチ</t>
    </rPh>
    <rPh sb="84" eb="87">
      <t>カツドウリョウ</t>
    </rPh>
    <rPh sb="88" eb="90">
      <t>ミナオ</t>
    </rPh>
    <rPh sb="92" eb="93">
      <t>オコナ</t>
    </rPh>
    <rPh sb="96" eb="99">
      <t>カテイアタイ</t>
    </rPh>
    <rPh sb="100" eb="102">
      <t>ニュウリョク</t>
    </rPh>
    <phoneticPr fontId="1"/>
  </si>
  <si>
    <t>最終生産物については、「入出力」列で「目的物質」を選択してください。</t>
    <rPh sb="0" eb="5">
      <t>サイシュウセイサンブツ</t>
    </rPh>
    <rPh sb="12" eb="15">
      <t>ニュウシュツリョク</t>
    </rPh>
    <rPh sb="16" eb="17">
      <t>レツ</t>
    </rPh>
    <rPh sb="19" eb="23">
      <t>モクテキブッシツ</t>
    </rPh>
    <rPh sb="25" eb="27">
      <t>センタク</t>
    </rPh>
    <phoneticPr fontId="1"/>
  </si>
  <si>
    <t>5. サプライヤーの実態を反映したデータ</t>
  </si>
  <si>
    <t>4. 合致度が高いデータ</t>
  </si>
  <si>
    <t>2. 合致度が低いデータ</t>
  </si>
  <si>
    <t>3. 合致度が中程度のデータ</t>
  </si>
  <si>
    <t>1. 類似データ・仮定値</t>
  </si>
  <si>
    <t>列が不足する場合は、6～38行目を右クリックし、「挿入(I)」を行ってください。</t>
    <rPh sb="0" eb="1">
      <t>レツ</t>
    </rPh>
    <rPh sb="2" eb="4">
      <t>フソク</t>
    </rPh>
    <rPh sb="6" eb="8">
      <t>バアイ</t>
    </rPh>
    <rPh sb="14" eb="16">
      <t>ギョウメ</t>
    </rPh>
    <rPh sb="17" eb="18">
      <t>ミギ</t>
    </rPh>
    <rPh sb="25" eb="27">
      <t>ソウニュウ</t>
    </rPh>
    <rPh sb="32" eb="33">
      <t>オコナ</t>
    </rPh>
    <phoneticPr fontId="1"/>
  </si>
  <si>
    <t>④-1活動量と原単位の対応付け</t>
    <rPh sb="3" eb="6">
      <t>カツドウリョウ</t>
    </rPh>
    <rPh sb="7" eb="10">
      <t>ゲンタンイ</t>
    </rPh>
    <rPh sb="11" eb="14">
      <t>タイオウヅ</t>
    </rPh>
    <phoneticPr fontId="1"/>
  </si>
  <si>
    <t>④-2影響評価</t>
    <rPh sb="3" eb="7">
      <t>エイキョウヒョウカ</t>
    </rPh>
    <phoneticPr fontId="1"/>
  </si>
  <si>
    <t>④-3グラフ</t>
    <phoneticPr fontId="1"/>
  </si>
  <si>
    <t>本ツールでは、どのライフサイクルステージが占める影響が大きいのか、各ライフサイクルステージにおいてどの品目（投入物、廃棄物・排出、エネルギー等）の占める影響が大きいのか、確認することができます。</t>
    <rPh sb="0" eb="1">
      <t>ホン</t>
    </rPh>
    <rPh sb="21" eb="22">
      <t>シ</t>
    </rPh>
    <rPh sb="24" eb="26">
      <t>エイキョウ</t>
    </rPh>
    <rPh sb="27" eb="28">
      <t>オオ</t>
    </rPh>
    <rPh sb="33" eb="34">
      <t>カク</t>
    </rPh>
    <rPh sb="51" eb="53">
      <t>ヒンモク</t>
    </rPh>
    <rPh sb="54" eb="57">
      <t>トウニュウブツ</t>
    </rPh>
    <rPh sb="58" eb="61">
      <t>ハイキブツ</t>
    </rPh>
    <rPh sb="62" eb="64">
      <t>ハイシュツ</t>
    </rPh>
    <rPh sb="70" eb="71">
      <t>トウ</t>
    </rPh>
    <rPh sb="73" eb="74">
      <t>シ</t>
    </rPh>
    <rPh sb="76" eb="78">
      <t>エイキョウ</t>
    </rPh>
    <rPh sb="79" eb="80">
      <t>オオ</t>
    </rPh>
    <rPh sb="85" eb="87">
      <t>カクニン</t>
    </rPh>
    <phoneticPr fontId="1"/>
  </si>
  <si>
    <t>利用者が本ツールを使用することにより発生した、あらゆる損害に関して一切の責任を負いません。</t>
    <phoneticPr fontId="1"/>
  </si>
  <si>
    <t>※「エネルギー等」以外の物質は単位を揃えること</t>
    <phoneticPr fontId="1"/>
  </si>
  <si>
    <t>植物油脂, 4桁, JPN</t>
    <phoneticPr fontId="1"/>
  </si>
  <si>
    <t>ID, コード等</t>
    <rPh sb="7" eb="8">
      <t>トウ</t>
    </rPh>
    <phoneticPr fontId="1"/>
  </si>
  <si>
    <t>名称</t>
    <rPh sb="0" eb="2">
      <t>メイショウ</t>
    </rPh>
    <phoneticPr fontId="1"/>
  </si>
  <si>
    <t>システム全体のインプット</t>
    <rPh sb="4" eb="6">
      <t>ゼンタイ</t>
    </rPh>
    <phoneticPr fontId="1"/>
  </si>
  <si>
    <t>システム全体のアウトプット</t>
    <rPh sb="4" eb="6">
      <t>ゼンタイ</t>
    </rPh>
    <phoneticPr fontId="1"/>
  </si>
  <si>
    <t>＜全体の物質収支の確認＞</t>
    <rPh sb="1" eb="3">
      <t>ゼンタイ</t>
    </rPh>
    <rPh sb="4" eb="6">
      <t>ブッシツ</t>
    </rPh>
    <rPh sb="6" eb="8">
      <t>シュウシ</t>
    </rPh>
    <rPh sb="9" eb="11">
      <t>カクニン</t>
    </rPh>
    <phoneticPr fontId="1"/>
  </si>
  <si>
    <t>動作確認環境：Microsoft Excel バージョン2508</t>
    <rPh sb="0" eb="6">
      <t>ドウサカクニンカンキョウ</t>
    </rPh>
    <phoneticPr fontId="1"/>
  </si>
  <si>
    <t>本ファイルは、「バイオものづくり分野のLCAガイドライン（本編）第3部（２）バイオものづくりのLCAの実施方法」における、「①目的及び調査範囲の設定」、「②活動量データの取得」、「③原単位データの取得」、「④影響評価」を行うための算定ツールです。</t>
    <rPh sb="0" eb="1">
      <t>ホン</t>
    </rPh>
    <rPh sb="29" eb="31">
      <t>ホンペン</t>
    </rPh>
    <rPh sb="32" eb="33">
      <t>ダイ</t>
    </rPh>
    <rPh sb="34" eb="35">
      <t>ブ</t>
    </rPh>
    <rPh sb="78" eb="81">
      <t>カツドウリョウ</t>
    </rPh>
    <rPh sb="85" eb="87">
      <t>シュトク</t>
    </rPh>
    <rPh sb="91" eb="94">
      <t>ゲンタンイ</t>
    </rPh>
    <rPh sb="98" eb="100">
      <t>シュトク</t>
    </rPh>
    <rPh sb="104" eb="108">
      <t>エイキョウヒョウカ</t>
    </rPh>
    <rPh sb="110" eb="111">
      <t>オコナ</t>
    </rPh>
    <rPh sb="115" eb="117">
      <t>サンテイ</t>
    </rPh>
    <phoneticPr fontId="1"/>
  </si>
  <si>
    <t>各シートの水色セルを入力することで、LCAを行うことができます。</t>
    <rPh sb="5" eb="7">
      <t>ミズイロ</t>
    </rPh>
    <rPh sb="10" eb="12">
      <t>ニュウリョク</t>
    </rPh>
    <rPh sb="22" eb="23">
      <t>オコナ</t>
    </rPh>
    <phoneticPr fontId="1"/>
  </si>
  <si>
    <t xml:space="preserve">2026年4月　発行 </t>
    <phoneticPr fontId="1"/>
  </si>
  <si>
    <t xml:space="preserve">協力 </t>
    <phoneticPr fontId="1"/>
  </si>
  <si>
    <t xml:space="preserve">経済産業省 </t>
    <phoneticPr fontId="1"/>
  </si>
  <si>
    <t>本ガイドラインは国立研究開発法人新エネルギー・産業技術総合開発機構（NEDO）委託事業</t>
    <phoneticPr fontId="1"/>
  </si>
  <si>
    <t>編集・発行：一般財団法人バイオインダストリー協会　東京都千代田区丸の内1-7-12 サピアタワー 8F</t>
    <phoneticPr fontId="1"/>
  </si>
  <si>
    <t xml:space="preserve">制作協力　：三菱UFJリサーチ＆コンサルティング株式会社 </t>
    <phoneticPr fontId="1"/>
  </si>
  <si>
    <t>「バイオものづくりに関するLCAの指針検討に向けた基礎調査」の成果として作成されました。</t>
    <phoneticPr fontId="1"/>
  </si>
  <si>
    <t>①目的及び調査範囲の設定</t>
    <phoneticPr fontId="1"/>
  </si>
  <si>
    <t>②活動量データの取得</t>
    <rPh sb="1" eb="4">
      <t>カツドウリョウ</t>
    </rPh>
    <rPh sb="8" eb="10">
      <t>シュトク</t>
    </rPh>
    <phoneticPr fontId="1"/>
  </si>
  <si>
    <t>③原単位データの取得</t>
    <rPh sb="1" eb="4">
      <t>ゲンタンイ</t>
    </rPh>
    <rPh sb="8" eb="10">
      <t>シュトク</t>
    </rPh>
    <phoneticPr fontId="1"/>
  </si>
  <si>
    <t>①で調査範囲に設定したライフサイクルステージについて、ライフサイクルステージごとに活動量を記入してください。
「入出力」の列は、「投入物」（培地等）、「廃棄物・排出」（廃水等）、「エネルギー等」（電力や輸送等）に加え、工程間を移動する中間物質（培養液等）のための「○○へ」を選択することが可能です。
「品目」、「数量」、「単位」の列は、各品目の名称・数量・単位を記入してください。なお、「エネルギー等」以外の物質は単位を揃えて入力してください（例：g, kg）。
「品質」については、「バイオものづくり分野のLCAガイドライン（本編）」及び「バイオものづくり分野のLCAガイドライン（実践編）」を参考に、活動量データの収集方法に応じた品質を１～5から選択してください。</t>
    <rPh sb="2" eb="6">
      <t>チョウサハンイ</t>
    </rPh>
    <rPh sb="7" eb="9">
      <t>セッテイ</t>
    </rPh>
    <rPh sb="56" eb="59">
      <t>ニュウシュツリョク</t>
    </rPh>
    <rPh sb="61" eb="62">
      <t>レツ</t>
    </rPh>
    <rPh sb="65" eb="68">
      <t>トウニュウブツ</t>
    </rPh>
    <rPh sb="70" eb="73">
      <t>バイチトウ</t>
    </rPh>
    <rPh sb="76" eb="79">
      <t>ハイキブツ</t>
    </rPh>
    <rPh sb="80" eb="82">
      <t>ハイシュツ</t>
    </rPh>
    <rPh sb="95" eb="96">
      <t>トウ</t>
    </rPh>
    <rPh sb="98" eb="100">
      <t>デンリョク</t>
    </rPh>
    <rPh sb="101" eb="103">
      <t>ユソウ</t>
    </rPh>
    <rPh sb="103" eb="104">
      <t>トウ</t>
    </rPh>
    <rPh sb="106" eb="107">
      <t>クワ</t>
    </rPh>
    <rPh sb="109" eb="112">
      <t>コウテイカン</t>
    </rPh>
    <rPh sb="113" eb="115">
      <t>イドウ</t>
    </rPh>
    <rPh sb="117" eb="119">
      <t>チュウカン</t>
    </rPh>
    <rPh sb="119" eb="121">
      <t>ブッシツ</t>
    </rPh>
    <rPh sb="122" eb="125">
      <t>バイヨウエキ</t>
    </rPh>
    <rPh sb="125" eb="126">
      <t>トウ</t>
    </rPh>
    <rPh sb="137" eb="139">
      <t>センタク</t>
    </rPh>
    <rPh sb="144" eb="146">
      <t>カノウ</t>
    </rPh>
    <rPh sb="151" eb="153">
      <t>ヒンモク</t>
    </rPh>
    <rPh sb="156" eb="158">
      <t>スウリョウ</t>
    </rPh>
    <rPh sb="161" eb="163">
      <t>タンイ</t>
    </rPh>
    <rPh sb="165" eb="166">
      <t>レツ</t>
    </rPh>
    <rPh sb="168" eb="169">
      <t>カク</t>
    </rPh>
    <rPh sb="169" eb="171">
      <t>ヒンモク</t>
    </rPh>
    <rPh sb="172" eb="174">
      <t>メイショウ</t>
    </rPh>
    <rPh sb="175" eb="177">
      <t>スウリョウ</t>
    </rPh>
    <rPh sb="178" eb="180">
      <t>タンイ</t>
    </rPh>
    <rPh sb="181" eb="183">
      <t>キニュウ</t>
    </rPh>
    <rPh sb="213" eb="215">
      <t>ニュウリョク</t>
    </rPh>
    <rPh sb="222" eb="223">
      <t>レイ</t>
    </rPh>
    <rPh sb="233" eb="235">
      <t>ヒンシツ</t>
    </rPh>
    <rPh sb="268" eb="269">
      <t>オヨ</t>
    </rPh>
    <rPh sb="292" eb="295">
      <t>ジッセンヘン</t>
    </rPh>
    <rPh sb="298" eb="300">
      <t>サンコウ</t>
    </rPh>
    <rPh sb="302" eb="305">
      <t>カツドウリョウ</t>
    </rPh>
    <rPh sb="309" eb="313">
      <t>シュウシュウホウホウ</t>
    </rPh>
    <rPh sb="314" eb="315">
      <t>オウ</t>
    </rPh>
    <rPh sb="317" eb="319">
      <t>ヒンシツ</t>
    </rPh>
    <rPh sb="325" eb="327">
      <t>センタク</t>
    </rPh>
    <phoneticPr fontId="1"/>
  </si>
  <si>
    <t>品質</t>
    <rPh sb="0" eb="2">
      <t>ヒンシツ</t>
    </rPh>
    <phoneticPr fontId="1"/>
  </si>
  <si>
    <t>あわせて、全体の物質収支についても確認してください。</t>
    <rPh sb="5" eb="7">
      <t>ゼンタイ</t>
    </rPh>
    <rPh sb="8" eb="12">
      <t>ブッシツシュウシ</t>
    </rPh>
    <rPh sb="17" eb="19">
      <t>カクニン</t>
    </rPh>
    <phoneticPr fontId="1"/>
  </si>
  <si>
    <t>工程間を移動する物質の列が不足する場合は、21～22行目を右クリックし、「挿入(I)」を行ってください。
その他の物質（投入物、廃棄物・排出、エネルギー等）の入出力欄の列が不足する場合は、27～49行目を右クリックし、「挿入(I)」を行ってください。</t>
    <rPh sb="0" eb="3">
      <t>コウテイカン</t>
    </rPh>
    <rPh sb="4" eb="6">
      <t>イドウ</t>
    </rPh>
    <rPh sb="8" eb="10">
      <t>ブッシツ</t>
    </rPh>
    <rPh sb="11" eb="12">
      <t>レツ</t>
    </rPh>
    <rPh sb="13" eb="15">
      <t>フソク</t>
    </rPh>
    <rPh sb="17" eb="19">
      <t>バアイ</t>
    </rPh>
    <rPh sb="26" eb="28">
      <t>ギョウメ</t>
    </rPh>
    <rPh sb="29" eb="30">
      <t>ミギ</t>
    </rPh>
    <rPh sb="37" eb="39">
      <t>ソウニュウ</t>
    </rPh>
    <rPh sb="44" eb="45">
      <t>オコナ</t>
    </rPh>
    <rPh sb="55" eb="56">
      <t>タ</t>
    </rPh>
    <rPh sb="57" eb="59">
      <t>ブッシツ</t>
    </rPh>
    <rPh sb="60" eb="63">
      <t>トウニュウブツ</t>
    </rPh>
    <rPh sb="64" eb="67">
      <t>ハイキブツ</t>
    </rPh>
    <rPh sb="68" eb="70">
      <t>ハイシュツ</t>
    </rPh>
    <rPh sb="76" eb="77">
      <t>トウ</t>
    </rPh>
    <rPh sb="79" eb="82">
      <t>ニュウシュツリョク</t>
    </rPh>
    <rPh sb="82" eb="83">
      <t>ラン</t>
    </rPh>
    <rPh sb="84" eb="85">
      <t>レツ</t>
    </rPh>
    <rPh sb="86" eb="88">
      <t>フソク</t>
    </rPh>
    <rPh sb="90" eb="92">
      <t>バアイ</t>
    </rPh>
    <phoneticPr fontId="1"/>
  </si>
  <si>
    <t>LCIデータベース等から原単位を収集し、水色セルに記入してください。「バイオものづくり分野のLCAガイドライン ver. 1.0」では、気候変動（GHG排出量）を念頭に作成していますが、必要に応じて他の環境影響を評価することも可能です。</t>
    <rPh sb="9" eb="10">
      <t>トウ</t>
    </rPh>
    <rPh sb="12" eb="15">
      <t>ゲンタンイ</t>
    </rPh>
    <rPh sb="16" eb="18">
      <t>シュウシュウ</t>
    </rPh>
    <rPh sb="20" eb="22">
      <t>ミズイロ</t>
    </rPh>
    <rPh sb="25" eb="27">
      <t>キニュウ</t>
    </rPh>
    <rPh sb="68" eb="72">
      <t>キコウヘンドウ</t>
    </rPh>
    <rPh sb="76" eb="79">
      <t>ハイシュツリョウ</t>
    </rPh>
    <rPh sb="81" eb="83">
      <t>ネントウ</t>
    </rPh>
    <rPh sb="84" eb="86">
      <t>サクセイ</t>
    </rPh>
    <rPh sb="93" eb="95">
      <t>ヒツヨウ</t>
    </rPh>
    <rPh sb="96" eb="97">
      <t>オウ</t>
    </rPh>
    <rPh sb="99" eb="100">
      <t>ホカ</t>
    </rPh>
    <rPh sb="101" eb="105">
      <t>カンキョウエイキョウ</t>
    </rPh>
    <rPh sb="106" eb="108">
      <t>ヒョウカ</t>
    </rPh>
    <rPh sb="113" eb="115">
      <t>カノウ</t>
    </rPh>
    <phoneticPr fontId="1"/>
  </si>
  <si>
    <t>活動量の品目に対応する原単位を選定するため、E列で原単位をリストから選択してください。リストには、「③原単位」シートD列の品目名称が表示されています。</t>
    <rPh sb="0" eb="1">
      <t>ドウ</t>
    </rPh>
    <rPh sb="1" eb="2">
      <t>リョウ</t>
    </rPh>
    <rPh sb="4" eb="6">
      <t>ヒンモク</t>
    </rPh>
    <rPh sb="6" eb="8">
      <t>タイオウ</t>
    </rPh>
    <rPh sb="10" eb="13">
      <t>ゲンタンイ</t>
    </rPh>
    <rPh sb="14" eb="16">
      <t>センテイ</t>
    </rPh>
    <rPh sb="23" eb="24">
      <t>レツ</t>
    </rPh>
    <rPh sb="25" eb="28">
      <t>ゲンタンイ</t>
    </rPh>
    <rPh sb="34" eb="36">
      <t>センタク</t>
    </rPh>
    <rPh sb="51" eb="54">
      <t>ゲンタンイ</t>
    </rPh>
    <rPh sb="59" eb="60">
      <t>レツ</t>
    </rPh>
    <rPh sb="61" eb="63">
      <t>ヒンモク</t>
    </rPh>
    <rPh sb="63" eb="65">
      <t>メイショウ</t>
    </rPh>
    <rPh sb="66" eb="68">
      <t>ヒョウジ</t>
    </rPh>
    <phoneticPr fontId="1"/>
  </si>
  <si>
    <t>活動量と原単位の単位が異なる場合があります。C列とF列の単位を比較し、I列で単位換算をおこなってください。（例：C列がg、F列がkgの場合、I列に0.001と入力する。）</t>
    <rPh sb="0" eb="3">
      <t>カツドウリョウ</t>
    </rPh>
    <rPh sb="4" eb="7">
      <t>ゲンタンイ</t>
    </rPh>
    <rPh sb="8" eb="10">
      <t>タンイ</t>
    </rPh>
    <rPh sb="11" eb="12">
      <t>コト</t>
    </rPh>
    <rPh sb="14" eb="16">
      <t>バアイ</t>
    </rPh>
    <rPh sb="23" eb="24">
      <t>レツ</t>
    </rPh>
    <rPh sb="26" eb="27">
      <t>レツ</t>
    </rPh>
    <rPh sb="28" eb="30">
      <t>タンイ</t>
    </rPh>
    <rPh sb="31" eb="33">
      <t>ヒカク</t>
    </rPh>
    <rPh sb="36" eb="37">
      <t>レツ</t>
    </rPh>
    <rPh sb="38" eb="42">
      <t>タンイカンサン</t>
    </rPh>
    <rPh sb="54" eb="55">
      <t>レイ</t>
    </rPh>
    <rPh sb="57" eb="58">
      <t>レツ</t>
    </rPh>
    <rPh sb="62" eb="63">
      <t>レツ</t>
    </rPh>
    <rPh sb="67" eb="69">
      <t>バアイ</t>
    </rPh>
    <rPh sb="71" eb="72">
      <t>レツ</t>
    </rPh>
    <rPh sb="79" eb="81">
      <t>ニュウリョク</t>
    </rPh>
    <phoneticPr fontId="1"/>
  </si>
  <si>
    <t>「活動量×原単位」により、影響評価を行います。掛け算は自動で行われます。</t>
    <rPh sb="1" eb="4">
      <t>カツドウリョウ</t>
    </rPh>
    <rPh sb="5" eb="8">
      <t>ゲンタンイ</t>
    </rPh>
    <rPh sb="13" eb="15">
      <t>エイキョウ</t>
    </rPh>
    <rPh sb="15" eb="17">
      <t>ヒョウカ</t>
    </rPh>
    <rPh sb="18" eb="19">
      <t>オコナ</t>
    </rPh>
    <rPh sb="23" eb="24">
      <t>カ</t>
    </rPh>
    <rPh sb="25" eb="26">
      <t>ザン</t>
    </rPh>
    <rPh sb="27" eb="29">
      <t>ジドウ</t>
    </rPh>
    <rPh sb="30" eb="31">
      <t>オコナ</t>
    </rPh>
    <phoneticPr fontId="1"/>
  </si>
  <si>
    <t>「①調査対象及び調査範囲」で設定した基準フローに換算するため、活動量から基準フローへの換算を行ってください（F2セル）。</t>
    <rPh sb="2" eb="4">
      <t>チョウサ</t>
    </rPh>
    <rPh sb="4" eb="6">
      <t>タイショウ</t>
    </rPh>
    <rPh sb="6" eb="7">
      <t>オヨ</t>
    </rPh>
    <rPh sb="8" eb="10">
      <t>チョウサ</t>
    </rPh>
    <rPh sb="10" eb="12">
      <t>ハンイ</t>
    </rPh>
    <rPh sb="14" eb="16">
      <t>セッテイ</t>
    </rPh>
    <rPh sb="18" eb="20">
      <t>キジュン</t>
    </rPh>
    <rPh sb="24" eb="26">
      <t>カンサン</t>
    </rPh>
    <rPh sb="31" eb="34">
      <t>カツドウリョウ</t>
    </rPh>
    <rPh sb="43" eb="45">
      <t>カンサン</t>
    </rPh>
    <rPh sb="46" eb="47">
      <t>オコナ</t>
    </rPh>
    <phoneticPr fontId="1"/>
  </si>
  <si>
    <t>評価結果をグラフで出力します。（自動で表示されます）</t>
    <rPh sb="0" eb="4">
      <t>ヒョウカケッカ</t>
    </rPh>
    <rPh sb="9" eb="11">
      <t>シュツリョク</t>
    </rPh>
    <rPh sb="16" eb="18">
      <t>ジドウ</t>
    </rPh>
    <rPh sb="19" eb="21">
      <t>ヒョウジ</t>
    </rPh>
    <phoneticPr fontId="1"/>
  </si>
  <si>
    <r>
      <t>kg-CO</t>
    </r>
    <r>
      <rPr>
        <b/>
        <vertAlign val="subscript"/>
        <sz val="11"/>
        <color theme="0"/>
        <rFont val="游ゴシック"/>
        <family val="3"/>
        <charset val="128"/>
        <scheme val="minor"/>
      </rPr>
      <t>2</t>
    </r>
    <r>
      <rPr>
        <b/>
        <sz val="11"/>
        <color theme="0"/>
        <rFont val="游ゴシック"/>
        <family val="3"/>
        <charset val="128"/>
        <scheme val="minor"/>
      </rPr>
      <t>eq</t>
    </r>
    <phoneticPr fontId="1"/>
  </si>
  <si>
    <t>バイオものづくり分野のLCAガイドライン　別添</t>
    <rPh sb="21" eb="23">
      <t>ベッテン</t>
    </rPh>
    <phoneticPr fontId="1"/>
  </si>
  <si>
    <t>バイオものづくり分野のLCAガイドライン別添　算定ツール（Excel）</t>
    <rPh sb="20" eb="22">
      <t>ベッテン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</si>
</sst>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76" formatCode="0&quot;.&quot;"/>
    <numFmt numFmtId="177" formatCode="0.00000_);[Red]\(0.00000\)"/>
    <numFmt numFmtId="178" formatCode="0.0"/>
    <numFmt numFmtId="179" formatCode="\(0.0%\)"/>
    <numFmt numFmtId="180" formatCode="0.000"/>
    <numFmt numFmtId="181" formatCode="&quot;×&quot;0.000"/>
    <numFmt numFmtId="182" formatCode="0.0_ "/>
    <numFmt numFmtId="183" formatCode="0.000_ "/>
    <numFmt numFmtId="184" formatCode="#"/>
  </numFmts>
  <fonts count="14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0"/>
      <name val="游ゴシック"/>
      <family val="3"/>
      <charset val="128"/>
      <scheme val="minor"/>
    </font>
    <font>
      <sz val="11"/>
      <color theme="1" tint="0.499984740745262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b/>
      <sz val="11"/>
      <color rgb="FFFFFFFF"/>
      <name val="游ゴシック"/>
      <family val="3"/>
      <charset val="128"/>
      <scheme val="minor"/>
    </font>
    <font>
      <b/>
      <sz val="11"/>
      <color rgb="FF002060"/>
      <name val="游ゴシック"/>
      <family val="3"/>
      <charset val="128"/>
      <scheme val="minor"/>
    </font>
    <font>
      <b/>
      <sz val="12"/>
      <color rgb="FF002060"/>
      <name val="游ゴシック"/>
      <family val="3"/>
      <charset val="128"/>
      <scheme val="minor"/>
    </font>
    <font>
      <b/>
      <sz val="14"/>
      <color rgb="FF002060"/>
      <name val="游ゴシック"/>
      <family val="3"/>
      <charset val="128"/>
      <scheme val="minor"/>
    </font>
    <font>
      <sz val="12"/>
      <color rgb="FF002060"/>
      <name val="游ゴシック"/>
      <family val="3"/>
      <charset val="128"/>
      <scheme val="minor"/>
    </font>
    <font>
      <b/>
      <vertAlign val="subscript"/>
      <sz val="11"/>
      <color theme="0"/>
      <name val="游ゴシック"/>
      <family val="3"/>
      <charset val="12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39997558519241921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theme="0"/>
      </left>
      <right/>
      <top style="thin">
        <color indexed="64"/>
      </top>
      <bottom/>
      <diagonal/>
    </border>
    <border>
      <left/>
      <right style="thin">
        <color theme="0"/>
      </right>
      <top style="thin">
        <color indexed="64"/>
      </top>
      <bottom/>
      <diagonal/>
    </border>
    <border>
      <left style="thin">
        <color auto="1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9" fontId="4" fillId="0" borderId="0" applyFont="0" applyFill="0" applyBorder="0" applyAlignment="0" applyProtection="0">
      <alignment vertical="center"/>
    </xf>
  </cellStyleXfs>
  <cellXfs count="104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3" borderId="1" xfId="0" applyFill="1" applyBorder="1">
      <alignment vertical="center"/>
    </xf>
    <xf numFmtId="0" fontId="0" fillId="0" borderId="4" xfId="0" applyBorder="1">
      <alignment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0" fillId="4" borderId="3" xfId="0" applyFill="1" applyBorder="1">
      <alignment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177" fontId="0" fillId="0" borderId="2" xfId="0" applyNumberFormat="1" applyBorder="1">
      <alignment vertical="center"/>
    </xf>
    <xf numFmtId="177" fontId="0" fillId="0" borderId="3" xfId="0" applyNumberFormat="1" applyBorder="1">
      <alignment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3" borderId="4" xfId="0" applyFill="1" applyBorder="1">
      <alignment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176" fontId="2" fillId="5" borderId="0" xfId="0" applyNumberFormat="1" applyFont="1" applyFill="1" applyAlignment="1">
      <alignment horizontal="left" vertical="center"/>
    </xf>
    <xf numFmtId="0" fontId="2" fillId="5" borderId="0" xfId="0" applyFont="1" applyFill="1" applyAlignment="1">
      <alignment horizontal="left" vertical="center"/>
    </xf>
    <xf numFmtId="0" fontId="2" fillId="2" borderId="28" xfId="0" applyFont="1" applyFill="1" applyBorder="1" applyAlignment="1">
      <alignment horizontal="center" vertical="center" wrapText="1"/>
    </xf>
    <xf numFmtId="176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2" borderId="1" xfId="0" applyFont="1" applyFill="1" applyBorder="1">
      <alignment vertical="center"/>
    </xf>
    <xf numFmtId="176" fontId="2" fillId="2" borderId="1" xfId="0" applyNumberFormat="1" applyFont="1" applyFill="1" applyBorder="1">
      <alignment vertical="center"/>
    </xf>
    <xf numFmtId="0" fontId="5" fillId="3" borderId="1" xfId="0" applyFont="1" applyFill="1" applyBorder="1">
      <alignment vertical="center"/>
    </xf>
    <xf numFmtId="178" fontId="0" fillId="0" borderId="1" xfId="0" applyNumberFormat="1" applyBorder="1">
      <alignment vertical="center"/>
    </xf>
    <xf numFmtId="178" fontId="0" fillId="0" borderId="0" xfId="0" applyNumberFormat="1" applyAlignment="1">
      <alignment horizontal="right" vertical="center"/>
    </xf>
    <xf numFmtId="0" fontId="6" fillId="3" borderId="1" xfId="0" applyFont="1" applyFill="1" applyBorder="1">
      <alignment vertical="center"/>
    </xf>
    <xf numFmtId="179" fontId="0" fillId="0" borderId="0" xfId="1" applyNumberFormat="1" applyFont="1" applyBorder="1" applyAlignment="1">
      <alignment horizontal="left" vertical="center"/>
    </xf>
    <xf numFmtId="0" fontId="2" fillId="5" borderId="0" xfId="0" applyFont="1" applyFill="1">
      <alignment vertical="center"/>
    </xf>
    <xf numFmtId="178" fontId="0" fillId="6" borderId="1" xfId="0" applyNumberFormat="1" applyFill="1" applyBorder="1">
      <alignment vertical="center"/>
    </xf>
    <xf numFmtId="0" fontId="7" fillId="3" borderId="1" xfId="0" applyFont="1" applyFill="1" applyBorder="1">
      <alignment vertical="center"/>
    </xf>
    <xf numFmtId="0" fontId="7" fillId="0" borderId="1" xfId="0" applyFont="1" applyBorder="1">
      <alignment vertical="center"/>
    </xf>
    <xf numFmtId="0" fontId="5" fillId="0" borderId="1" xfId="0" applyFont="1" applyBorder="1">
      <alignment vertical="center"/>
    </xf>
    <xf numFmtId="176" fontId="3" fillId="0" borderId="0" xfId="0" applyNumberFormat="1" applyFont="1" applyAlignment="1">
      <alignment horizontal="right" vertical="center" shrinkToFit="1"/>
    </xf>
    <xf numFmtId="2" fontId="0" fillId="0" borderId="0" xfId="0" applyNumberFormat="1">
      <alignment vertical="center"/>
    </xf>
    <xf numFmtId="0" fontId="0" fillId="6" borderId="1" xfId="0" applyFill="1" applyBorder="1">
      <alignment vertical="center"/>
    </xf>
    <xf numFmtId="180" fontId="0" fillId="0" borderId="0" xfId="0" applyNumberFormat="1">
      <alignment vertical="center"/>
    </xf>
    <xf numFmtId="181" fontId="0" fillId="0" borderId="0" xfId="0" applyNumberFormat="1">
      <alignment vertical="center"/>
    </xf>
    <xf numFmtId="0" fontId="11" fillId="0" borderId="0" xfId="0" applyFont="1" applyAlignment="1">
      <alignment vertical="top"/>
    </xf>
    <xf numFmtId="0" fontId="0" fillId="0" borderId="0" xfId="0" applyAlignment="1">
      <alignment vertical="top"/>
    </xf>
    <xf numFmtId="0" fontId="10" fillId="0" borderId="0" xfId="0" applyFont="1" applyAlignment="1">
      <alignment vertical="top"/>
    </xf>
    <xf numFmtId="0" fontId="12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9" fillId="0" borderId="0" xfId="0" applyFont="1" applyAlignment="1">
      <alignment vertical="top"/>
    </xf>
    <xf numFmtId="0" fontId="0" fillId="0" borderId="0" xfId="0" applyAlignment="1">
      <alignment horizontal="left" vertical="top" wrapText="1"/>
    </xf>
    <xf numFmtId="183" fontId="0" fillId="0" borderId="1" xfId="0" applyNumberFormat="1" applyBorder="1">
      <alignment vertical="center"/>
    </xf>
    <xf numFmtId="182" fontId="0" fillId="0" borderId="1" xfId="0" applyNumberFormat="1" applyBorder="1">
      <alignment vertical="center"/>
    </xf>
    <xf numFmtId="0" fontId="2" fillId="5" borderId="0" xfId="0" applyFont="1" applyFill="1" applyAlignment="1">
      <alignment horizontal="center" vertical="center"/>
    </xf>
    <xf numFmtId="0" fontId="7" fillId="0" borderId="0" xfId="0" applyFont="1" applyAlignment="1">
      <alignment vertical="top"/>
    </xf>
    <xf numFmtId="184" fontId="0" fillId="0" borderId="3" xfId="0" applyNumberFormat="1" applyBorder="1">
      <alignment vertical="center"/>
    </xf>
    <xf numFmtId="184" fontId="2" fillId="2" borderId="28" xfId="0" applyNumberFormat="1" applyFont="1" applyFill="1" applyBorder="1" applyAlignment="1">
      <alignment horizontal="center" vertical="center"/>
    </xf>
    <xf numFmtId="184" fontId="0" fillId="0" borderId="0" xfId="0" applyNumberFormat="1">
      <alignment vertical="center"/>
    </xf>
    <xf numFmtId="0" fontId="0" fillId="0" borderId="24" xfId="0" applyBorder="1" applyAlignment="1">
      <alignment horizontal="left" vertical="top"/>
    </xf>
    <xf numFmtId="0" fontId="0" fillId="0" borderId="29" xfId="0" applyBorder="1" applyAlignment="1">
      <alignment horizontal="left" vertical="top"/>
    </xf>
    <xf numFmtId="0" fontId="0" fillId="0" borderId="30" xfId="0" applyBorder="1" applyAlignment="1">
      <alignment horizontal="left" vertical="top"/>
    </xf>
    <xf numFmtId="0" fontId="0" fillId="0" borderId="31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32" xfId="0" applyBorder="1" applyAlignment="1">
      <alignment horizontal="left" vertical="top"/>
    </xf>
    <xf numFmtId="0" fontId="0" fillId="0" borderId="25" xfId="0" applyBorder="1" applyAlignment="1">
      <alignment horizontal="left" vertical="top"/>
    </xf>
    <xf numFmtId="0" fontId="0" fillId="0" borderId="33" xfId="0" applyBorder="1" applyAlignment="1">
      <alignment horizontal="left" vertical="top"/>
    </xf>
    <xf numFmtId="0" fontId="0" fillId="0" borderId="34" xfId="0" applyBorder="1" applyAlignment="1">
      <alignment horizontal="left" vertical="top"/>
    </xf>
    <xf numFmtId="0" fontId="0" fillId="0" borderId="1" xfId="0" applyBorder="1" applyAlignment="1">
      <alignment horizontal="left" vertical="center"/>
    </xf>
    <xf numFmtId="178" fontId="0" fillId="0" borderId="22" xfId="0" applyNumberFormat="1" applyBorder="1" applyAlignment="1">
      <alignment horizontal="right" vertical="center"/>
    </xf>
    <xf numFmtId="178" fontId="0" fillId="0" borderId="37" xfId="0" applyNumberFormat="1" applyBorder="1" applyAlignment="1">
      <alignment horizontal="right" vertical="center"/>
    </xf>
    <xf numFmtId="178" fontId="0" fillId="0" borderId="23" xfId="0" applyNumberFormat="1" applyBorder="1" applyAlignment="1">
      <alignment horizontal="right" vertical="center"/>
    </xf>
    <xf numFmtId="0" fontId="0" fillId="0" borderId="22" xfId="0" applyBorder="1" applyAlignment="1">
      <alignment horizontal="left" vertical="center"/>
    </xf>
    <xf numFmtId="0" fontId="0" fillId="0" borderId="37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178" fontId="0" fillId="0" borderId="1" xfId="0" applyNumberFormat="1" applyBorder="1" applyAlignment="1">
      <alignment horizontal="right" vertical="center"/>
    </xf>
    <xf numFmtId="0" fontId="8" fillId="7" borderId="4" xfId="0" applyFont="1" applyFill="1" applyBorder="1" applyAlignment="1">
      <alignment horizontal="left" vertical="center"/>
    </xf>
    <xf numFmtId="0" fontId="8" fillId="7" borderId="2" xfId="0" applyFont="1" applyFill="1" applyBorder="1" applyAlignment="1">
      <alignment horizontal="left" vertical="center"/>
    </xf>
    <xf numFmtId="0" fontId="8" fillId="7" borderId="3" xfId="0" applyFont="1" applyFill="1" applyBorder="1" applyAlignment="1">
      <alignment horizontal="left" vertical="center"/>
    </xf>
    <xf numFmtId="0" fontId="0" fillId="6" borderId="4" xfId="0" applyFill="1" applyBorder="1" applyAlignment="1">
      <alignment horizontal="left" vertical="center"/>
    </xf>
    <xf numFmtId="0" fontId="0" fillId="6" borderId="2" xfId="0" applyFill="1" applyBorder="1" applyAlignment="1">
      <alignment horizontal="left" vertical="center"/>
    </xf>
    <xf numFmtId="0" fontId="0" fillId="6" borderId="3" xfId="0" applyFill="1" applyBorder="1" applyAlignment="1">
      <alignment horizontal="left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center" vertical="center"/>
    </xf>
    <xf numFmtId="0" fontId="2" fillId="2" borderId="36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181" fontId="0" fillId="3" borderId="0" xfId="0" applyNumberFormat="1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2" borderId="16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</cellXfs>
  <cellStyles count="2">
    <cellStyle name="パーセント" xfId="1" builtinId="5"/>
    <cellStyle name="標準" xfId="0" builtinId="0"/>
  </cellStyles>
  <dxfs count="1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3F3B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styles.xml" Type="http://schemas.openxmlformats.org/officeDocument/2006/relationships/styles"/><Relationship Id="rId11" Target="sharedStrings.xml" Type="http://schemas.openxmlformats.org/officeDocument/2006/relationships/sharedStrings"/><Relationship Id="rId12" Target="metadata.xml" Type="http://schemas.openxmlformats.org/officeDocument/2006/relationships/sheetMetadata"/><Relationship Id="rId13" Target="calcChain.xml" Type="http://schemas.openxmlformats.org/officeDocument/2006/relationships/calcChain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worksheets/sheet6.xml" Type="http://schemas.openxmlformats.org/officeDocument/2006/relationships/worksheet"/><Relationship Id="rId7" Target="worksheets/sheet7.xml" Type="http://schemas.openxmlformats.org/officeDocument/2006/relationships/worksheet"/><Relationship Id="rId8" Target="worksheets/sheet8.xml" Type="http://schemas.openxmlformats.org/officeDocument/2006/relationships/worksheet"/><Relationship Id="rId9" Target="theme/theme1.xml" Type="http://schemas.openxmlformats.org/officeDocument/2006/relationships/theme"/></Relationships>
</file>

<file path=xl/charts/_rels/chart1.xml.rels><?xml version="1.0" encoding="UTF-8" standalone="yes"?><Relationships xmlns="http://schemas.openxmlformats.org/package/2006/relationships"><Relationship Id="rId1" Target="style1.xml" Type="http://schemas.microsoft.com/office/2011/relationships/chartStyle"/><Relationship Id="rId2" Target="colors1.xml" Type="http://schemas.microsoft.com/office/2011/relationships/chartColorStyle"/></Relationships>
</file>

<file path=xl/charts/_rels/chart2.xml.rels><?xml version="1.0" encoding="UTF-8" standalone="yes"?><Relationships xmlns="http://schemas.openxmlformats.org/package/2006/relationships"><Relationship Id="rId1" Target="style2.xml" Type="http://schemas.microsoft.com/office/2011/relationships/chartStyle"/><Relationship Id="rId2" Target="colors2.xml" Type="http://schemas.microsoft.com/office/2011/relationships/chartColorStyle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1"/>
          <c:order val="0"/>
          <c:tx>
            <c:strRef>
              <c:f>'④-3グラフ'!$C$2</c:f>
              <c:strCache>
                <c:ptCount val="1"/>
                <c:pt idx="0">
                  <c:v>投入物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'④-3グラフ'!$B$3:$B$12</c:f>
              <c:strCache>
                <c:ptCount val="10"/>
                <c:pt idx="0">
                  <c:v>1. 前培養</c:v>
                </c:pt>
                <c:pt idx="1">
                  <c:v>2. 本培養</c:v>
                </c:pt>
                <c:pt idx="2">
                  <c:v>3. 洗浄</c:v>
                </c:pt>
                <c:pt idx="3">
                  <c:v>4. 分離精製</c:v>
                </c:pt>
                <c:pt idx="4">
                  <c:v>5. </c:v>
                </c:pt>
                <c:pt idx="5">
                  <c:v>6. </c:v>
                </c:pt>
                <c:pt idx="6">
                  <c:v>7. </c:v>
                </c:pt>
                <c:pt idx="7">
                  <c:v>8. </c:v>
                </c:pt>
                <c:pt idx="8">
                  <c:v>9. </c:v>
                </c:pt>
                <c:pt idx="9">
                  <c:v>10. </c:v>
                </c:pt>
              </c:strCache>
            </c:strRef>
          </c:cat>
          <c:val>
            <c:numRef>
              <c:f>'④-3グラフ'!$C$3:$C$12</c:f>
              <c:numCache>
                <c:formatCode>0.00000_);[Red]\(0.00000\)</c:formatCode>
                <c:ptCount val="10"/>
                <c:pt idx="0">
                  <c:v>5.3114814814814821E-3</c:v>
                </c:pt>
                <c:pt idx="1">
                  <c:v>4.0099679901122256</c:v>
                </c:pt>
                <c:pt idx="2">
                  <c:v>2.8240740740740743E-3</c:v>
                </c:pt>
                <c:pt idx="3">
                  <c:v>0.1851851851851852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6DC-411C-B4B7-66B5B99FAA10}"/>
            </c:ext>
          </c:extLst>
        </c:ser>
        <c:ser>
          <c:idx val="2"/>
          <c:order val="1"/>
          <c:tx>
            <c:strRef>
              <c:f>'④-3グラフ'!$D$2</c:f>
              <c:strCache>
                <c:ptCount val="1"/>
                <c:pt idx="0">
                  <c:v>廃棄物・排出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'④-3グラフ'!$B$3:$B$12</c:f>
              <c:strCache>
                <c:ptCount val="10"/>
                <c:pt idx="0">
                  <c:v>1. 前培養</c:v>
                </c:pt>
                <c:pt idx="1">
                  <c:v>2. 本培養</c:v>
                </c:pt>
                <c:pt idx="2">
                  <c:v>3. 洗浄</c:v>
                </c:pt>
                <c:pt idx="3">
                  <c:v>4. 分離精製</c:v>
                </c:pt>
                <c:pt idx="4">
                  <c:v>5. </c:v>
                </c:pt>
                <c:pt idx="5">
                  <c:v>6. </c:v>
                </c:pt>
                <c:pt idx="6">
                  <c:v>7. </c:v>
                </c:pt>
                <c:pt idx="7">
                  <c:v>8. </c:v>
                </c:pt>
                <c:pt idx="8">
                  <c:v>9. </c:v>
                </c:pt>
                <c:pt idx="9">
                  <c:v>10. </c:v>
                </c:pt>
              </c:strCache>
            </c:strRef>
          </c:cat>
          <c:val>
            <c:numRef>
              <c:f>'④-3グラフ'!$D$3:$D$12</c:f>
              <c:numCache>
                <c:formatCode>0.00000_);[Red]\(0.00000\)</c:formatCode>
                <c:ptCount val="10"/>
                <c:pt idx="0">
                  <c:v>1.0185185185185186E-3</c:v>
                </c:pt>
                <c:pt idx="1">
                  <c:v>2.2298111111111112</c:v>
                </c:pt>
                <c:pt idx="2">
                  <c:v>4.9074074074074075E-5</c:v>
                </c:pt>
                <c:pt idx="3">
                  <c:v>0.18564814814814817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6DC-411C-B4B7-66B5B99FAA10}"/>
            </c:ext>
          </c:extLst>
        </c:ser>
        <c:ser>
          <c:idx val="3"/>
          <c:order val="2"/>
          <c:tx>
            <c:strRef>
              <c:f>'④-3グラフ'!$E$2</c:f>
              <c:strCache>
                <c:ptCount val="1"/>
                <c:pt idx="0">
                  <c:v>エネルギー等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'④-3グラフ'!$B$3:$B$12</c:f>
              <c:strCache>
                <c:ptCount val="10"/>
                <c:pt idx="0">
                  <c:v>1. 前培養</c:v>
                </c:pt>
                <c:pt idx="1">
                  <c:v>2. 本培養</c:v>
                </c:pt>
                <c:pt idx="2">
                  <c:v>3. 洗浄</c:v>
                </c:pt>
                <c:pt idx="3">
                  <c:v>4. 分離精製</c:v>
                </c:pt>
                <c:pt idx="4">
                  <c:v>5. </c:v>
                </c:pt>
                <c:pt idx="5">
                  <c:v>6. </c:v>
                </c:pt>
                <c:pt idx="6">
                  <c:v>7. </c:v>
                </c:pt>
                <c:pt idx="7">
                  <c:v>8. </c:v>
                </c:pt>
                <c:pt idx="8">
                  <c:v>9. </c:v>
                </c:pt>
                <c:pt idx="9">
                  <c:v>10. </c:v>
                </c:pt>
              </c:strCache>
            </c:strRef>
          </c:cat>
          <c:val>
            <c:numRef>
              <c:f>'④-3グラフ'!$E$3:$E$12</c:f>
              <c:numCache>
                <c:formatCode>0.00000_);[Red]\(0.00000\)</c:formatCode>
                <c:ptCount val="10"/>
                <c:pt idx="0">
                  <c:v>0.15277777777777779</c:v>
                </c:pt>
                <c:pt idx="1">
                  <c:v>0.15277777777777782</c:v>
                </c:pt>
                <c:pt idx="2">
                  <c:v>0.46296296296296302</c:v>
                </c:pt>
                <c:pt idx="3">
                  <c:v>7.6388888888888895E-2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6DC-411C-B4B7-66B5B99FAA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650411792"/>
        <c:axId val="506434736"/>
      </c:barChart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1650411792"/>
        <c:axId val="506434736"/>
        <c:extLst/>
      </c:scatterChart>
      <c:catAx>
        <c:axId val="16504117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ja-JP"/>
          </a:p>
        </c:txPr>
        <c:crossAx val="506434736"/>
        <c:crosses val="autoZero"/>
        <c:auto val="1"/>
        <c:lblAlgn val="ctr"/>
        <c:lblOffset val="100"/>
        <c:noMultiLvlLbl val="0"/>
      </c:catAx>
      <c:valAx>
        <c:axId val="5064347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GHG</a:t>
                </a:r>
                <a:r>
                  <a:rPr lang="ja-JP"/>
                  <a:t>排出量</a:t>
                </a:r>
                <a:r>
                  <a:rPr lang="en-US"/>
                  <a:t>[kg-CO</a:t>
                </a:r>
                <a:r>
                  <a:rPr lang="en-US" baseline="-25000"/>
                  <a:t>2</a:t>
                </a:r>
                <a:r>
                  <a:rPr lang="en-US"/>
                  <a:t>eq]</a:t>
                </a:r>
                <a:endParaRPr lang="ja-JP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ja-JP"/>
            </a:p>
          </c:txPr>
        </c:title>
        <c:numFmt formatCode="#,##0_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ja-JP"/>
          </a:p>
        </c:txPr>
        <c:crossAx val="1650411792"/>
        <c:crosses val="autoZero"/>
        <c:crossBetween val="between"/>
      </c:valAx>
      <c:spPr>
        <a:noFill/>
        <a:ln>
          <a:solidFill>
            <a:schemeClr val="tx1"/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ja-JP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'④-3グラフ'!$B$3</c:f>
              <c:strCache>
                <c:ptCount val="1"/>
                <c:pt idx="0">
                  <c:v>1. 前培養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'④-3グラフ'!$F$2</c:f>
              <c:strCache>
                <c:ptCount val="1"/>
                <c:pt idx="0">
                  <c:v>合計</c:v>
                </c:pt>
              </c:strCache>
            </c:strRef>
          </c:cat>
          <c:val>
            <c:numRef>
              <c:f>'④-3グラフ'!$F$3</c:f>
              <c:numCache>
                <c:formatCode>0.00000_);[Red]\(0.00000\)</c:formatCode>
                <c:ptCount val="1"/>
                <c:pt idx="0">
                  <c:v>0.15910777777777779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662-4304-A4E7-E44195BD8AFA}"/>
            </c:ext>
          </c:extLst>
        </c:ser>
        <c:ser>
          <c:idx val="1"/>
          <c:order val="1"/>
          <c:tx>
            <c:strRef>
              <c:f>'④-3グラフ'!$B$4</c:f>
              <c:strCache>
                <c:ptCount val="1"/>
                <c:pt idx="0">
                  <c:v>2. 本培養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'④-3グラフ'!$F$2</c:f>
              <c:strCache>
                <c:ptCount val="1"/>
                <c:pt idx="0">
                  <c:v>合計</c:v>
                </c:pt>
              </c:strCache>
            </c:strRef>
          </c:cat>
          <c:val>
            <c:numRef>
              <c:f>'④-3グラフ'!$F$4</c:f>
              <c:numCache>
                <c:formatCode>0.00000_);[Red]\(0.00000\)</c:formatCode>
                <c:ptCount val="1"/>
                <c:pt idx="0">
                  <c:v>6.3925568790011145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662-4304-A4E7-E44195BD8AFA}"/>
            </c:ext>
          </c:extLst>
        </c:ser>
        <c:ser>
          <c:idx val="2"/>
          <c:order val="2"/>
          <c:tx>
            <c:strRef>
              <c:f>'④-3グラフ'!$B$5</c:f>
              <c:strCache>
                <c:ptCount val="1"/>
                <c:pt idx="0">
                  <c:v>3. 洗浄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'④-3グラフ'!$F$2</c:f>
              <c:strCache>
                <c:ptCount val="1"/>
                <c:pt idx="0">
                  <c:v>合計</c:v>
                </c:pt>
              </c:strCache>
            </c:strRef>
          </c:cat>
          <c:val>
            <c:numRef>
              <c:f>'④-3グラフ'!$F$5</c:f>
              <c:numCache>
                <c:formatCode>0.00000_);[Red]\(0.00000\)</c:formatCode>
                <c:ptCount val="1"/>
                <c:pt idx="0">
                  <c:v>0.46583611111111117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662-4304-A4E7-E44195BD8AFA}"/>
            </c:ext>
          </c:extLst>
        </c:ser>
        <c:ser>
          <c:idx val="3"/>
          <c:order val="3"/>
          <c:tx>
            <c:strRef>
              <c:f>'④-3グラフ'!$B$6</c:f>
              <c:strCache>
                <c:ptCount val="1"/>
                <c:pt idx="0">
                  <c:v>4. 分離精製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'④-3グラフ'!$F$2</c:f>
              <c:strCache>
                <c:ptCount val="1"/>
                <c:pt idx="0">
                  <c:v>合計</c:v>
                </c:pt>
              </c:strCache>
            </c:strRef>
          </c:cat>
          <c:val>
            <c:numRef>
              <c:f>'④-3グラフ'!$F$6</c:f>
              <c:numCache>
                <c:formatCode>0.00000_);[Red]\(0.00000\)</c:formatCode>
                <c:ptCount val="1"/>
                <c:pt idx="0">
                  <c:v>0.44722222222222224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662-4304-A4E7-E44195BD8AFA}"/>
            </c:ext>
          </c:extLst>
        </c:ser>
        <c:ser>
          <c:idx val="4"/>
          <c:order val="4"/>
          <c:tx>
            <c:strRef>
              <c:f>'④-3グラフ'!$B$7</c:f>
              <c:strCache>
                <c:ptCount val="1"/>
                <c:pt idx="0">
                  <c:v>5. 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'④-3グラフ'!$F$2</c:f>
              <c:strCache>
                <c:ptCount val="1"/>
                <c:pt idx="0">
                  <c:v>合計</c:v>
                </c:pt>
              </c:strCache>
            </c:strRef>
          </c:cat>
          <c:val>
            <c:numRef>
              <c:f>'④-3グラフ'!$F$7</c:f>
              <c:numCache>
                <c:formatCode>0.00000_);[Red]\(0.00000\)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662-4304-A4E7-E44195BD8AFA}"/>
            </c:ext>
          </c:extLst>
        </c:ser>
        <c:ser>
          <c:idx val="5"/>
          <c:order val="5"/>
          <c:tx>
            <c:strRef>
              <c:f>'④-3グラフ'!$B$8</c:f>
              <c:strCache>
                <c:ptCount val="1"/>
                <c:pt idx="0">
                  <c:v>6. 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'④-3グラフ'!$F$2</c:f>
              <c:strCache>
                <c:ptCount val="1"/>
                <c:pt idx="0">
                  <c:v>合計</c:v>
                </c:pt>
              </c:strCache>
            </c:strRef>
          </c:cat>
          <c:val>
            <c:numRef>
              <c:f>'④-3グラフ'!$F$8</c:f>
              <c:numCache>
                <c:formatCode>0.00000_);[Red]\(0.00000\)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662-4304-A4E7-E44195BD8AFA}"/>
            </c:ext>
          </c:extLst>
        </c:ser>
        <c:ser>
          <c:idx val="6"/>
          <c:order val="6"/>
          <c:tx>
            <c:strRef>
              <c:f>'④-3グラフ'!$B$9</c:f>
              <c:strCache>
                <c:ptCount val="1"/>
                <c:pt idx="0">
                  <c:v>7. 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'④-3グラフ'!$F$2</c:f>
              <c:strCache>
                <c:ptCount val="1"/>
                <c:pt idx="0">
                  <c:v>合計</c:v>
                </c:pt>
              </c:strCache>
            </c:strRef>
          </c:cat>
          <c:val>
            <c:numRef>
              <c:f>'④-3グラフ'!$F$9</c:f>
              <c:numCache>
                <c:formatCode>0.00000_);[Red]\(0.00000\)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662-4304-A4E7-E44195BD8AFA}"/>
            </c:ext>
          </c:extLst>
        </c:ser>
        <c:ser>
          <c:idx val="7"/>
          <c:order val="7"/>
          <c:tx>
            <c:strRef>
              <c:f>'④-3グラフ'!$B$10</c:f>
              <c:strCache>
                <c:ptCount val="1"/>
                <c:pt idx="0">
                  <c:v>8. 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'④-3グラフ'!$F$2</c:f>
              <c:strCache>
                <c:ptCount val="1"/>
                <c:pt idx="0">
                  <c:v>合計</c:v>
                </c:pt>
              </c:strCache>
            </c:strRef>
          </c:cat>
          <c:val>
            <c:numRef>
              <c:f>'④-3グラフ'!$F$10</c:f>
              <c:numCache>
                <c:formatCode>0.00000_);[Red]\(0.00000\)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662-4304-A4E7-E44195BD8AFA}"/>
            </c:ext>
          </c:extLst>
        </c:ser>
        <c:ser>
          <c:idx val="8"/>
          <c:order val="8"/>
          <c:tx>
            <c:strRef>
              <c:f>'④-3グラフ'!$B$11</c:f>
              <c:strCache>
                <c:ptCount val="1"/>
                <c:pt idx="0">
                  <c:v>9. 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'④-3グラフ'!$F$2</c:f>
              <c:strCache>
                <c:ptCount val="1"/>
                <c:pt idx="0">
                  <c:v>合計</c:v>
                </c:pt>
              </c:strCache>
            </c:strRef>
          </c:cat>
          <c:val>
            <c:numRef>
              <c:f>'④-3グラフ'!$F$11</c:f>
              <c:numCache>
                <c:formatCode>0.00000_);[Red]\(0.00000\)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662-4304-A4E7-E44195BD8AFA}"/>
            </c:ext>
          </c:extLst>
        </c:ser>
        <c:ser>
          <c:idx val="9"/>
          <c:order val="9"/>
          <c:tx>
            <c:strRef>
              <c:f>'④-3グラフ'!$B$12</c:f>
              <c:strCache>
                <c:ptCount val="1"/>
                <c:pt idx="0">
                  <c:v>10. 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'④-3グラフ'!$F$2</c:f>
              <c:strCache>
                <c:ptCount val="1"/>
                <c:pt idx="0">
                  <c:v>合計</c:v>
                </c:pt>
              </c:strCache>
            </c:strRef>
          </c:cat>
          <c:val>
            <c:numRef>
              <c:f>'④-3グラフ'!$F$12</c:f>
              <c:numCache>
                <c:formatCode>0.00000_);[Red]\(0.00000\)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662-4304-A4E7-E44195BD8A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719174144"/>
        <c:axId val="1719174624"/>
      </c:barChart>
      <c:catAx>
        <c:axId val="171917414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719174624"/>
        <c:crosses val="autoZero"/>
        <c:auto val="1"/>
        <c:lblAlgn val="ctr"/>
        <c:lblOffset val="100"/>
        <c:noMultiLvlLbl val="0"/>
      </c:catAx>
      <c:valAx>
        <c:axId val="17191746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GHG</a:t>
                </a:r>
                <a:r>
                  <a:rPr lang="ja-JP"/>
                  <a:t>排出量</a:t>
                </a:r>
                <a:r>
                  <a:rPr lang="en-US"/>
                  <a:t>[kg-CO</a:t>
                </a:r>
                <a:r>
                  <a:rPr lang="en-US" baseline="-25000"/>
                  <a:t>2</a:t>
                </a:r>
                <a:r>
                  <a:rPr lang="en-US"/>
                  <a:t>eq]</a:t>
                </a:r>
                <a:endParaRPr lang="ja-JP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ja-JP"/>
            </a:p>
          </c:txPr>
        </c:title>
        <c:numFmt formatCode="#,##0_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ja-JP"/>
          </a:p>
        </c:txPr>
        <c:crossAx val="1719174144"/>
        <c:crosses val="autoZero"/>
        <c:crossBetween val="between"/>
      </c:valAx>
      <c:spPr>
        <a:noFill/>
        <a:ln>
          <a:solidFill>
            <a:schemeClr val="tx1"/>
          </a:solidFill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ja-JP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<Relationships xmlns="http://schemas.openxmlformats.org/package/2006/relationships"><Relationship Id="rId1" Target="../media/image1.emf" Type="http://schemas.openxmlformats.org/officeDocument/2006/relationships/image"/><Relationship Id="rId10" Target="../media/image10.emf" Type="http://schemas.openxmlformats.org/officeDocument/2006/relationships/image"/><Relationship Id="rId11" Target="../media/image11.emf" Type="http://schemas.openxmlformats.org/officeDocument/2006/relationships/image"/><Relationship Id="rId12" Target="../media/image12.emf" Type="http://schemas.openxmlformats.org/officeDocument/2006/relationships/image"/><Relationship Id="rId13" Target="../media/image13.emf" Type="http://schemas.openxmlformats.org/officeDocument/2006/relationships/image"/><Relationship Id="rId2" Target="../media/image2.emf" Type="http://schemas.openxmlformats.org/officeDocument/2006/relationships/image"/><Relationship Id="rId3" Target="../media/image3.emf" Type="http://schemas.openxmlformats.org/officeDocument/2006/relationships/image"/><Relationship Id="rId4" Target="../media/image4.png" Type="http://schemas.openxmlformats.org/officeDocument/2006/relationships/image"/><Relationship Id="rId5" Target="../media/image5.emf" Type="http://schemas.openxmlformats.org/officeDocument/2006/relationships/image"/><Relationship Id="rId6" Target="../media/image6.emf" Type="http://schemas.openxmlformats.org/officeDocument/2006/relationships/image"/><Relationship Id="rId7" Target="../media/image7.emf" Type="http://schemas.openxmlformats.org/officeDocument/2006/relationships/image"/><Relationship Id="rId8" Target="../media/image8.png" Type="http://schemas.openxmlformats.org/officeDocument/2006/relationships/image"/><Relationship Id="rId9" Target="../media/image9.emf" Type="http://schemas.openxmlformats.org/officeDocument/2006/relationships/image"/></Relationships>
</file>

<file path=xl/drawings/_rels/drawing6.xml.rels><?xml version="1.0" encoding="UTF-8" standalone="yes"?><Relationships xmlns="http://schemas.openxmlformats.org/package/2006/relationships"><Relationship Id="rId1" Target="../charts/chart1.xml" Type="http://schemas.openxmlformats.org/officeDocument/2006/relationships/chart"/><Relationship Id="rId2" Target="../charts/chart2.xml" Type="http://schemas.openxmlformats.org/officeDocument/2006/relationships/chart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107950</xdr:colOff>
      <xdr:row>13</xdr:row>
      <xdr:rowOff>44451</xdr:rowOff>
    </xdr:from>
    <xdr:to>
      <xdr:col>4</xdr:col>
      <xdr:colOff>2044700</xdr:colOff>
      <xdr:row>13</xdr:row>
      <xdr:rowOff>479844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2E43DBCD-8BB9-0234-04E7-A4EEA43849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61100" y="3638551"/>
          <a:ext cx="1936750" cy="4353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107950</xdr:colOff>
      <xdr:row>14</xdr:row>
      <xdr:rowOff>25401</xdr:rowOff>
    </xdr:from>
    <xdr:to>
      <xdr:col>4</xdr:col>
      <xdr:colOff>2044700</xdr:colOff>
      <xdr:row>14</xdr:row>
      <xdr:rowOff>1060780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4AF90789-4FBE-B15D-179D-49E23D72A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61100" y="4762501"/>
          <a:ext cx="1936750" cy="10353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107950</xdr:colOff>
      <xdr:row>19</xdr:row>
      <xdr:rowOff>140818</xdr:rowOff>
    </xdr:from>
    <xdr:to>
      <xdr:col>4</xdr:col>
      <xdr:colOff>2870200</xdr:colOff>
      <xdr:row>19</xdr:row>
      <xdr:rowOff>812800</xdr:rowOff>
    </xdr:to>
    <xdr:pic>
      <xdr:nvPicPr>
        <xdr:cNvPr id="12" name="図 11">
          <a:extLst>
            <a:ext uri="{FF2B5EF4-FFF2-40B4-BE49-F238E27FC236}">
              <a16:creationId xmlns:a16="http://schemas.microsoft.com/office/drawing/2014/main" id="{0CB415BD-7BE6-D20F-2989-6A1114F27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61100" y="10205568"/>
          <a:ext cx="2762250" cy="6719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152400</xdr:colOff>
      <xdr:row>21</xdr:row>
      <xdr:rowOff>46230</xdr:rowOff>
    </xdr:from>
    <xdr:to>
      <xdr:col>4</xdr:col>
      <xdr:colOff>946150</xdr:colOff>
      <xdr:row>21</xdr:row>
      <xdr:rowOff>1353317</xdr:rowOff>
    </xdr:to>
    <xdr:pic>
      <xdr:nvPicPr>
        <xdr:cNvPr id="14" name="図 13">
          <a:extLst>
            <a:ext uri="{FF2B5EF4-FFF2-40B4-BE49-F238E27FC236}">
              <a16:creationId xmlns:a16="http://schemas.microsoft.com/office/drawing/2014/main" id="{3057474A-F576-9CA9-1551-007EE8662D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313251" y="10300804"/>
          <a:ext cx="793750" cy="1307087"/>
        </a:xfrm>
        <a:prstGeom prst="rect">
          <a:avLst/>
        </a:prstGeom>
      </xdr:spPr>
    </xdr:pic>
    <xdr:clientData/>
  </xdr:twoCellAnchor>
  <xdr:twoCellAnchor editAs="oneCell">
    <xdr:from>
      <xdr:col>4</xdr:col>
      <xdr:colOff>152400</xdr:colOff>
      <xdr:row>22</xdr:row>
      <xdr:rowOff>63501</xdr:rowOff>
    </xdr:from>
    <xdr:to>
      <xdr:col>4</xdr:col>
      <xdr:colOff>2914650</xdr:colOff>
      <xdr:row>22</xdr:row>
      <xdr:rowOff>807500</xdr:rowOff>
    </xdr:to>
    <xdr:pic>
      <xdr:nvPicPr>
        <xdr:cNvPr id="15" name="図 14">
          <a:extLst>
            <a:ext uri="{FF2B5EF4-FFF2-40B4-BE49-F238E27FC236}">
              <a16:creationId xmlns:a16="http://schemas.microsoft.com/office/drawing/2014/main" id="{4C24AC6A-F197-F277-2643-D91637986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13251" y="11696161"/>
          <a:ext cx="2762250" cy="7439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95251</xdr:colOff>
      <xdr:row>25</xdr:row>
      <xdr:rowOff>44452</xdr:rowOff>
    </xdr:from>
    <xdr:to>
      <xdr:col>4</xdr:col>
      <xdr:colOff>5270500</xdr:colOff>
      <xdr:row>25</xdr:row>
      <xdr:rowOff>736126</xdr:rowOff>
    </xdr:to>
    <xdr:pic>
      <xdr:nvPicPr>
        <xdr:cNvPr id="16" name="図 15">
          <a:extLst>
            <a:ext uri="{FF2B5EF4-FFF2-40B4-BE49-F238E27FC236}">
              <a16:creationId xmlns:a16="http://schemas.microsoft.com/office/drawing/2014/main" id="{D6CBD7CD-B6CA-5E32-4C49-EB7595415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8401" y="13023852"/>
          <a:ext cx="5175249" cy="6916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107950</xdr:colOff>
      <xdr:row>18</xdr:row>
      <xdr:rowOff>20266</xdr:rowOff>
    </xdr:from>
    <xdr:to>
      <xdr:col>4</xdr:col>
      <xdr:colOff>2248558</xdr:colOff>
      <xdr:row>18</xdr:row>
      <xdr:rowOff>2446177</xdr:rowOff>
    </xdr:to>
    <xdr:pic>
      <xdr:nvPicPr>
        <xdr:cNvPr id="17" name="図 16">
          <a:extLst>
            <a:ext uri="{FF2B5EF4-FFF2-40B4-BE49-F238E27FC236}">
              <a16:creationId xmlns:a16="http://schemas.microsoft.com/office/drawing/2014/main" id="{710074A1-79A2-F321-B369-24F89EE35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68801" y="6890426"/>
          <a:ext cx="2140608" cy="24259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152400</xdr:colOff>
      <xdr:row>29</xdr:row>
      <xdr:rowOff>57398</xdr:rowOff>
    </xdr:from>
    <xdr:to>
      <xdr:col>4</xdr:col>
      <xdr:colOff>1010324</xdr:colOff>
      <xdr:row>29</xdr:row>
      <xdr:rowOff>1066234</xdr:rowOff>
    </xdr:to>
    <xdr:pic>
      <xdr:nvPicPr>
        <xdr:cNvPr id="18" name="図 17">
          <a:extLst>
            <a:ext uri="{FF2B5EF4-FFF2-40B4-BE49-F238E27FC236}">
              <a16:creationId xmlns:a16="http://schemas.microsoft.com/office/drawing/2014/main" id="{36EFC6EB-A5B6-D852-B9F0-D6D2EF5727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313251" y="14534047"/>
          <a:ext cx="857924" cy="1008836"/>
        </a:xfrm>
        <a:prstGeom prst="rect">
          <a:avLst/>
        </a:prstGeom>
      </xdr:spPr>
    </xdr:pic>
    <xdr:clientData/>
  </xdr:twoCellAnchor>
  <xdr:twoCellAnchor editAs="oneCell">
    <xdr:from>
      <xdr:col>4</xdr:col>
      <xdr:colOff>152400</xdr:colOff>
      <xdr:row>30</xdr:row>
      <xdr:rowOff>20266</xdr:rowOff>
    </xdr:from>
    <xdr:to>
      <xdr:col>4</xdr:col>
      <xdr:colOff>1155700</xdr:colOff>
      <xdr:row>30</xdr:row>
      <xdr:rowOff>485978</xdr:rowOff>
    </xdr:to>
    <xdr:pic>
      <xdr:nvPicPr>
        <xdr:cNvPr id="19" name="図 18">
          <a:extLst>
            <a:ext uri="{FF2B5EF4-FFF2-40B4-BE49-F238E27FC236}">
              <a16:creationId xmlns:a16="http://schemas.microsoft.com/office/drawing/2014/main" id="{22E28F77-5B94-6E58-6DD5-CD31272EE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13251" y="15577766"/>
          <a:ext cx="1003300" cy="4657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152400</xdr:colOff>
      <xdr:row>33</xdr:row>
      <xdr:rowOff>135108</xdr:rowOff>
    </xdr:from>
    <xdr:to>
      <xdr:col>4</xdr:col>
      <xdr:colOff>5323192</xdr:colOff>
      <xdr:row>34</xdr:row>
      <xdr:rowOff>348794</xdr:rowOff>
    </xdr:to>
    <xdr:pic>
      <xdr:nvPicPr>
        <xdr:cNvPr id="20" name="図 19">
          <a:extLst>
            <a:ext uri="{FF2B5EF4-FFF2-40B4-BE49-F238E27FC236}">
              <a16:creationId xmlns:a16="http://schemas.microsoft.com/office/drawing/2014/main" id="{BB219428-5B67-C1D3-C045-471A4E732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13251" y="16841012"/>
          <a:ext cx="5170792" cy="4422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87819</xdr:colOff>
      <xdr:row>37</xdr:row>
      <xdr:rowOff>47287</xdr:rowOff>
    </xdr:from>
    <xdr:to>
      <xdr:col>4</xdr:col>
      <xdr:colOff>3316862</xdr:colOff>
      <xdr:row>38</xdr:row>
      <xdr:rowOff>641988</xdr:rowOff>
    </xdr:to>
    <xdr:pic>
      <xdr:nvPicPr>
        <xdr:cNvPr id="21" name="図 20">
          <a:extLst>
            <a:ext uri="{FF2B5EF4-FFF2-40B4-BE49-F238E27FC236}">
              <a16:creationId xmlns:a16="http://schemas.microsoft.com/office/drawing/2014/main" id="{F269B900-5FB0-91C4-8F84-CE1B4E538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8670" y="17901596"/>
          <a:ext cx="3229043" cy="8243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95251</xdr:colOff>
      <xdr:row>15</xdr:row>
      <xdr:rowOff>50801</xdr:rowOff>
    </xdr:from>
    <xdr:to>
      <xdr:col>4</xdr:col>
      <xdr:colOff>1856376</xdr:colOff>
      <xdr:row>15</xdr:row>
      <xdr:rowOff>1134780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EDC58E94-2193-1977-04A7-37286CA99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8401" y="6000751"/>
          <a:ext cx="1761125" cy="10839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107950</xdr:colOff>
      <xdr:row>19</xdr:row>
      <xdr:rowOff>812800</xdr:rowOff>
    </xdr:from>
    <xdr:to>
      <xdr:col>4</xdr:col>
      <xdr:colOff>2870200</xdr:colOff>
      <xdr:row>20</xdr:row>
      <xdr:rowOff>577598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E56F7EB9-2FAD-8704-0F11-1AEF9431F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61100" y="10877550"/>
          <a:ext cx="2762250" cy="6347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85725</xdr:colOff>
      <xdr:row>6</xdr:row>
      <xdr:rowOff>76201</xdr:rowOff>
    </xdr:from>
    <xdr:to>
      <xdr:col>10</xdr:col>
      <xdr:colOff>219075</xdr:colOff>
      <xdr:row>9</xdr:row>
      <xdr:rowOff>219076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A6E68872-31B5-405B-CA36-2B5419EF73BD}"/>
            </a:ext>
          </a:extLst>
        </xdr:cNvPr>
        <xdr:cNvSpPr/>
      </xdr:nvSpPr>
      <xdr:spPr>
        <a:xfrm>
          <a:off x="7058025" y="1266826"/>
          <a:ext cx="790575" cy="857250"/>
        </a:xfrm>
        <a:prstGeom prst="rect">
          <a:avLst/>
        </a:prstGeom>
        <a:solidFill>
          <a:schemeClr val="accent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 kern="1200">
              <a:solidFill>
                <a:schemeClr val="bg1"/>
              </a:solidFill>
            </a:rPr>
            <a:t>前培養</a:t>
          </a:r>
        </a:p>
      </xdr:txBody>
    </xdr:sp>
    <xdr:clientData/>
  </xdr:twoCellAnchor>
  <xdr:twoCellAnchor>
    <xdr:from>
      <xdr:col>11</xdr:col>
      <xdr:colOff>28575</xdr:colOff>
      <xdr:row>6</xdr:row>
      <xdr:rowOff>76201</xdr:rowOff>
    </xdr:from>
    <xdr:to>
      <xdr:col>12</xdr:col>
      <xdr:colOff>161925</xdr:colOff>
      <xdr:row>9</xdr:row>
      <xdr:rowOff>219076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24DB9D7F-E061-8333-AE1D-36E390DD1D1A}"/>
            </a:ext>
          </a:extLst>
        </xdr:cNvPr>
        <xdr:cNvSpPr/>
      </xdr:nvSpPr>
      <xdr:spPr>
        <a:xfrm>
          <a:off x="8315325" y="1266826"/>
          <a:ext cx="790575" cy="857250"/>
        </a:xfrm>
        <a:prstGeom prst="rect">
          <a:avLst/>
        </a:prstGeom>
        <a:solidFill>
          <a:schemeClr val="accent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 kern="1200">
              <a:solidFill>
                <a:schemeClr val="bg1"/>
              </a:solidFill>
            </a:rPr>
            <a:t>本培養</a:t>
          </a:r>
        </a:p>
      </xdr:txBody>
    </xdr:sp>
    <xdr:clientData/>
  </xdr:twoCellAnchor>
  <xdr:twoCellAnchor>
    <xdr:from>
      <xdr:col>11</xdr:col>
      <xdr:colOff>28575</xdr:colOff>
      <xdr:row>11</xdr:row>
      <xdr:rowOff>66676</xdr:rowOff>
    </xdr:from>
    <xdr:to>
      <xdr:col>12</xdr:col>
      <xdr:colOff>161925</xdr:colOff>
      <xdr:row>14</xdr:row>
      <xdr:rowOff>209551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6E2A634D-884A-8D67-4A8F-1AA0B881E663}"/>
            </a:ext>
          </a:extLst>
        </xdr:cNvPr>
        <xdr:cNvSpPr/>
      </xdr:nvSpPr>
      <xdr:spPr>
        <a:xfrm>
          <a:off x="8315325" y="2447926"/>
          <a:ext cx="790575" cy="857250"/>
        </a:xfrm>
        <a:prstGeom prst="rect">
          <a:avLst/>
        </a:prstGeom>
        <a:solidFill>
          <a:schemeClr val="accent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 kern="1200">
              <a:solidFill>
                <a:schemeClr val="bg1"/>
              </a:solidFill>
            </a:rPr>
            <a:t>洗浄</a:t>
          </a:r>
        </a:p>
      </xdr:txBody>
    </xdr:sp>
    <xdr:clientData/>
  </xdr:twoCellAnchor>
  <xdr:twoCellAnchor>
    <xdr:from>
      <xdr:col>13</xdr:col>
      <xdr:colOff>19050</xdr:colOff>
      <xdr:row>6</xdr:row>
      <xdr:rowOff>76201</xdr:rowOff>
    </xdr:from>
    <xdr:to>
      <xdr:col>14</xdr:col>
      <xdr:colOff>152400</xdr:colOff>
      <xdr:row>9</xdr:row>
      <xdr:rowOff>219076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511A4659-2F15-6D95-5433-461FB90FB8BC}"/>
            </a:ext>
          </a:extLst>
        </xdr:cNvPr>
        <xdr:cNvSpPr/>
      </xdr:nvSpPr>
      <xdr:spPr>
        <a:xfrm>
          <a:off x="9620250" y="1266826"/>
          <a:ext cx="790575" cy="857250"/>
        </a:xfrm>
        <a:prstGeom prst="rect">
          <a:avLst/>
        </a:prstGeom>
        <a:solidFill>
          <a:schemeClr val="accent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 kern="1200">
              <a:solidFill>
                <a:schemeClr val="bg1"/>
              </a:solidFill>
            </a:rPr>
            <a:t>分離精製</a:t>
          </a:r>
        </a:p>
      </xdr:txBody>
    </xdr:sp>
    <xdr:clientData/>
  </xdr:twoCellAnchor>
  <xdr:twoCellAnchor>
    <xdr:from>
      <xdr:col>5</xdr:col>
      <xdr:colOff>323850</xdr:colOff>
      <xdr:row>6</xdr:row>
      <xdr:rowOff>76201</xdr:rowOff>
    </xdr:from>
    <xdr:to>
      <xdr:col>6</xdr:col>
      <xdr:colOff>457200</xdr:colOff>
      <xdr:row>9</xdr:row>
      <xdr:rowOff>219076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C1C6B2C7-D04F-80A0-1195-71F7B8330386}"/>
            </a:ext>
          </a:extLst>
        </xdr:cNvPr>
        <xdr:cNvSpPr/>
      </xdr:nvSpPr>
      <xdr:spPr>
        <a:xfrm>
          <a:off x="4667250" y="1266826"/>
          <a:ext cx="790575" cy="857250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 kern="1200">
              <a:solidFill>
                <a:schemeClr val="tx1"/>
              </a:solidFill>
            </a:rPr>
            <a:t>原料栽培</a:t>
          </a:r>
        </a:p>
      </xdr:txBody>
    </xdr:sp>
    <xdr:clientData/>
  </xdr:twoCellAnchor>
  <xdr:twoCellAnchor>
    <xdr:from>
      <xdr:col>7</xdr:col>
      <xdr:colOff>161925</xdr:colOff>
      <xdr:row>6</xdr:row>
      <xdr:rowOff>76201</xdr:rowOff>
    </xdr:from>
    <xdr:to>
      <xdr:col>8</xdr:col>
      <xdr:colOff>295275</xdr:colOff>
      <xdr:row>9</xdr:row>
      <xdr:rowOff>219076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FE0B3DF8-10D2-5189-1608-0B3BEC7DEC79}"/>
            </a:ext>
          </a:extLst>
        </xdr:cNvPr>
        <xdr:cNvSpPr/>
      </xdr:nvSpPr>
      <xdr:spPr>
        <a:xfrm>
          <a:off x="5819775" y="1266826"/>
          <a:ext cx="790575" cy="857250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 kern="1200">
              <a:solidFill>
                <a:schemeClr val="tx1"/>
              </a:solidFill>
            </a:rPr>
            <a:t>輸送</a:t>
          </a:r>
        </a:p>
      </xdr:txBody>
    </xdr:sp>
    <xdr:clientData/>
  </xdr:twoCellAnchor>
  <xdr:twoCellAnchor>
    <xdr:from>
      <xdr:col>6</xdr:col>
      <xdr:colOff>457200</xdr:colOff>
      <xdr:row>8</xdr:row>
      <xdr:rowOff>28576</xdr:rowOff>
    </xdr:from>
    <xdr:to>
      <xdr:col>7</xdr:col>
      <xdr:colOff>161925</xdr:colOff>
      <xdr:row>8</xdr:row>
      <xdr:rowOff>28576</xdr:rowOff>
    </xdr:to>
    <xdr:cxnSp macro="">
      <xdr:nvCxnSpPr>
        <xdr:cNvPr id="9" name="直線矢印コネクタ 8">
          <a:extLst>
            <a:ext uri="{FF2B5EF4-FFF2-40B4-BE49-F238E27FC236}">
              <a16:creationId xmlns:a16="http://schemas.microsoft.com/office/drawing/2014/main" id="{0C5C5909-9E26-FB0F-E1F1-FFE4FA846729}"/>
            </a:ext>
          </a:extLst>
        </xdr:cNvPr>
        <xdr:cNvCxnSpPr>
          <a:stCxn id="6" idx="3"/>
          <a:endCxn id="7" idx="1"/>
        </xdr:cNvCxnSpPr>
      </xdr:nvCxnSpPr>
      <xdr:spPr>
        <a:xfrm>
          <a:off x="5457825" y="1695451"/>
          <a:ext cx="361950" cy="0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295275</xdr:colOff>
      <xdr:row>8</xdr:row>
      <xdr:rowOff>28576</xdr:rowOff>
    </xdr:from>
    <xdr:to>
      <xdr:col>9</xdr:col>
      <xdr:colOff>85725</xdr:colOff>
      <xdr:row>8</xdr:row>
      <xdr:rowOff>28576</xdr:rowOff>
    </xdr:to>
    <xdr:cxnSp macro="">
      <xdr:nvCxnSpPr>
        <xdr:cNvPr id="10" name="直線矢印コネクタ 9">
          <a:extLst>
            <a:ext uri="{FF2B5EF4-FFF2-40B4-BE49-F238E27FC236}">
              <a16:creationId xmlns:a16="http://schemas.microsoft.com/office/drawing/2014/main" id="{76522EF2-B592-F5E3-581A-A8E30BBC7E73}"/>
            </a:ext>
          </a:extLst>
        </xdr:cNvPr>
        <xdr:cNvCxnSpPr>
          <a:stCxn id="7" idx="3"/>
          <a:endCxn id="2" idx="1"/>
        </xdr:cNvCxnSpPr>
      </xdr:nvCxnSpPr>
      <xdr:spPr>
        <a:xfrm>
          <a:off x="6610350" y="1695451"/>
          <a:ext cx="447675" cy="0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219075</xdr:colOff>
      <xdr:row>8</xdr:row>
      <xdr:rowOff>28576</xdr:rowOff>
    </xdr:from>
    <xdr:to>
      <xdr:col>11</xdr:col>
      <xdr:colOff>28575</xdr:colOff>
      <xdr:row>8</xdr:row>
      <xdr:rowOff>28576</xdr:rowOff>
    </xdr:to>
    <xdr:cxnSp macro="">
      <xdr:nvCxnSpPr>
        <xdr:cNvPr id="13" name="直線矢印コネクタ 12">
          <a:extLst>
            <a:ext uri="{FF2B5EF4-FFF2-40B4-BE49-F238E27FC236}">
              <a16:creationId xmlns:a16="http://schemas.microsoft.com/office/drawing/2014/main" id="{8B7E9205-165A-488C-BA8B-1C0E45115370}"/>
            </a:ext>
          </a:extLst>
        </xdr:cNvPr>
        <xdr:cNvCxnSpPr>
          <a:stCxn id="2" idx="3"/>
          <a:endCxn id="3" idx="1"/>
        </xdr:cNvCxnSpPr>
      </xdr:nvCxnSpPr>
      <xdr:spPr>
        <a:xfrm>
          <a:off x="7848600" y="1695451"/>
          <a:ext cx="466725" cy="0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161925</xdr:colOff>
      <xdr:row>8</xdr:row>
      <xdr:rowOff>28576</xdr:rowOff>
    </xdr:from>
    <xdr:to>
      <xdr:col>13</xdr:col>
      <xdr:colOff>19050</xdr:colOff>
      <xdr:row>8</xdr:row>
      <xdr:rowOff>28576</xdr:rowOff>
    </xdr:to>
    <xdr:cxnSp macro="">
      <xdr:nvCxnSpPr>
        <xdr:cNvPr id="16" name="直線矢印コネクタ 15">
          <a:extLst>
            <a:ext uri="{FF2B5EF4-FFF2-40B4-BE49-F238E27FC236}">
              <a16:creationId xmlns:a16="http://schemas.microsoft.com/office/drawing/2014/main" id="{A50C55A1-0172-A6B0-D0BA-267586AA16C1}"/>
            </a:ext>
          </a:extLst>
        </xdr:cNvPr>
        <xdr:cNvCxnSpPr>
          <a:stCxn id="3" idx="3"/>
          <a:endCxn id="5" idx="1"/>
        </xdr:cNvCxnSpPr>
      </xdr:nvCxnSpPr>
      <xdr:spPr>
        <a:xfrm>
          <a:off x="9105900" y="1695451"/>
          <a:ext cx="514350" cy="0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423863</xdr:colOff>
      <xdr:row>9</xdr:row>
      <xdr:rowOff>219076</xdr:rowOff>
    </xdr:from>
    <xdr:to>
      <xdr:col>11</xdr:col>
      <xdr:colOff>423863</xdr:colOff>
      <xdr:row>11</xdr:row>
      <xdr:rowOff>66676</xdr:rowOff>
    </xdr:to>
    <xdr:cxnSp macro="">
      <xdr:nvCxnSpPr>
        <xdr:cNvPr id="19" name="直線矢印コネクタ 18">
          <a:extLst>
            <a:ext uri="{FF2B5EF4-FFF2-40B4-BE49-F238E27FC236}">
              <a16:creationId xmlns:a16="http://schemas.microsoft.com/office/drawing/2014/main" id="{07E6CB7B-BADB-FC4F-3661-52067CB8411C}"/>
            </a:ext>
          </a:extLst>
        </xdr:cNvPr>
        <xdr:cNvCxnSpPr>
          <a:stCxn id="3" idx="2"/>
          <a:endCxn id="4" idx="0"/>
        </xdr:cNvCxnSpPr>
      </xdr:nvCxnSpPr>
      <xdr:spPr>
        <a:xfrm>
          <a:off x="8710613" y="2124076"/>
          <a:ext cx="0" cy="323850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473075</xdr:colOff>
      <xdr:row>1</xdr:row>
      <xdr:rowOff>88350</xdr:rowOff>
    </xdr:from>
    <xdr:to>
      <xdr:col>11</xdr:col>
      <xdr:colOff>381812</xdr:colOff>
      <xdr:row>2</xdr:row>
      <xdr:rowOff>159018</xdr:rowOff>
    </xdr:to>
    <xdr:sp macro="" textlink="">
      <xdr:nvSpPr>
        <xdr:cNvPr id="25" name="テキスト ボックス 51">
          <a:extLst>
            <a:ext uri="{FF2B5EF4-FFF2-40B4-BE49-F238E27FC236}">
              <a16:creationId xmlns:a16="http://schemas.microsoft.com/office/drawing/2014/main" id="{10F4F5B5-C62F-4E3D-99BA-5158C5AE98A4}"/>
            </a:ext>
          </a:extLst>
        </xdr:cNvPr>
        <xdr:cNvSpPr txBox="1"/>
      </xdr:nvSpPr>
      <xdr:spPr>
        <a:xfrm>
          <a:off x="6613525" y="316950"/>
          <a:ext cx="2524937" cy="299268"/>
        </a:xfrm>
        <a:prstGeom prst="rect">
          <a:avLst/>
        </a:prstGeom>
        <a:solidFill>
          <a:schemeClr val="accent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ctr"/>
          <a:r>
            <a:rPr kumimoji="1" lang="ja-JP" altLang="en-US" sz="1100" kern="1200">
              <a:solidFill>
                <a:schemeClr val="bg1"/>
              </a:solidFill>
              <a:latin typeface="+mn-lt"/>
              <a:ea typeface="+mn-ea"/>
              <a:cs typeface="+mn-cs"/>
            </a:rPr>
            <a:t>フォアグラウンドプロセス</a:t>
          </a:r>
        </a:p>
      </xdr:txBody>
    </xdr:sp>
    <xdr:clientData/>
  </xdr:twoCellAnchor>
  <xdr:twoCellAnchor>
    <xdr:from>
      <xdr:col>11</xdr:col>
      <xdr:colOff>549276</xdr:colOff>
      <xdr:row>1</xdr:row>
      <xdr:rowOff>96611</xdr:rowOff>
    </xdr:from>
    <xdr:to>
      <xdr:col>15</xdr:col>
      <xdr:colOff>455292</xdr:colOff>
      <xdr:row>2</xdr:row>
      <xdr:rowOff>157754</xdr:rowOff>
    </xdr:to>
    <xdr:sp macro="" textlink="">
      <xdr:nvSpPr>
        <xdr:cNvPr id="26" name="テキスト ボックス 53">
          <a:extLst>
            <a:ext uri="{FF2B5EF4-FFF2-40B4-BE49-F238E27FC236}">
              <a16:creationId xmlns:a16="http://schemas.microsoft.com/office/drawing/2014/main" id="{01923178-4242-41B7-8951-128903965D53}"/>
            </a:ext>
          </a:extLst>
        </xdr:cNvPr>
        <xdr:cNvSpPr txBox="1"/>
      </xdr:nvSpPr>
      <xdr:spPr>
        <a:xfrm>
          <a:off x="9305926" y="325211"/>
          <a:ext cx="2522216" cy="289743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ctr"/>
          <a:r>
            <a:rPr kumimoji="1" lang="ja-JP" altLang="en-US" sz="1100" kern="1200">
              <a:solidFill>
                <a:schemeClr val="tx1"/>
              </a:solidFill>
              <a:latin typeface="+mn-lt"/>
              <a:ea typeface="+mn-ea"/>
              <a:cs typeface="+mn-cs"/>
            </a:rPr>
            <a:t>バックグラウンドプロセス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182867</xdr:colOff>
      <xdr:row>6</xdr:row>
      <xdr:rowOff>71374</xdr:rowOff>
    </xdr:from>
    <xdr:to>
      <xdr:col>7</xdr:col>
      <xdr:colOff>362172</xdr:colOff>
      <xdr:row>6</xdr:row>
      <xdr:rowOff>274004</xdr:rowOff>
    </xdr:to>
    <xdr:sp macro="" textlink="">
      <xdr:nvSpPr>
        <xdr:cNvPr id="4" name="二等辺三角形 3">
          <a:extLst>
            <a:ext uri="{FF2B5EF4-FFF2-40B4-BE49-F238E27FC236}">
              <a16:creationId xmlns:a16="http://schemas.microsoft.com/office/drawing/2014/main" id="{173C9F5E-DA31-401F-B0A6-F23C7AA36E93}"/>
            </a:ext>
          </a:extLst>
        </xdr:cNvPr>
        <xdr:cNvSpPr/>
      </xdr:nvSpPr>
      <xdr:spPr>
        <a:xfrm rot="5400000">
          <a:off x="4409830" y="321161"/>
          <a:ext cx="202630" cy="179305"/>
        </a:xfrm>
        <a:prstGeom prst="triangle">
          <a:avLst/>
        </a:prstGeom>
        <a:solidFill>
          <a:schemeClr val="bg2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14</xdr:col>
      <xdr:colOff>154294</xdr:colOff>
      <xdr:row>6</xdr:row>
      <xdr:rowOff>71374</xdr:rowOff>
    </xdr:from>
    <xdr:to>
      <xdr:col>14</xdr:col>
      <xdr:colOff>333599</xdr:colOff>
      <xdr:row>6</xdr:row>
      <xdr:rowOff>274004</xdr:rowOff>
    </xdr:to>
    <xdr:sp macro="" textlink="">
      <xdr:nvSpPr>
        <xdr:cNvPr id="2" name="二等辺三角形 1">
          <a:extLst>
            <a:ext uri="{FF2B5EF4-FFF2-40B4-BE49-F238E27FC236}">
              <a16:creationId xmlns:a16="http://schemas.microsoft.com/office/drawing/2014/main" id="{C924E0C6-113D-76B5-8CE1-D03FF308271B}"/>
            </a:ext>
          </a:extLst>
        </xdr:cNvPr>
        <xdr:cNvSpPr/>
      </xdr:nvSpPr>
      <xdr:spPr>
        <a:xfrm rot="5400000">
          <a:off x="8829432" y="321161"/>
          <a:ext cx="202630" cy="179305"/>
        </a:xfrm>
        <a:prstGeom prst="triangle">
          <a:avLst/>
        </a:prstGeom>
        <a:solidFill>
          <a:schemeClr val="bg2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21</xdr:col>
      <xdr:colOff>144771</xdr:colOff>
      <xdr:row>6</xdr:row>
      <xdr:rowOff>71374</xdr:rowOff>
    </xdr:from>
    <xdr:to>
      <xdr:col>21</xdr:col>
      <xdr:colOff>324076</xdr:colOff>
      <xdr:row>6</xdr:row>
      <xdr:rowOff>274004</xdr:rowOff>
    </xdr:to>
    <xdr:sp macro="" textlink="">
      <xdr:nvSpPr>
        <xdr:cNvPr id="5" name="二等辺三角形 4">
          <a:extLst>
            <a:ext uri="{FF2B5EF4-FFF2-40B4-BE49-F238E27FC236}">
              <a16:creationId xmlns:a16="http://schemas.microsoft.com/office/drawing/2014/main" id="{0912DDA5-0A14-8572-F748-19B0FBA2515E}"/>
            </a:ext>
          </a:extLst>
        </xdr:cNvPr>
        <xdr:cNvSpPr/>
      </xdr:nvSpPr>
      <xdr:spPr>
        <a:xfrm rot="5400000">
          <a:off x="13268084" y="321161"/>
          <a:ext cx="202630" cy="179305"/>
        </a:xfrm>
        <a:prstGeom prst="triangle">
          <a:avLst/>
        </a:prstGeom>
        <a:solidFill>
          <a:schemeClr val="bg2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28</xdr:col>
      <xdr:colOff>135248</xdr:colOff>
      <xdr:row>6</xdr:row>
      <xdr:rowOff>71374</xdr:rowOff>
    </xdr:from>
    <xdr:to>
      <xdr:col>28</xdr:col>
      <xdr:colOff>314553</xdr:colOff>
      <xdr:row>6</xdr:row>
      <xdr:rowOff>274004</xdr:rowOff>
    </xdr:to>
    <xdr:sp macro="" textlink="">
      <xdr:nvSpPr>
        <xdr:cNvPr id="15" name="二等辺三角形 14">
          <a:extLst>
            <a:ext uri="{FF2B5EF4-FFF2-40B4-BE49-F238E27FC236}">
              <a16:creationId xmlns:a16="http://schemas.microsoft.com/office/drawing/2014/main" id="{7E32A61F-1C5C-2C53-AA2E-7C41FF21CE1A}"/>
            </a:ext>
          </a:extLst>
        </xdr:cNvPr>
        <xdr:cNvSpPr/>
      </xdr:nvSpPr>
      <xdr:spPr>
        <a:xfrm rot="5400000">
          <a:off x="17706736" y="321161"/>
          <a:ext cx="202630" cy="179305"/>
        </a:xfrm>
        <a:prstGeom prst="triangle">
          <a:avLst/>
        </a:prstGeom>
        <a:solidFill>
          <a:schemeClr val="bg2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35</xdr:col>
      <xdr:colOff>125725</xdr:colOff>
      <xdr:row>6</xdr:row>
      <xdr:rowOff>71374</xdr:rowOff>
    </xdr:from>
    <xdr:to>
      <xdr:col>35</xdr:col>
      <xdr:colOff>305030</xdr:colOff>
      <xdr:row>6</xdr:row>
      <xdr:rowOff>274004</xdr:rowOff>
    </xdr:to>
    <xdr:sp macro="" textlink="">
      <xdr:nvSpPr>
        <xdr:cNvPr id="16" name="二等辺三角形 15">
          <a:extLst>
            <a:ext uri="{FF2B5EF4-FFF2-40B4-BE49-F238E27FC236}">
              <a16:creationId xmlns:a16="http://schemas.microsoft.com/office/drawing/2014/main" id="{138B7926-949B-9087-A97A-2A260CD567D2}"/>
            </a:ext>
          </a:extLst>
        </xdr:cNvPr>
        <xdr:cNvSpPr/>
      </xdr:nvSpPr>
      <xdr:spPr>
        <a:xfrm rot="5400000">
          <a:off x="22145388" y="321161"/>
          <a:ext cx="202630" cy="179305"/>
        </a:xfrm>
        <a:prstGeom prst="triangle">
          <a:avLst/>
        </a:prstGeom>
        <a:solidFill>
          <a:schemeClr val="bg2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42</xdr:col>
      <xdr:colOff>116202</xdr:colOff>
      <xdr:row>6</xdr:row>
      <xdr:rowOff>71374</xdr:rowOff>
    </xdr:from>
    <xdr:to>
      <xdr:col>42</xdr:col>
      <xdr:colOff>295507</xdr:colOff>
      <xdr:row>6</xdr:row>
      <xdr:rowOff>274004</xdr:rowOff>
    </xdr:to>
    <xdr:sp macro="" textlink="">
      <xdr:nvSpPr>
        <xdr:cNvPr id="17" name="二等辺三角形 16">
          <a:extLst>
            <a:ext uri="{FF2B5EF4-FFF2-40B4-BE49-F238E27FC236}">
              <a16:creationId xmlns:a16="http://schemas.microsoft.com/office/drawing/2014/main" id="{EA3292F1-27EE-4418-691C-224965C49C9C}"/>
            </a:ext>
          </a:extLst>
        </xdr:cNvPr>
        <xdr:cNvSpPr/>
      </xdr:nvSpPr>
      <xdr:spPr>
        <a:xfrm rot="5400000">
          <a:off x="26584040" y="321161"/>
          <a:ext cx="202630" cy="179305"/>
        </a:xfrm>
        <a:prstGeom prst="triangle">
          <a:avLst/>
        </a:prstGeom>
        <a:solidFill>
          <a:schemeClr val="bg2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49</xdr:col>
      <xdr:colOff>154304</xdr:colOff>
      <xdr:row>6</xdr:row>
      <xdr:rowOff>71374</xdr:rowOff>
    </xdr:from>
    <xdr:to>
      <xdr:col>49</xdr:col>
      <xdr:colOff>333609</xdr:colOff>
      <xdr:row>6</xdr:row>
      <xdr:rowOff>274004</xdr:rowOff>
    </xdr:to>
    <xdr:sp macro="" textlink="">
      <xdr:nvSpPr>
        <xdr:cNvPr id="18" name="二等辺三角形 17">
          <a:extLst>
            <a:ext uri="{FF2B5EF4-FFF2-40B4-BE49-F238E27FC236}">
              <a16:creationId xmlns:a16="http://schemas.microsoft.com/office/drawing/2014/main" id="{B36BD59F-514A-BDEF-321F-8720E7885F88}"/>
            </a:ext>
          </a:extLst>
        </xdr:cNvPr>
        <xdr:cNvSpPr/>
      </xdr:nvSpPr>
      <xdr:spPr>
        <a:xfrm rot="5400000">
          <a:off x="31070317" y="321161"/>
          <a:ext cx="202630" cy="179305"/>
        </a:xfrm>
        <a:prstGeom prst="triangle">
          <a:avLst/>
        </a:prstGeom>
        <a:solidFill>
          <a:schemeClr val="bg2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56</xdr:col>
      <xdr:colOff>144781</xdr:colOff>
      <xdr:row>6</xdr:row>
      <xdr:rowOff>71374</xdr:rowOff>
    </xdr:from>
    <xdr:to>
      <xdr:col>56</xdr:col>
      <xdr:colOff>324086</xdr:colOff>
      <xdr:row>6</xdr:row>
      <xdr:rowOff>274004</xdr:rowOff>
    </xdr:to>
    <xdr:sp macro="" textlink="">
      <xdr:nvSpPr>
        <xdr:cNvPr id="19" name="二等辺三角形 18">
          <a:extLst>
            <a:ext uri="{FF2B5EF4-FFF2-40B4-BE49-F238E27FC236}">
              <a16:creationId xmlns:a16="http://schemas.microsoft.com/office/drawing/2014/main" id="{EF95ABD0-5F73-5007-22A6-A52DBDF4B65D}"/>
            </a:ext>
          </a:extLst>
        </xdr:cNvPr>
        <xdr:cNvSpPr/>
      </xdr:nvSpPr>
      <xdr:spPr>
        <a:xfrm rot="5400000">
          <a:off x="35508969" y="321161"/>
          <a:ext cx="202630" cy="179305"/>
        </a:xfrm>
        <a:prstGeom prst="triangle">
          <a:avLst/>
        </a:prstGeom>
        <a:solidFill>
          <a:schemeClr val="bg2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63</xdr:col>
      <xdr:colOff>144783</xdr:colOff>
      <xdr:row>6</xdr:row>
      <xdr:rowOff>71374</xdr:rowOff>
    </xdr:from>
    <xdr:to>
      <xdr:col>63</xdr:col>
      <xdr:colOff>324088</xdr:colOff>
      <xdr:row>6</xdr:row>
      <xdr:rowOff>274004</xdr:rowOff>
    </xdr:to>
    <xdr:sp macro="" textlink="">
      <xdr:nvSpPr>
        <xdr:cNvPr id="20" name="二等辺三角形 19">
          <a:extLst>
            <a:ext uri="{FF2B5EF4-FFF2-40B4-BE49-F238E27FC236}">
              <a16:creationId xmlns:a16="http://schemas.microsoft.com/office/drawing/2014/main" id="{E128548A-0C83-07AA-756C-A3AE21F203BC}"/>
            </a:ext>
          </a:extLst>
        </xdr:cNvPr>
        <xdr:cNvSpPr/>
      </xdr:nvSpPr>
      <xdr:spPr>
        <a:xfrm rot="5400000">
          <a:off x="39957146" y="321161"/>
          <a:ext cx="202630" cy="179305"/>
        </a:xfrm>
        <a:prstGeom prst="triangle">
          <a:avLst/>
        </a:prstGeom>
        <a:solidFill>
          <a:schemeClr val="bg2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2</xdr:col>
      <xdr:colOff>200585</xdr:colOff>
      <xdr:row>20</xdr:row>
      <xdr:rowOff>235324</xdr:rowOff>
    </xdr:from>
    <xdr:to>
      <xdr:col>6</xdr:col>
      <xdr:colOff>486335</xdr:colOff>
      <xdr:row>22</xdr:row>
      <xdr:rowOff>152774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17E1B62B-3ACF-48C7-8AF5-EA2A09316BBD}"/>
            </a:ext>
          </a:extLst>
        </xdr:cNvPr>
        <xdr:cNvSpPr/>
      </xdr:nvSpPr>
      <xdr:spPr>
        <a:xfrm>
          <a:off x="802901" y="3863228"/>
          <a:ext cx="3913655" cy="393700"/>
        </a:xfrm>
        <a:prstGeom prst="rect">
          <a:avLst/>
        </a:prstGeom>
        <a:solidFill>
          <a:srgbClr val="F3F3BB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kern="1200">
              <a:solidFill>
                <a:sysClr val="windowText" lastClr="000000"/>
              </a:solidFill>
            </a:rPr>
            <a:t>本データは仮の値であり、実際の活動量とは異なります。</a:t>
          </a:r>
          <a:endParaRPr kumimoji="1" lang="en-US" altLang="ja-JP" sz="1100" kern="12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323850</xdr:colOff>
      <xdr:row>22</xdr:row>
      <xdr:rowOff>76200</xdr:rowOff>
    </xdr:from>
    <xdr:to>
      <xdr:col>9</xdr:col>
      <xdr:colOff>2571750</xdr:colOff>
      <xdr:row>23</xdr:row>
      <xdr:rowOff>222250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CEF22026-E65C-6293-4DA9-C8CF1F88503F}"/>
            </a:ext>
          </a:extLst>
        </xdr:cNvPr>
        <xdr:cNvSpPr/>
      </xdr:nvSpPr>
      <xdr:spPr>
        <a:xfrm>
          <a:off x="8369300" y="5105400"/>
          <a:ext cx="3892550" cy="374650"/>
        </a:xfrm>
        <a:prstGeom prst="rect">
          <a:avLst/>
        </a:prstGeom>
        <a:solidFill>
          <a:srgbClr val="F3F3BB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kern="1200">
              <a:solidFill>
                <a:sysClr val="windowText" lastClr="000000"/>
              </a:solidFill>
            </a:rPr>
            <a:t>本データは仮の値であり、実際の原単位とは異なります。</a:t>
          </a:r>
          <a:endParaRPr kumimoji="1" lang="en-US" altLang="ja-JP" sz="1100" kern="12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450850</xdr:colOff>
      <xdr:row>1</xdr:row>
      <xdr:rowOff>69850</xdr:rowOff>
    </xdr:from>
    <xdr:to>
      <xdr:col>4</xdr:col>
      <xdr:colOff>609600</xdr:colOff>
      <xdr:row>2</xdr:row>
      <xdr:rowOff>171450</xdr:rowOff>
    </xdr:to>
    <xdr:sp macro="" textlink="">
      <xdr:nvSpPr>
        <xdr:cNvPr id="3" name="矢印: 左カーブ 2">
          <a:extLst>
            <a:ext uri="{FF2B5EF4-FFF2-40B4-BE49-F238E27FC236}">
              <a16:creationId xmlns:a16="http://schemas.microsoft.com/office/drawing/2014/main" id="{4E8ED460-36B2-2477-33AD-DDCE816B10D7}"/>
            </a:ext>
          </a:extLst>
        </xdr:cNvPr>
        <xdr:cNvSpPr/>
      </xdr:nvSpPr>
      <xdr:spPr>
        <a:xfrm flipV="1">
          <a:off x="4914900" y="298450"/>
          <a:ext cx="158750" cy="330200"/>
        </a:xfrm>
        <a:prstGeom prst="curvedLef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>
            <a:solidFill>
              <a:schemeClr val="tx1"/>
            </a:solidFill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968375</xdr:colOff>
      <xdr:row>1</xdr:row>
      <xdr:rowOff>31750</xdr:rowOff>
    </xdr:from>
    <xdr:to>
      <xdr:col>19</xdr:col>
      <xdr:colOff>1323975</xdr:colOff>
      <xdr:row>13</xdr:row>
      <xdr:rowOff>31750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818351CE-C434-170D-92AE-89526A45A80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28575</xdr:colOff>
      <xdr:row>1</xdr:row>
      <xdr:rowOff>31750</xdr:rowOff>
    </xdr:from>
    <xdr:to>
      <xdr:col>13</xdr:col>
      <xdr:colOff>971550</xdr:colOff>
      <xdr:row>13</xdr:row>
      <xdr:rowOff>31750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43A82BA-2C5D-8BC6-AE32-469BCB92F2A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3.xml" Type="http://schemas.openxmlformats.org/officeDocument/2006/relationships/drawing"/></Relationships>
</file>

<file path=xl/worksheets/_rels/sheet4.xml.rels><?xml version="1.0" encoding="UTF-8" standalone="yes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6.xml.rels><?xml version="1.0" encoding="UTF-8" standalone="yes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7.xml.rels><?xml version="1.0" encoding="UTF-8" standalone="yes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9D5E5B-2EE0-4FE0-9C44-D60A7F067544}">
  <sheetPr>
    <pageSetUpPr fitToPage="1"/>
  </sheetPr>
  <dimension ref="B2:D53"/>
  <sheetViews>
    <sheetView showGridLines="0" tabSelected="1" zoomScaleNormal="100" zoomScaleSheetLayoutView="100" workbookViewId="0"/>
  </sheetViews>
  <sheetFormatPr defaultRowHeight="18"/>
  <cols>
    <col min="1" max="1" width="3.33203125" customWidth="1"/>
    <col min="2" max="3" width="3.33203125" style="44" customWidth="1"/>
    <col min="4" max="4" width="70.75" style="49" customWidth="1"/>
    <col min="5" max="5" width="70.75" customWidth="1"/>
  </cols>
  <sheetData>
    <row r="2" spans="2:4" ht="22.5">
      <c r="B2" s="43" t="s">
        <v>172</v>
      </c>
      <c r="C2" s="43"/>
    </row>
    <row r="3" spans="2:4" ht="22.5">
      <c r="B3" s="43" t="s">
        <v>110</v>
      </c>
      <c r="C3" s="43"/>
    </row>
    <row r="5" spans="2:4" ht="20">
      <c r="B5" s="45" t="s">
        <v>122</v>
      </c>
      <c r="C5" s="45"/>
    </row>
    <row r="6" spans="2:4" ht="72" customHeight="1">
      <c r="B6"/>
      <c r="C6" s="46" t="s">
        <v>116</v>
      </c>
      <c r="D6" s="49" t="s">
        <v>149</v>
      </c>
    </row>
    <row r="7" spans="2:4" ht="36">
      <c r="B7"/>
      <c r="C7" s="46" t="s">
        <v>116</v>
      </c>
      <c r="D7" s="49" t="s">
        <v>117</v>
      </c>
    </row>
    <row r="8" spans="2:4">
      <c r="B8"/>
      <c r="C8" s="47" t="s">
        <v>116</v>
      </c>
      <c r="D8" s="49" t="s">
        <v>150</v>
      </c>
    </row>
    <row r="9" spans="2:4" ht="36">
      <c r="B9"/>
      <c r="C9" s="47" t="s">
        <v>116</v>
      </c>
      <c r="D9" s="49" t="s">
        <v>140</v>
      </c>
    </row>
    <row r="10" spans="2:4">
      <c r="B10"/>
      <c r="C10" s="47" t="s">
        <v>116</v>
      </c>
      <c r="D10" s="49" t="s">
        <v>148</v>
      </c>
    </row>
    <row r="12" spans="2:4" ht="20">
      <c r="B12" s="45" t="s">
        <v>87</v>
      </c>
      <c r="C12" s="45"/>
    </row>
    <row r="13" spans="2:4">
      <c r="B13" s="48" t="s">
        <v>158</v>
      </c>
      <c r="C13" s="48"/>
    </row>
    <row r="14" spans="2:4" ht="41.5" customHeight="1">
      <c r="C14" s="44" t="s">
        <v>116</v>
      </c>
      <c r="D14" s="49" t="s">
        <v>127</v>
      </c>
    </row>
    <row r="15" spans="2:4" ht="90" customHeight="1">
      <c r="C15" s="44" t="s">
        <v>116</v>
      </c>
      <c r="D15" s="49" t="s">
        <v>125</v>
      </c>
    </row>
    <row r="16" spans="2:4" ht="90" customHeight="1">
      <c r="C16" s="44" t="s">
        <v>116</v>
      </c>
      <c r="D16" s="49" t="s">
        <v>126</v>
      </c>
    </row>
    <row r="18" spans="2:4">
      <c r="B18" s="48" t="s">
        <v>159</v>
      </c>
    </row>
    <row r="19" spans="2:4" ht="198">
      <c r="C19" s="44" t="s">
        <v>116</v>
      </c>
      <c r="D19" s="49" t="s">
        <v>161</v>
      </c>
    </row>
    <row r="20" spans="2:4" ht="68.5" customHeight="1">
      <c r="C20" s="44" t="s">
        <v>116</v>
      </c>
      <c r="D20" s="49" t="s">
        <v>128</v>
      </c>
    </row>
    <row r="21" spans="2:4" ht="51" customHeight="1">
      <c r="C21" s="44" t="s">
        <v>116</v>
      </c>
      <c r="D21" s="49" t="s">
        <v>163</v>
      </c>
    </row>
    <row r="22" spans="2:4" ht="108.65" customHeight="1">
      <c r="C22" s="44" t="s">
        <v>116</v>
      </c>
      <c r="D22" s="49" t="s">
        <v>164</v>
      </c>
    </row>
    <row r="23" spans="2:4" ht="70.5" customHeight="1">
      <c r="C23" s="44" t="s">
        <v>116</v>
      </c>
      <c r="D23" s="49" t="s">
        <v>129</v>
      </c>
    </row>
    <row r="25" spans="2:4">
      <c r="B25" s="48" t="s">
        <v>160</v>
      </c>
    </row>
    <row r="26" spans="2:4" ht="63" customHeight="1">
      <c r="C26" s="44" t="s">
        <v>116</v>
      </c>
      <c r="D26" s="49" t="s">
        <v>165</v>
      </c>
    </row>
    <row r="27" spans="2:4">
      <c r="C27" s="44" t="s">
        <v>116</v>
      </c>
      <c r="D27" s="49" t="s">
        <v>135</v>
      </c>
    </row>
    <row r="29" spans="2:4">
      <c r="B29" s="48" t="s">
        <v>136</v>
      </c>
    </row>
    <row r="30" spans="2:4" ht="85" customHeight="1">
      <c r="C30" s="44" t="s">
        <v>116</v>
      </c>
      <c r="D30" s="49" t="s">
        <v>166</v>
      </c>
    </row>
    <row r="31" spans="2:4" ht="54">
      <c r="C31" s="44" t="s">
        <v>116</v>
      </c>
      <c r="D31" s="49" t="s">
        <v>167</v>
      </c>
    </row>
    <row r="33" spans="2:4">
      <c r="B33" s="48" t="s">
        <v>137</v>
      </c>
    </row>
    <row r="34" spans="2:4">
      <c r="C34" s="44" t="s">
        <v>116</v>
      </c>
      <c r="D34" s="49" t="s">
        <v>168</v>
      </c>
    </row>
    <row r="35" spans="2:4" ht="36">
      <c r="C35" s="44" t="s">
        <v>116</v>
      </c>
      <c r="D35" s="49" t="s">
        <v>169</v>
      </c>
    </row>
    <row r="37" spans="2:4">
      <c r="B37" s="48" t="s">
        <v>138</v>
      </c>
    </row>
    <row r="38" spans="2:4">
      <c r="C38" s="44" t="s">
        <v>116</v>
      </c>
      <c r="D38" s="49" t="s">
        <v>170</v>
      </c>
    </row>
    <row r="39" spans="2:4" ht="54">
      <c r="C39" s="44" t="s">
        <v>116</v>
      </c>
      <c r="D39" s="49" t="s">
        <v>139</v>
      </c>
    </row>
    <row r="47" spans="2:4">
      <c r="B47" s="48" t="s">
        <v>173</v>
      </c>
      <c r="C47" s="48"/>
      <c r="D47" s="48"/>
    </row>
    <row r="48" spans="2:4">
      <c r="B48" s="48" t="s">
        <v>151</v>
      </c>
      <c r="C48" s="48"/>
      <c r="D48" s="48"/>
    </row>
    <row r="49" spans="2:4">
      <c r="B49" s="48" t="s">
        <v>155</v>
      </c>
    </row>
    <row r="50" spans="2:4">
      <c r="B50" s="48" t="s">
        <v>156</v>
      </c>
      <c r="C50" s="48"/>
      <c r="D50" s="48"/>
    </row>
    <row r="51" spans="2:4">
      <c r="B51" s="48" t="s">
        <v>152</v>
      </c>
      <c r="C51" s="48"/>
      <c r="D51" s="48" t="s">
        <v>153</v>
      </c>
    </row>
    <row r="52" spans="2:4">
      <c r="B52" s="53" t="s">
        <v>154</v>
      </c>
      <c r="C52" s="48"/>
      <c r="D52" s="48"/>
    </row>
    <row r="53" spans="2:4">
      <c r="B53" s="53" t="s">
        <v>157</v>
      </c>
      <c r="C53" s="48"/>
      <c r="D53" s="48"/>
    </row>
  </sheetData>
  <phoneticPr fontId="1"/>
  <pageMargins left="0.7" right="0.7" top="0.75" bottom="0.75" header="0.3" footer="0.3"/>
  <pageSetup paperSize="9" scale="79" fitToHeight="0" orientation="landscape" horizontalDpi="300" verticalDpi="300"/>
  <rowBreaks count="3" manualBreakCount="3">
    <brk id="17" max="4" man="1"/>
    <brk id="24" max="4" man="1"/>
    <brk id="46" max="4" man="1"/>
  </row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0EC98A-0C08-42A9-AA65-FC4303B4462E}">
  <sheetPr>
    <pageSetUpPr fitToPage="1"/>
  </sheetPr>
  <dimension ref="B2:P17"/>
  <sheetViews>
    <sheetView zoomScaleNormal="100" zoomScaleSheetLayoutView="100" workbookViewId="0"/>
  </sheetViews>
  <sheetFormatPr defaultColWidth="8.58203125" defaultRowHeight="18"/>
  <cols>
    <col min="1" max="1" width="3.08203125" customWidth="1"/>
    <col min="2" max="2" width="10.58203125" customWidth="1"/>
    <col min="3" max="3" width="43.08203125" customWidth="1"/>
    <col min="4" max="5" width="3.33203125" customWidth="1"/>
    <col min="17" max="17" width="3.33203125" customWidth="1"/>
  </cols>
  <sheetData>
    <row r="2" spans="2:16">
      <c r="B2" s="26" t="s">
        <v>123</v>
      </c>
      <c r="C2" s="2" t="s">
        <v>124</v>
      </c>
      <c r="F2" s="57" t="s">
        <v>74</v>
      </c>
      <c r="G2" s="58"/>
      <c r="H2" s="58"/>
      <c r="I2" s="58"/>
      <c r="J2" s="58"/>
      <c r="K2" s="58"/>
      <c r="L2" s="58"/>
      <c r="M2" s="58"/>
      <c r="N2" s="58"/>
      <c r="O2" s="58"/>
      <c r="P2" s="59"/>
    </row>
    <row r="3" spans="2:16">
      <c r="B3" s="26" t="s">
        <v>37</v>
      </c>
      <c r="C3" s="2"/>
      <c r="F3" s="60"/>
      <c r="G3" s="61"/>
      <c r="H3" s="61"/>
      <c r="I3" s="61"/>
      <c r="J3" s="61"/>
      <c r="K3" s="61"/>
      <c r="L3" s="61"/>
      <c r="M3" s="61"/>
      <c r="N3" s="61"/>
      <c r="O3" s="61"/>
      <c r="P3" s="62"/>
    </row>
    <row r="4" spans="2:16">
      <c r="B4" s="26" t="s">
        <v>38</v>
      </c>
      <c r="C4" s="2"/>
      <c r="F4" s="60"/>
      <c r="G4" s="61"/>
      <c r="H4" s="61"/>
      <c r="I4" s="61"/>
      <c r="J4" s="61"/>
      <c r="K4" s="61"/>
      <c r="L4" s="61"/>
      <c r="M4" s="61"/>
      <c r="N4" s="61"/>
      <c r="O4" s="61"/>
      <c r="P4" s="62"/>
    </row>
    <row r="5" spans="2:16">
      <c r="B5" s="26" t="s">
        <v>23</v>
      </c>
      <c r="C5" s="2" t="s">
        <v>114</v>
      </c>
      <c r="F5" s="60"/>
      <c r="G5" s="61"/>
      <c r="H5" s="61"/>
      <c r="I5" s="61"/>
      <c r="J5" s="61"/>
      <c r="K5" s="61"/>
      <c r="L5" s="61"/>
      <c r="M5" s="61"/>
      <c r="N5" s="61"/>
      <c r="O5" s="61"/>
      <c r="P5" s="62"/>
    </row>
    <row r="6" spans="2:16">
      <c r="F6" s="60"/>
      <c r="G6" s="61"/>
      <c r="H6" s="61"/>
      <c r="I6" s="61"/>
      <c r="J6" s="61"/>
      <c r="K6" s="61"/>
      <c r="L6" s="61"/>
      <c r="M6" s="61"/>
      <c r="N6" s="61"/>
      <c r="O6" s="61"/>
      <c r="P6" s="62"/>
    </row>
    <row r="7" spans="2:16">
      <c r="B7" t="s">
        <v>40</v>
      </c>
      <c r="F7" s="60"/>
      <c r="G7" s="61"/>
      <c r="H7" s="61"/>
      <c r="I7" s="61"/>
      <c r="J7" s="61"/>
      <c r="K7" s="61"/>
      <c r="L7" s="61"/>
      <c r="M7" s="61"/>
      <c r="N7" s="61"/>
      <c r="O7" s="61"/>
      <c r="P7" s="62"/>
    </row>
    <row r="8" spans="2:16">
      <c r="B8" s="27">
        <v>1</v>
      </c>
      <c r="C8" s="2" t="s">
        <v>77</v>
      </c>
      <c r="F8" s="60"/>
      <c r="G8" s="61"/>
      <c r="H8" s="61"/>
      <c r="I8" s="61"/>
      <c r="J8" s="61"/>
      <c r="K8" s="61"/>
      <c r="L8" s="61"/>
      <c r="M8" s="61"/>
      <c r="N8" s="61"/>
      <c r="O8" s="61"/>
      <c r="P8" s="62"/>
    </row>
    <row r="9" spans="2:16">
      <c r="B9" s="27">
        <f>B8+1</f>
        <v>2</v>
      </c>
      <c r="C9" s="2" t="s">
        <v>72</v>
      </c>
      <c r="F9" s="60"/>
      <c r="G9" s="61"/>
      <c r="H9" s="61"/>
      <c r="I9" s="61"/>
      <c r="J9" s="61"/>
      <c r="K9" s="61"/>
      <c r="L9" s="61"/>
      <c r="M9" s="61"/>
      <c r="N9" s="61"/>
      <c r="O9" s="61"/>
      <c r="P9" s="62"/>
    </row>
    <row r="10" spans="2:16">
      <c r="B10" s="27">
        <f t="shared" ref="B10:B15" si="0">B9+1</f>
        <v>3</v>
      </c>
      <c r="C10" s="2" t="s">
        <v>76</v>
      </c>
      <c r="F10" s="60"/>
      <c r="G10" s="61"/>
      <c r="H10" s="61"/>
      <c r="I10" s="61"/>
      <c r="J10" s="61"/>
      <c r="K10" s="61"/>
      <c r="L10" s="61"/>
      <c r="M10" s="61"/>
      <c r="N10" s="61"/>
      <c r="O10" s="61"/>
      <c r="P10" s="62"/>
    </row>
    <row r="11" spans="2:16">
      <c r="B11" s="27">
        <f t="shared" si="0"/>
        <v>4</v>
      </c>
      <c r="C11" s="2" t="s">
        <v>63</v>
      </c>
      <c r="F11" s="60"/>
      <c r="G11" s="61"/>
      <c r="H11" s="61"/>
      <c r="I11" s="61"/>
      <c r="J11" s="61"/>
      <c r="K11" s="61"/>
      <c r="L11" s="61"/>
      <c r="M11" s="61"/>
      <c r="N11" s="61"/>
      <c r="O11" s="61"/>
      <c r="P11" s="62"/>
    </row>
    <row r="12" spans="2:16">
      <c r="B12" s="27">
        <f t="shared" si="0"/>
        <v>5</v>
      </c>
      <c r="C12" s="2"/>
      <c r="F12" s="60"/>
      <c r="G12" s="61"/>
      <c r="H12" s="61"/>
      <c r="I12" s="61"/>
      <c r="J12" s="61"/>
      <c r="K12" s="61"/>
      <c r="L12" s="61"/>
      <c r="M12" s="61"/>
      <c r="N12" s="61"/>
      <c r="O12" s="61"/>
      <c r="P12" s="62"/>
    </row>
    <row r="13" spans="2:16">
      <c r="B13" s="27">
        <f t="shared" si="0"/>
        <v>6</v>
      </c>
      <c r="C13" s="2"/>
      <c r="F13" s="60"/>
      <c r="G13" s="61"/>
      <c r="H13" s="61"/>
      <c r="I13" s="61"/>
      <c r="J13" s="61"/>
      <c r="K13" s="61"/>
      <c r="L13" s="61"/>
      <c r="M13" s="61"/>
      <c r="N13" s="61"/>
      <c r="O13" s="61"/>
      <c r="P13" s="62"/>
    </row>
    <row r="14" spans="2:16">
      <c r="B14" s="27">
        <f t="shared" si="0"/>
        <v>7</v>
      </c>
      <c r="C14" s="2"/>
      <c r="F14" s="60"/>
      <c r="G14" s="61"/>
      <c r="H14" s="61"/>
      <c r="I14" s="61"/>
      <c r="J14" s="61"/>
      <c r="K14" s="61"/>
      <c r="L14" s="61"/>
      <c r="M14" s="61"/>
      <c r="N14" s="61"/>
      <c r="O14" s="61"/>
      <c r="P14" s="62"/>
    </row>
    <row r="15" spans="2:16">
      <c r="B15" s="27">
        <f t="shared" si="0"/>
        <v>8</v>
      </c>
      <c r="C15" s="2"/>
      <c r="F15" s="60"/>
      <c r="G15" s="61"/>
      <c r="H15" s="61"/>
      <c r="I15" s="61"/>
      <c r="J15" s="61"/>
      <c r="K15" s="61"/>
      <c r="L15" s="61"/>
      <c r="M15" s="61"/>
      <c r="N15" s="61"/>
      <c r="O15" s="61"/>
      <c r="P15" s="62"/>
    </row>
    <row r="16" spans="2:16">
      <c r="B16" s="27">
        <f t="shared" ref="B16:B17" si="1">B15+1</f>
        <v>9</v>
      </c>
      <c r="C16" s="2"/>
      <c r="F16" s="60"/>
      <c r="G16" s="61"/>
      <c r="H16" s="61"/>
      <c r="I16" s="61"/>
      <c r="J16" s="61"/>
      <c r="K16" s="61"/>
      <c r="L16" s="61"/>
      <c r="M16" s="61"/>
      <c r="N16" s="61"/>
      <c r="O16" s="61"/>
      <c r="P16" s="62"/>
    </row>
    <row r="17" spans="2:16">
      <c r="B17" s="27">
        <f t="shared" si="1"/>
        <v>10</v>
      </c>
      <c r="C17" s="2"/>
      <c r="F17" s="63"/>
      <c r="G17" s="64"/>
      <c r="H17" s="64"/>
      <c r="I17" s="64"/>
      <c r="J17" s="64"/>
      <c r="K17" s="64"/>
      <c r="L17" s="64"/>
      <c r="M17" s="64"/>
      <c r="N17" s="64"/>
      <c r="O17" s="64"/>
      <c r="P17" s="65"/>
    </row>
  </sheetData>
  <mergeCells count="1">
    <mergeCell ref="F2:P17"/>
  </mergeCells>
  <phoneticPr fontId="1"/>
  <pageMargins left="0.70866141732283472" right="0.70866141732283472" top="0.74803149606299213" bottom="0.74803149606299213" header="0.31496062992125984" footer="0.31496062992125984"/>
  <pageSetup paperSize="9" scale="74" orientation="landscape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C0BBC6-0BFA-475B-9B25-4D0E78CDB473}">
  <dimension ref="B2:BR51"/>
  <sheetViews>
    <sheetView view="pageBreakPreview" zoomScaleNormal="55" zoomScaleSheetLayoutView="100" workbookViewId="0"/>
  </sheetViews>
  <sheetFormatPr defaultColWidth="8.58203125" defaultRowHeight="18"/>
  <cols>
    <col min="1" max="1" width="3.33203125" customWidth="1"/>
    <col min="2" max="2" width="4.58203125" customWidth="1"/>
    <col min="3" max="3" width="17.58203125" customWidth="1"/>
    <col min="4" max="4" width="12.58203125" customWidth="1"/>
    <col min="5" max="5" width="9.08203125" bestFit="1" customWidth="1"/>
    <col min="8" max="8" width="6.08203125" customWidth="1"/>
    <col min="9" max="9" width="4.58203125" customWidth="1"/>
    <col min="10" max="10" width="17.58203125" customWidth="1"/>
    <col min="11" max="11" width="12.58203125" customWidth="1"/>
    <col min="15" max="15" width="6.08203125" customWidth="1"/>
    <col min="16" max="16" width="4.58203125" customWidth="1"/>
    <col min="17" max="17" width="17.58203125" customWidth="1"/>
    <col min="18" max="18" width="12.58203125" customWidth="1"/>
    <col min="22" max="22" width="6.08203125" customWidth="1"/>
    <col min="23" max="23" width="4.58203125" customWidth="1"/>
    <col min="24" max="24" width="17.58203125" customWidth="1"/>
    <col min="25" max="25" width="12.58203125" customWidth="1"/>
    <col min="29" max="29" width="6.08203125" customWidth="1"/>
    <col min="30" max="30" width="4.58203125" customWidth="1"/>
    <col min="31" max="31" width="17.58203125" customWidth="1"/>
    <col min="32" max="32" width="12.58203125" customWidth="1"/>
    <col min="36" max="36" width="6.08203125" customWidth="1"/>
    <col min="37" max="37" width="4.58203125" customWidth="1"/>
    <col min="38" max="38" width="17.58203125" customWidth="1"/>
    <col min="39" max="39" width="12.58203125" customWidth="1"/>
    <col min="43" max="43" width="6.08203125" customWidth="1"/>
    <col min="44" max="44" width="4.58203125" customWidth="1"/>
    <col min="45" max="45" width="17.58203125" customWidth="1"/>
    <col min="46" max="46" width="12.58203125" customWidth="1"/>
    <col min="50" max="50" width="6.08203125" customWidth="1"/>
    <col min="51" max="51" width="4.58203125" customWidth="1"/>
    <col min="52" max="52" width="17.58203125" customWidth="1"/>
    <col min="53" max="53" width="12.58203125" customWidth="1"/>
    <col min="57" max="57" width="6.08203125" customWidth="1"/>
    <col min="58" max="58" width="4.58203125" customWidth="1"/>
    <col min="59" max="59" width="17.58203125" customWidth="1"/>
    <col min="60" max="60" width="12.58203125" customWidth="1"/>
    <col min="64" max="64" width="6.08203125" customWidth="1"/>
    <col min="65" max="65" width="4.58203125" customWidth="1"/>
    <col min="66" max="66" width="17.58203125" customWidth="1"/>
    <col min="67" max="67" width="12.58203125" customWidth="1"/>
    <col min="71" max="71" width="3.33203125" customWidth="1"/>
  </cols>
  <sheetData>
    <row r="2" spans="2:70">
      <c r="B2" t="s">
        <v>147</v>
      </c>
    </row>
    <row r="3" spans="2:70">
      <c r="C3" s="66" t="s">
        <v>145</v>
      </c>
      <c r="D3" s="66"/>
      <c r="E3" s="50">
        <f>E11+L11+S11+Z11+AG11+AN11+AU11+BB11+BI11+BP11</f>
        <v>9914.5529999999999</v>
      </c>
    </row>
    <row r="4" spans="2:70">
      <c r="C4" s="66" t="s">
        <v>146</v>
      </c>
      <c r="D4" s="66"/>
      <c r="E4" s="51">
        <f>E13+E14+L13+L14+S13+S14+Z13+Z14+AG13+AG14+AN13+AN14+AU13+AU14+BB13+BB14+BI13+BI14+BP13+BP14</f>
        <v>9924.1</v>
      </c>
    </row>
    <row r="5" spans="2:70">
      <c r="D5" t="s">
        <v>7</v>
      </c>
      <c r="E5" s="30">
        <f>E3-E4</f>
        <v>-9.5470000000004802</v>
      </c>
      <c r="F5" s="32">
        <f>IFERROR(E5/E3,"")</f>
        <v>-9.6292793028596245E-4</v>
      </c>
    </row>
    <row r="6" spans="2:70">
      <c r="C6" t="s">
        <v>36</v>
      </c>
      <c r="J6" t="s">
        <v>36</v>
      </c>
      <c r="Q6" t="s">
        <v>36</v>
      </c>
      <c r="X6" t="s">
        <v>36</v>
      </c>
      <c r="AE6" t="s">
        <v>36</v>
      </c>
      <c r="AL6" t="s">
        <v>36</v>
      </c>
      <c r="AS6" t="s">
        <v>36</v>
      </c>
      <c r="AZ6" t="s">
        <v>36</v>
      </c>
      <c r="BG6" t="s">
        <v>36</v>
      </c>
      <c r="BN6" t="s">
        <v>36</v>
      </c>
    </row>
    <row r="7" spans="2:70" ht="25" customHeight="1">
      <c r="B7" s="21" t="str">
        <f>①目的及び調査範囲の設定!B8&amp;". "&amp;①目的及び調査範囲の設定!C8</f>
        <v>1. 前培養</v>
      </c>
      <c r="C7" s="33"/>
      <c r="D7" s="33"/>
      <c r="E7" s="33"/>
      <c r="F7" s="33"/>
      <c r="G7" s="22"/>
      <c r="I7" s="21" t="str">
        <f>①目的及び調査範囲の設定!B9&amp;". "&amp;①目的及び調査範囲の設定!C9</f>
        <v>2. 本培養</v>
      </c>
      <c r="J7" s="33"/>
      <c r="K7" s="33"/>
      <c r="L7" s="33"/>
      <c r="M7" s="33"/>
      <c r="N7" s="22"/>
      <c r="P7" s="21" t="str">
        <f>①目的及び調査範囲の設定!B10&amp;". "&amp;①目的及び調査範囲の設定!C10</f>
        <v>3. 洗浄</v>
      </c>
      <c r="Q7" s="33"/>
      <c r="R7" s="33"/>
      <c r="S7" s="33"/>
      <c r="T7" s="33"/>
      <c r="U7" s="22"/>
      <c r="W7" s="21" t="str">
        <f>①目的及び調査範囲の設定!B11&amp;". "&amp;①目的及び調査範囲の設定!C11</f>
        <v>4. 分離精製</v>
      </c>
      <c r="X7" s="33"/>
      <c r="Y7" s="33"/>
      <c r="Z7" s="33"/>
      <c r="AA7" s="33"/>
      <c r="AB7" s="22"/>
      <c r="AD7" s="21" t="str">
        <f>①目的及び調査範囲の設定!B12&amp;". "&amp;①目的及び調査範囲の設定!C12</f>
        <v xml:space="preserve">5. </v>
      </c>
      <c r="AE7" s="33"/>
      <c r="AF7" s="33"/>
      <c r="AG7" s="33"/>
      <c r="AH7" s="33"/>
      <c r="AI7" s="22"/>
      <c r="AK7" s="21" t="str">
        <f>①目的及び調査範囲の設定!B13&amp;". "&amp;①目的及び調査範囲の設定!C13</f>
        <v xml:space="preserve">6. </v>
      </c>
      <c r="AL7" s="33"/>
      <c r="AM7" s="33"/>
      <c r="AN7" s="33"/>
      <c r="AO7" s="33"/>
      <c r="AP7" s="22"/>
      <c r="AR7" s="21" t="str">
        <f>①目的及び調査範囲の設定!B14&amp;". "&amp;①目的及び調査範囲の設定!C14</f>
        <v xml:space="preserve">7. </v>
      </c>
      <c r="AS7" s="33"/>
      <c r="AT7" s="33"/>
      <c r="AU7" s="33"/>
      <c r="AV7" s="33"/>
      <c r="AW7" s="22"/>
      <c r="AY7" s="21" t="str">
        <f>①目的及び調査範囲の設定!B15&amp;". "&amp;①目的及び調査範囲の設定!C15</f>
        <v xml:space="preserve">8. </v>
      </c>
      <c r="AZ7" s="33"/>
      <c r="BA7" s="33"/>
      <c r="BB7" s="33"/>
      <c r="BC7" s="33"/>
      <c r="BD7" s="22"/>
      <c r="BF7" s="21" t="str">
        <f>①目的及び調査範囲の設定!B16&amp;". "&amp;①目的及び調査範囲の設定!C16</f>
        <v xml:space="preserve">9. </v>
      </c>
      <c r="BG7" s="33"/>
      <c r="BH7" s="33"/>
      <c r="BI7" s="33"/>
      <c r="BJ7" s="33"/>
      <c r="BK7" s="22"/>
      <c r="BM7" s="21" t="str">
        <f>①目的及び調査範囲の設定!B17&amp;". "&amp;①目的及び調査範囲の設定!C17</f>
        <v xml:space="preserve">10. </v>
      </c>
      <c r="BN7" s="33"/>
      <c r="BO7" s="33"/>
      <c r="BP7" s="33"/>
      <c r="BQ7" s="33"/>
      <c r="BR7" s="22"/>
    </row>
    <row r="8" spans="2:70" ht="18.75" customHeight="1">
      <c r="B8" s="24"/>
      <c r="C8" s="25"/>
      <c r="D8" s="25"/>
      <c r="E8" s="25"/>
      <c r="F8" s="25"/>
      <c r="G8" s="25"/>
      <c r="I8" s="24"/>
      <c r="J8" s="25"/>
      <c r="K8" s="25"/>
      <c r="L8" s="25"/>
      <c r="M8" s="25"/>
      <c r="N8" s="25"/>
      <c r="P8" s="24"/>
      <c r="Q8" s="25"/>
      <c r="R8" s="25"/>
      <c r="S8" s="25"/>
      <c r="T8" s="25"/>
      <c r="U8" s="25"/>
      <c r="W8" s="24"/>
      <c r="X8" s="25"/>
      <c r="Y8" s="25"/>
      <c r="Z8" s="25"/>
      <c r="AA8" s="25"/>
      <c r="AB8" s="25"/>
      <c r="AD8" s="24"/>
      <c r="AE8" s="25"/>
      <c r="AF8" s="25"/>
      <c r="AG8" s="25"/>
      <c r="AH8" s="25"/>
      <c r="AI8" s="25"/>
      <c r="AK8" s="24"/>
      <c r="AL8" s="25"/>
      <c r="AM8" s="25"/>
      <c r="AN8" s="25"/>
      <c r="AO8" s="25"/>
      <c r="AP8" s="25"/>
      <c r="AR8" s="24"/>
      <c r="AS8" s="25"/>
      <c r="AT8" s="25"/>
      <c r="AU8" s="25"/>
      <c r="AV8" s="25"/>
      <c r="AW8" s="25"/>
      <c r="AY8" s="24"/>
      <c r="AZ8" s="25"/>
      <c r="BA8" s="25"/>
      <c r="BB8" s="25"/>
      <c r="BC8" s="25"/>
      <c r="BD8" s="25"/>
      <c r="BF8" s="24"/>
      <c r="BG8" s="25"/>
      <c r="BH8" s="25"/>
      <c r="BI8" s="25"/>
      <c r="BJ8" s="25"/>
      <c r="BK8" s="25"/>
      <c r="BM8" s="24"/>
      <c r="BN8" s="25"/>
      <c r="BO8" s="25"/>
      <c r="BP8" s="25"/>
      <c r="BQ8" s="25"/>
      <c r="BR8" s="25"/>
    </row>
    <row r="9" spans="2:70">
      <c r="B9" t="s">
        <v>54</v>
      </c>
      <c r="I9" t="s">
        <v>54</v>
      </c>
      <c r="M9" s="1" t="s">
        <v>73</v>
      </c>
      <c r="P9" t="s">
        <v>54</v>
      </c>
      <c r="W9" t="s">
        <v>54</v>
      </c>
      <c r="AD9" t="s">
        <v>54</v>
      </c>
      <c r="AK9" t="s">
        <v>54</v>
      </c>
      <c r="AR9" t="s">
        <v>54</v>
      </c>
      <c r="AY9" t="s">
        <v>54</v>
      </c>
      <c r="BF9" t="s">
        <v>54</v>
      </c>
      <c r="BM9" t="s">
        <v>54</v>
      </c>
    </row>
    <row r="10" spans="2:70">
      <c r="C10" s="70" t="s">
        <v>52</v>
      </c>
      <c r="D10" s="14" t="s">
        <v>34</v>
      </c>
      <c r="E10" s="34"/>
      <c r="F10" s="67">
        <f>E10+E11</f>
        <v>100.753</v>
      </c>
      <c r="G10" s="1"/>
      <c r="J10" s="73" t="s">
        <v>52</v>
      </c>
      <c r="K10" s="14" t="s">
        <v>34</v>
      </c>
      <c r="L10" s="29">
        <f>SUMIFS(L20:L50,J20:J50, "*から")</f>
        <v>98.653000000000006</v>
      </c>
      <c r="M10" s="75">
        <f>L10+L11</f>
        <v>9609.4529999999995</v>
      </c>
      <c r="N10" s="1"/>
      <c r="Q10" s="73" t="s">
        <v>52</v>
      </c>
      <c r="R10" s="14" t="s">
        <v>34</v>
      </c>
      <c r="S10" s="29">
        <f>SUMIFS(S20:S50,Q20:Q50, "*から")</f>
        <v>3</v>
      </c>
      <c r="T10" s="75">
        <f>S10+S11</f>
        <v>106</v>
      </c>
      <c r="U10" s="1"/>
      <c r="X10" s="73" t="s">
        <v>52</v>
      </c>
      <c r="Y10" s="14" t="s">
        <v>34</v>
      </c>
      <c r="Z10" s="29">
        <f>SUMIFS(Z20:Z50,X20:X50, "*から")</f>
        <v>2080</v>
      </c>
      <c r="AA10" s="75">
        <f>Z10+Z11</f>
        <v>2280</v>
      </c>
      <c r="AB10" s="1"/>
      <c r="AE10" s="73" t="s">
        <v>52</v>
      </c>
      <c r="AF10" s="14" t="s">
        <v>34</v>
      </c>
      <c r="AG10" s="29">
        <f>SUMIFS(AG20:AG50,AE20:AE50, "*から")</f>
        <v>0</v>
      </c>
      <c r="AH10" s="75">
        <f>AG10+AG11</f>
        <v>0</v>
      </c>
      <c r="AI10" s="1"/>
      <c r="AL10" s="73" t="s">
        <v>52</v>
      </c>
      <c r="AM10" s="14" t="s">
        <v>34</v>
      </c>
      <c r="AN10" s="29">
        <f>SUMIFS(AN20:AN50,AL20:AL50, "*から")</f>
        <v>0</v>
      </c>
      <c r="AO10" s="75">
        <f>AN10+AN11</f>
        <v>0</v>
      </c>
      <c r="AP10" s="1"/>
      <c r="AS10" s="73" t="s">
        <v>52</v>
      </c>
      <c r="AT10" s="14" t="s">
        <v>34</v>
      </c>
      <c r="AU10" s="29">
        <f>SUMIFS(AU20:AU50,AS20:AS50, "*から")</f>
        <v>0</v>
      </c>
      <c r="AV10" s="75">
        <f>AU10+AU11</f>
        <v>0</v>
      </c>
      <c r="AW10" s="1"/>
      <c r="AZ10" s="73" t="s">
        <v>52</v>
      </c>
      <c r="BA10" s="14" t="s">
        <v>34</v>
      </c>
      <c r="BB10" s="29">
        <f>SUMIFS(BB20:BB50,AZ20:AZ50, "*から")</f>
        <v>0</v>
      </c>
      <c r="BC10" s="75">
        <f>BB10+BB11</f>
        <v>0</v>
      </c>
      <c r="BD10" s="1"/>
      <c r="BG10" s="73" t="s">
        <v>52</v>
      </c>
      <c r="BH10" s="14" t="s">
        <v>34</v>
      </c>
      <c r="BI10" s="29">
        <f>SUMIFS(BI20:BI50,BG20:BG50, "*から")</f>
        <v>0</v>
      </c>
      <c r="BJ10" s="75">
        <f>BI10+BI11</f>
        <v>0</v>
      </c>
      <c r="BK10" s="1"/>
      <c r="BN10" s="73" t="s">
        <v>52</v>
      </c>
      <c r="BO10" s="14" t="s">
        <v>34</v>
      </c>
      <c r="BP10" s="29">
        <f>SUMIFS(BP20:BP50,BN20:BN50, "*から")</f>
        <v>0</v>
      </c>
      <c r="BQ10" s="75">
        <f>BP10+BP11</f>
        <v>0</v>
      </c>
      <c r="BR10" s="1"/>
    </row>
    <row r="11" spans="2:70">
      <c r="C11" s="72"/>
      <c r="D11" s="14" t="s">
        <v>35</v>
      </c>
      <c r="E11" s="29">
        <f>SUMIFS(E26:E50,C26:C50,D11)</f>
        <v>100.753</v>
      </c>
      <c r="F11" s="69"/>
      <c r="G11" s="1"/>
      <c r="J11" s="74"/>
      <c r="K11" s="14" t="s">
        <v>35</v>
      </c>
      <c r="L11" s="29">
        <f>SUMIFS(L20:L50,J20:J50,K11)</f>
        <v>9510.7999999999993</v>
      </c>
      <c r="M11" s="75"/>
      <c r="N11" s="1"/>
      <c r="Q11" s="74"/>
      <c r="R11" s="14" t="s">
        <v>35</v>
      </c>
      <c r="S11" s="29">
        <f>SUMIFS(S18:S49,Q18:Q49,R11)</f>
        <v>103</v>
      </c>
      <c r="T11" s="75"/>
      <c r="U11" s="1"/>
      <c r="X11" s="74"/>
      <c r="Y11" s="14" t="s">
        <v>35</v>
      </c>
      <c r="Z11" s="29">
        <f>SUMIFS(Z18:Z49,X18:X49,Y11)</f>
        <v>200</v>
      </c>
      <c r="AA11" s="75"/>
      <c r="AB11" s="1"/>
      <c r="AE11" s="74"/>
      <c r="AF11" s="14" t="s">
        <v>35</v>
      </c>
      <c r="AG11" s="29">
        <f>SUMIFS(AG18:AG49,AE18:AE49,AF11)</f>
        <v>0</v>
      </c>
      <c r="AH11" s="75"/>
      <c r="AI11" s="1"/>
      <c r="AL11" s="74"/>
      <c r="AM11" s="14" t="s">
        <v>35</v>
      </c>
      <c r="AN11" s="29">
        <f>SUMIFS(AN18:AN49,AL18:AL49,AM11)</f>
        <v>0</v>
      </c>
      <c r="AO11" s="75"/>
      <c r="AP11" s="1"/>
      <c r="AS11" s="74"/>
      <c r="AT11" s="14" t="s">
        <v>35</v>
      </c>
      <c r="AU11" s="29">
        <f>SUMIFS(AU18:AU49,AS18:AS49,AT11)</f>
        <v>0</v>
      </c>
      <c r="AV11" s="75"/>
      <c r="AW11" s="1"/>
      <c r="AZ11" s="74"/>
      <c r="BA11" s="14" t="s">
        <v>35</v>
      </c>
      <c r="BB11" s="29">
        <f>SUMIFS(BB18:BB49,AZ18:AZ49,BA11)</f>
        <v>0</v>
      </c>
      <c r="BC11" s="75"/>
      <c r="BD11" s="1"/>
      <c r="BG11" s="74"/>
      <c r="BH11" s="14" t="s">
        <v>35</v>
      </c>
      <c r="BI11" s="29">
        <f>SUMIFS(BI18:BI49,BG18:BG49,BH11)</f>
        <v>0</v>
      </c>
      <c r="BJ11" s="75"/>
      <c r="BK11" s="1"/>
      <c r="BN11" s="74"/>
      <c r="BO11" s="14" t="s">
        <v>35</v>
      </c>
      <c r="BP11" s="29">
        <f>SUMIFS(BP18:BP49,BN18:BN49,BO11)</f>
        <v>0</v>
      </c>
      <c r="BQ11" s="75"/>
      <c r="BR11" s="1"/>
    </row>
    <row r="12" spans="2:70">
      <c r="C12" s="70" t="s">
        <v>53</v>
      </c>
      <c r="D12" s="14" t="s">
        <v>78</v>
      </c>
      <c r="E12" s="29">
        <f>SUMIFS(E26:E50, C26:C50, ②リスト!$A$5)
+SUMIFS(E26:E50, C26:C50, ②リスト!$A$6)
+SUMIFS(E26:E50, C26:C50, ②リスト!$A$7)
+SUMIFS(E26:E50, C26:C50, ②リスト!$A$8)
+SUMIFS(E26:E50, C26:C50, ②リスト!$A$9)
+SUMIFS(E26:E50, C26:C50, ②リスト!$A$10)
+SUMIFS(E26:E50, C26:C50, ②リスト!$A$11)
+SUMIFS(E26:E50, C26:C50, ②リスト!$A$12)
+SUMIFS(E26:E50, C26:C50, ②リスト!$A$13)</f>
        <v>99.653000000000006</v>
      </c>
      <c r="F12" s="67">
        <f>E12+E13+E14</f>
        <v>100.753</v>
      </c>
      <c r="G12" s="1"/>
      <c r="J12" s="70" t="s">
        <v>53</v>
      </c>
      <c r="K12" s="14" t="s">
        <v>78</v>
      </c>
      <c r="L12" s="29">
        <f>SUMIFS(L26:L50, J26:J50, ②リスト!$A$5)
+SUMIFS(L26:L50, J26:J50, ②リスト!$A$6)
+SUMIFS(L26:L50, J26:J50, ②リスト!$A$7)
+SUMIFS(L26:L50, J26:J50, ②リスト!$A$8)
+SUMIFS(L26:L50, J26:J50, ②リスト!$A$9)
+SUMIFS(L26:L50, J26:J50, ②リスト!$A$10)
+SUMIFS(L26:L50, J26:J50, ②リスト!$A$11)
+SUMIFS(L26:L50, J26:J50, ②リスト!$A$12)
+SUMIFS(L26:L50, J26:J50, ②リスト!$A$13)</f>
        <v>2082</v>
      </c>
      <c r="M12" s="67">
        <f>L12+L13+L14</f>
        <v>9619</v>
      </c>
      <c r="Q12" s="70" t="s">
        <v>53</v>
      </c>
      <c r="R12" s="14" t="s">
        <v>78</v>
      </c>
      <c r="S12" s="29">
        <f>SUMIFS(S26:S50, Q26:Q50, ②リスト!$A$5)
+SUMIFS(S26:S50, Q26:Q50, ②リスト!$A$6)
+SUMIFS(S26:S50, Q26:Q50, ②リスト!$A$7)
+SUMIFS(S26:S50, Q26:Q50, ②リスト!$A$8)
+SUMIFS(S26:S50, Q26:Q50, ②リスト!$A$9)
+SUMIFS(S26:S50, Q26:Q50, ②リスト!$A$10)
+SUMIFS(S26:S50, Q26:Q50, ②リスト!$A$11)
+SUMIFS(S26:S50, Q26:Q50, ②リスト!$A$12)
+SUMIFS(S26:S50, Q26:Q50, ②リスト!$A$13)</f>
        <v>0</v>
      </c>
      <c r="T12" s="67">
        <f>S12+S13+S14</f>
        <v>106</v>
      </c>
      <c r="X12" s="70" t="s">
        <v>53</v>
      </c>
      <c r="Y12" s="14" t="s">
        <v>78</v>
      </c>
      <c r="Z12" s="29">
        <f>SUMIFS(Z26:Z50, X26:X50, ②リスト!$A$5)
+SUMIFS(Z26:Z50, X26:X50, ②リスト!$A$6)
+SUMIFS(Z26:Z50, X26:X50, ②リスト!$A$7)
+SUMIFS(Z26:Z50, X26:X50, ②リスト!$A$8)
+SUMIFS(Z26:Z50, X26:X50, ②リスト!$A$9)
+SUMIFS(Z26:Z50, X26:X50, ②リスト!$A$10)
+SUMIFS(Z26:Z50, X26:X50, ②リスト!$A$11)
+SUMIFS(Z26:Z50, X26:X50, ②リスト!$A$12)
+SUMIFS(Z26:Z50, X26:X50, ②リスト!$A$13)</f>
        <v>0</v>
      </c>
      <c r="AA12" s="67">
        <f>Z12+Z13+Z14</f>
        <v>2280</v>
      </c>
      <c r="AE12" s="70" t="s">
        <v>53</v>
      </c>
      <c r="AF12" s="14" t="s">
        <v>78</v>
      </c>
      <c r="AG12" s="29">
        <f>SUMIFS(AG26:AG50, AE26:AE50, ②リスト!$A$5)
+SUMIFS(AG26:AG50, AE26:AE50, ②リスト!$A$6)
+SUMIFS(AG26:AG50, AE26:AE50, ②リスト!$A$7)
+SUMIFS(AG26:AG50, AE26:AE50, ②リスト!$A$8)
+SUMIFS(AG26:AG50, AE26:AE50, ②リスト!$A$9)
+SUMIFS(AG26:AG50, AE26:AE50, ②リスト!$A$10)
+SUMIFS(AG26:AG50, AE26:AE50, ②リスト!$A$11)
+SUMIFS(AG26:AG50, AE26:AE50, ②リスト!$A$12)
+SUMIFS(AG26:AG50, AE26:AE50, ②リスト!$A$13)</f>
        <v>0</v>
      </c>
      <c r="AH12" s="67">
        <f>AG12+AG13+AG14</f>
        <v>0</v>
      </c>
      <c r="AL12" s="70" t="s">
        <v>53</v>
      </c>
      <c r="AM12" s="14" t="s">
        <v>78</v>
      </c>
      <c r="AN12" s="29">
        <f>SUMIFS(AN26:AN50, AL26:AL50, ②リスト!$A$5)
+SUMIFS(AN26:AN50, AL26:AL50, ②リスト!$A$6)
+SUMIFS(AN26:AN50, AL26:AL50, ②リスト!$A$7)
+SUMIFS(AN26:AN50, AL26:AL50, ②リスト!$A$8)
+SUMIFS(AN26:AN50, AL26:AL50, ②リスト!$A$9)
+SUMIFS(AN26:AN50, AL26:AL50, ②リスト!$A$10)
+SUMIFS(AN26:AN50, AL26:AL50, ②リスト!$A$11)
+SUMIFS(AN26:AN50, AL26:AL50, ②リスト!$A$12)
+SUMIFS(AN26:AN50, AL26:AL50, ②リスト!$A$13)</f>
        <v>0</v>
      </c>
      <c r="AO12" s="67">
        <f>AN12+AN13+AN14</f>
        <v>0</v>
      </c>
      <c r="AS12" s="70" t="s">
        <v>53</v>
      </c>
      <c r="AT12" s="14" t="s">
        <v>78</v>
      </c>
      <c r="AU12" s="29">
        <f>SUMIFS(AU26:AU50, AS26:AS50, ②リスト!$A$5)
+SUMIFS(AU26:AU50, AS26:AS50, ②リスト!$A$6)
+SUMIFS(AU26:AU50, AS26:AS50, ②リスト!$A$7)
+SUMIFS(AU26:AU50, AS26:AS50, ②リスト!$A$8)
+SUMIFS(AU26:AU50, AS26:AS50, ②リスト!$A$9)
+SUMIFS(AU26:AU50, AS26:AS50, ②リスト!$A$10)
+SUMIFS(AU26:AU50, AS26:AS50, ②リスト!$A$11)
+SUMIFS(AU26:AU50, AS26:AS50, ②リスト!$A$12)
+SUMIFS(AU26:AU50, AS26:AS50, ②リスト!$A$13)</f>
        <v>0</v>
      </c>
      <c r="AV12" s="67">
        <f>AU12+AU13+AU14</f>
        <v>0</v>
      </c>
      <c r="AZ12" s="70" t="s">
        <v>53</v>
      </c>
      <c r="BA12" s="14" t="s">
        <v>78</v>
      </c>
      <c r="BB12" s="29">
        <f>SUMIFS(BB26:BB50, AZ26:AZ50, ②リスト!$A$5)
+SUMIFS(BB26:BB50, AZ26:AZ50, ②リスト!$A$6)
+SUMIFS(BB26:BB50, AZ26:AZ50, ②リスト!$A$7)
+SUMIFS(BB26:BB50, AZ26:AZ50, ②リスト!$A$8)
+SUMIFS(BB26:BB50, AZ26:AZ50, ②リスト!$A$9)
+SUMIFS(BB26:BB50, AZ26:AZ50, ②リスト!$A$10)
+SUMIFS(BB26:BB50, AZ26:AZ50, ②リスト!$A$11)
+SUMIFS(BB26:BB50, AZ26:AZ50, ②リスト!$A$12)
+SUMIFS(BB26:BB50, AZ26:AZ50, ②リスト!$A$13)</f>
        <v>0</v>
      </c>
      <c r="BC12" s="67">
        <f>BB12+BB13+BB14</f>
        <v>0</v>
      </c>
      <c r="BG12" s="70" t="s">
        <v>53</v>
      </c>
      <c r="BH12" s="14" t="s">
        <v>78</v>
      </c>
      <c r="BI12" s="29">
        <f>SUMIFS(BI26:BI50, BG26:BG50, ②リスト!$A$5)
+SUMIFS(BI26:BI50, BG26:BG50, ②リスト!$A$6)
+SUMIFS(BI26:BI50, BG26:BG50, ②リスト!$A$7)
+SUMIFS(BI26:BI50, BG26:BG50, ②リスト!$A$8)
+SUMIFS(BI26:BI50, BG26:BG50, ②リスト!$A$9)
+SUMIFS(BI26:BI50, BG26:BG50, ②リスト!$A$10)
+SUMIFS(BI26:BI50, BG26:BG50, ②リスト!$A$11)
+SUMIFS(BI26:BI50, BG26:BG50, ②リスト!$A$12)
+SUMIFS(BI26:BI50, BG26:BG50, ②リスト!$A$13)</f>
        <v>0</v>
      </c>
      <c r="BJ12" s="67">
        <f>BI12+BI13+BI14</f>
        <v>0</v>
      </c>
      <c r="BN12" s="70" t="s">
        <v>53</v>
      </c>
      <c r="BO12" s="14" t="s">
        <v>78</v>
      </c>
      <c r="BP12" s="29">
        <f>SUMIFS(BP26:BP50, BN26:BN50, ②リスト!$A$5)
+SUMIFS(BP26:BP50, BN26:BN50, ②リスト!$A$6)
+SUMIFS(BP26:BP50, BN26:BN50, ②リスト!$A$7)
+SUMIFS(BP26:BP50, BN26:BN50, ②リスト!$A$8)
+SUMIFS(BP26:BP50, BN26:BN50, ②リスト!$A$9)
+SUMIFS(BP26:BP50, BN26:BN50, ②リスト!$A$10)
+SUMIFS(BP26:BP50, BN26:BN50, ②リスト!$A$11)
+SUMIFS(BP26:BP50, BN26:BN50, ②リスト!$A$12)
+SUMIFS(BP26:BP50, BN26:BN50, ②リスト!$A$13)</f>
        <v>0</v>
      </c>
      <c r="BQ12" s="67">
        <f>BP12+BP13+BP14</f>
        <v>0</v>
      </c>
      <c r="BR12" s="1"/>
    </row>
    <row r="13" spans="2:70">
      <c r="C13" s="71"/>
      <c r="D13" s="14" t="s">
        <v>15</v>
      </c>
      <c r="E13" s="29">
        <f>SUMIFS(E26:E50,C26:C50,D13)</f>
        <v>1.1000000000000001</v>
      </c>
      <c r="F13" s="68"/>
      <c r="G13" s="1"/>
      <c r="J13" s="71"/>
      <c r="K13" s="14" t="s">
        <v>15</v>
      </c>
      <c r="L13" s="29">
        <f>SUMIFS(L26:L50,J26:J50,K13)</f>
        <v>7537</v>
      </c>
      <c r="M13" s="68"/>
      <c r="Q13" s="71"/>
      <c r="R13" s="14" t="s">
        <v>15</v>
      </c>
      <c r="S13" s="29">
        <f>SUMIFS(S26:S50,Q26:Q50,R13)</f>
        <v>106</v>
      </c>
      <c r="T13" s="68"/>
      <c r="X13" s="71"/>
      <c r="Y13" s="14" t="s">
        <v>15</v>
      </c>
      <c r="Z13" s="29">
        <f>SUMIFS(Z26:Z50,X26:X50,Y13)</f>
        <v>1200</v>
      </c>
      <c r="AA13" s="68"/>
      <c r="AE13" s="71"/>
      <c r="AF13" s="14" t="s">
        <v>15</v>
      </c>
      <c r="AG13" s="29">
        <f>SUMIFS(AG26:AG50,AE26:AE50,AF13)</f>
        <v>0</v>
      </c>
      <c r="AH13" s="68"/>
      <c r="AL13" s="71"/>
      <c r="AM13" s="14" t="s">
        <v>15</v>
      </c>
      <c r="AN13" s="29">
        <f>SUMIFS(AN26:AN50,AL26:AL50,AM13)</f>
        <v>0</v>
      </c>
      <c r="AO13" s="68"/>
      <c r="AS13" s="71"/>
      <c r="AT13" s="14" t="s">
        <v>15</v>
      </c>
      <c r="AU13" s="29">
        <f>SUMIFS(AU26:AU50,AS26:AS50,AT13)</f>
        <v>0</v>
      </c>
      <c r="AV13" s="68"/>
      <c r="AZ13" s="71"/>
      <c r="BA13" s="14" t="s">
        <v>15</v>
      </c>
      <c r="BB13" s="29">
        <f>SUMIFS(BB26:BB50,AZ26:AZ50,BA13)</f>
        <v>0</v>
      </c>
      <c r="BC13" s="68"/>
      <c r="BG13" s="71"/>
      <c r="BH13" s="14" t="s">
        <v>15</v>
      </c>
      <c r="BI13" s="29">
        <f>SUMIFS(BI26:BI50,BG26:BG50,BH13)</f>
        <v>0</v>
      </c>
      <c r="BJ13" s="68"/>
      <c r="BN13" s="71"/>
      <c r="BO13" s="14" t="s">
        <v>15</v>
      </c>
      <c r="BP13" s="29">
        <f>SUMIFS(BP26:BP50,BN26:BN50,BO13)</f>
        <v>0</v>
      </c>
      <c r="BQ13" s="68"/>
      <c r="BR13" s="1"/>
    </row>
    <row r="14" spans="2:70">
      <c r="C14" s="72"/>
      <c r="D14" s="14" t="s">
        <v>84</v>
      </c>
      <c r="E14" s="29">
        <f>SUMIFS(E26:E50,C26:C50,D14)</f>
        <v>0</v>
      </c>
      <c r="F14" s="69"/>
      <c r="G14" s="1"/>
      <c r="J14" s="72"/>
      <c r="K14" s="14" t="s">
        <v>84</v>
      </c>
      <c r="L14" s="29">
        <f>SUMIFS(L26:L50,J26:J50,K14)</f>
        <v>0</v>
      </c>
      <c r="M14" s="69"/>
      <c r="Q14" s="72"/>
      <c r="R14" s="14" t="s">
        <v>84</v>
      </c>
      <c r="S14" s="29">
        <f>SUMIFS(S26:S50,Q26:Q50,R14)</f>
        <v>0</v>
      </c>
      <c r="T14" s="69"/>
      <c r="X14" s="72"/>
      <c r="Y14" s="14" t="s">
        <v>84</v>
      </c>
      <c r="Z14" s="29">
        <f>SUMIFS(Z26:Z50,X26:X50,Y14)</f>
        <v>1080</v>
      </c>
      <c r="AA14" s="69"/>
      <c r="AE14" s="72"/>
      <c r="AF14" s="14" t="s">
        <v>84</v>
      </c>
      <c r="AG14" s="29">
        <f>SUMIFS(AG26:AG50,AE26:AE50,AF14)</f>
        <v>0</v>
      </c>
      <c r="AH14" s="69"/>
      <c r="AL14" s="72"/>
      <c r="AM14" s="14" t="s">
        <v>84</v>
      </c>
      <c r="AN14" s="29">
        <f>SUMIFS(AN26:AN50,AL26:AL50,AM14)</f>
        <v>0</v>
      </c>
      <c r="AO14" s="69"/>
      <c r="AS14" s="72"/>
      <c r="AT14" s="14" t="s">
        <v>84</v>
      </c>
      <c r="AU14" s="29">
        <f>SUMIFS(AU26:AU50,AS26:AS50,AT14)</f>
        <v>0</v>
      </c>
      <c r="AV14" s="69"/>
      <c r="AZ14" s="72"/>
      <c r="BA14" s="14" t="s">
        <v>84</v>
      </c>
      <c r="BB14" s="29">
        <f>SUMIFS(BB26:BB50,AZ26:AZ50,BA14)</f>
        <v>0</v>
      </c>
      <c r="BC14" s="69"/>
      <c r="BG14" s="72"/>
      <c r="BH14" s="14" t="s">
        <v>84</v>
      </c>
      <c r="BI14" s="29">
        <f>SUMIFS(BI26:BI50,BG26:BG50,BH14)</f>
        <v>0</v>
      </c>
      <c r="BJ14" s="69"/>
      <c r="BN14" s="72"/>
      <c r="BO14" s="14" t="s">
        <v>84</v>
      </c>
      <c r="BP14" s="29">
        <f>SUMIFS(BP26:BP50,BN26:BN50,BO14)</f>
        <v>0</v>
      </c>
      <c r="BQ14" s="69"/>
      <c r="BR14" s="1"/>
    </row>
    <row r="15" spans="2:70">
      <c r="E15" t="s">
        <v>7</v>
      </c>
      <c r="F15" s="30">
        <f>F10-F12</f>
        <v>0</v>
      </c>
      <c r="G15" s="32">
        <f>IFERROR(F15/F10,"")</f>
        <v>0</v>
      </c>
      <c r="L15" t="s">
        <v>7</v>
      </c>
      <c r="M15" s="30">
        <f>M10-M12</f>
        <v>-9.5470000000004802</v>
      </c>
      <c r="N15" s="32">
        <f>IFERROR(M15/M10,"")</f>
        <v>-9.9350087877015281E-4</v>
      </c>
      <c r="S15" t="s">
        <v>7</v>
      </c>
      <c r="T15" s="30">
        <f>T10-T12</f>
        <v>0</v>
      </c>
      <c r="U15" s="32">
        <f>IFERROR(T15/T10,"")</f>
        <v>0</v>
      </c>
      <c r="Z15" t="s">
        <v>7</v>
      </c>
      <c r="AA15" s="30">
        <f>AA10-AA12</f>
        <v>0</v>
      </c>
      <c r="AB15" s="32">
        <f>IFERROR(AA15/AA10,"")</f>
        <v>0</v>
      </c>
      <c r="AG15" t="s">
        <v>7</v>
      </c>
      <c r="AH15" s="30">
        <f>AH10-AH12</f>
        <v>0</v>
      </c>
      <c r="AI15" s="32" t="str">
        <f>IFERROR(AH15/AH10,"")</f>
        <v/>
      </c>
      <c r="AN15" t="s">
        <v>7</v>
      </c>
      <c r="AO15" s="30">
        <f>AO10-AO12</f>
        <v>0</v>
      </c>
      <c r="AP15" s="32" t="str">
        <f>IFERROR(AO15/AO10,"")</f>
        <v/>
      </c>
      <c r="AU15" t="s">
        <v>7</v>
      </c>
      <c r="AV15" s="30">
        <f>AV10-AV12</f>
        <v>0</v>
      </c>
      <c r="AW15" s="32" t="str">
        <f>IFERROR(AV15/AV10,"")</f>
        <v/>
      </c>
      <c r="BB15" t="s">
        <v>7</v>
      </c>
      <c r="BC15" s="30">
        <f>BC10-BC12</f>
        <v>0</v>
      </c>
      <c r="BD15" s="32" t="str">
        <f>IFERROR(BC15/BC10,"")</f>
        <v/>
      </c>
      <c r="BI15" t="s">
        <v>7</v>
      </c>
      <c r="BJ15" s="30">
        <f>BJ10-BJ12</f>
        <v>0</v>
      </c>
      <c r="BK15" s="32" t="str">
        <f>IFERROR(BJ15/BJ10,"")</f>
        <v/>
      </c>
      <c r="BP15" t="s">
        <v>7</v>
      </c>
      <c r="BQ15" s="30">
        <f>BQ10-BQ12</f>
        <v>0</v>
      </c>
      <c r="BR15" s="32" t="str">
        <f>IFERROR(BQ15/BQ10,"")</f>
        <v/>
      </c>
    </row>
    <row r="16" spans="2:70" ht="18.75" customHeight="1"/>
    <row r="17" spans="2:70">
      <c r="B17" t="s">
        <v>55</v>
      </c>
      <c r="I17" t="s">
        <v>55</v>
      </c>
      <c r="P17" t="s">
        <v>55</v>
      </c>
      <c r="W17" t="s">
        <v>55</v>
      </c>
      <c r="AD17" t="s">
        <v>55</v>
      </c>
      <c r="AK17" t="s">
        <v>55</v>
      </c>
      <c r="AR17" t="s">
        <v>55</v>
      </c>
      <c r="AY17" t="s">
        <v>55</v>
      </c>
      <c r="BF17" t="s">
        <v>55</v>
      </c>
      <c r="BM17" t="s">
        <v>55</v>
      </c>
    </row>
    <row r="18" spans="2:70">
      <c r="C18" s="19" t="s">
        <v>16</v>
      </c>
      <c r="D18" s="20" t="s">
        <v>49</v>
      </c>
      <c r="E18" s="20" t="s">
        <v>39</v>
      </c>
      <c r="F18" s="20" t="s">
        <v>3</v>
      </c>
      <c r="G18" s="23" t="s">
        <v>162</v>
      </c>
      <c r="J18" s="19" t="s">
        <v>16</v>
      </c>
      <c r="K18" s="20" t="s">
        <v>49</v>
      </c>
      <c r="L18" s="20" t="s">
        <v>39</v>
      </c>
      <c r="M18" s="20" t="s">
        <v>3</v>
      </c>
      <c r="N18" s="23" t="s">
        <v>162</v>
      </c>
      <c r="Q18" s="19" t="s">
        <v>16</v>
      </c>
      <c r="R18" s="20" t="s">
        <v>49</v>
      </c>
      <c r="S18" s="20" t="s">
        <v>39</v>
      </c>
      <c r="T18" s="20" t="s">
        <v>3</v>
      </c>
      <c r="U18" s="23" t="s">
        <v>162</v>
      </c>
      <c r="X18" s="19" t="s">
        <v>16</v>
      </c>
      <c r="Y18" s="20" t="s">
        <v>57</v>
      </c>
      <c r="Z18" s="20" t="s">
        <v>39</v>
      </c>
      <c r="AA18" s="20" t="s">
        <v>3</v>
      </c>
      <c r="AB18" s="23" t="s">
        <v>162</v>
      </c>
      <c r="AE18" s="19" t="s">
        <v>16</v>
      </c>
      <c r="AF18" s="20" t="s">
        <v>57</v>
      </c>
      <c r="AG18" s="20" t="s">
        <v>39</v>
      </c>
      <c r="AH18" s="20" t="s">
        <v>3</v>
      </c>
      <c r="AI18" s="23" t="s">
        <v>162</v>
      </c>
      <c r="AL18" s="19" t="s">
        <v>16</v>
      </c>
      <c r="AM18" s="20" t="s">
        <v>57</v>
      </c>
      <c r="AN18" s="20" t="s">
        <v>39</v>
      </c>
      <c r="AO18" s="20" t="s">
        <v>3</v>
      </c>
      <c r="AP18" s="23" t="s">
        <v>162</v>
      </c>
      <c r="AS18" s="19" t="s">
        <v>16</v>
      </c>
      <c r="AT18" s="20" t="s">
        <v>57</v>
      </c>
      <c r="AU18" s="20" t="s">
        <v>39</v>
      </c>
      <c r="AV18" s="20" t="s">
        <v>3</v>
      </c>
      <c r="AW18" s="23" t="s">
        <v>162</v>
      </c>
      <c r="AZ18" s="19" t="s">
        <v>16</v>
      </c>
      <c r="BA18" s="20" t="s">
        <v>57</v>
      </c>
      <c r="BB18" s="20" t="s">
        <v>39</v>
      </c>
      <c r="BC18" s="20" t="s">
        <v>3</v>
      </c>
      <c r="BD18" s="23" t="s">
        <v>162</v>
      </c>
      <c r="BG18" s="19" t="s">
        <v>16</v>
      </c>
      <c r="BH18" s="20" t="s">
        <v>57</v>
      </c>
      <c r="BI18" s="20" t="s">
        <v>39</v>
      </c>
      <c r="BJ18" s="20" t="s">
        <v>3</v>
      </c>
      <c r="BK18" s="23" t="s">
        <v>162</v>
      </c>
      <c r="BN18" s="19" t="s">
        <v>16</v>
      </c>
      <c r="BO18" s="20" t="s">
        <v>57</v>
      </c>
      <c r="BP18" s="20" t="s">
        <v>39</v>
      </c>
      <c r="BQ18" s="20" t="s">
        <v>3</v>
      </c>
      <c r="BR18" s="23" t="s">
        <v>162</v>
      </c>
    </row>
    <row r="19" spans="2:70">
      <c r="C19" s="79" t="s">
        <v>34</v>
      </c>
      <c r="D19" s="80"/>
      <c r="E19" s="80"/>
      <c r="F19" s="80"/>
      <c r="G19" s="81"/>
      <c r="J19" s="76" t="s">
        <v>112</v>
      </c>
      <c r="K19" s="77"/>
      <c r="L19" s="77"/>
      <c r="M19" s="77"/>
      <c r="N19" s="78"/>
      <c r="Q19" s="76" t="s">
        <v>112</v>
      </c>
      <c r="R19" s="77"/>
      <c r="S19" s="77"/>
      <c r="T19" s="77"/>
      <c r="U19" s="78"/>
      <c r="X19" s="76" t="s">
        <v>112</v>
      </c>
      <c r="Y19" s="77"/>
      <c r="Z19" s="77"/>
      <c r="AA19" s="77"/>
      <c r="AB19" s="78"/>
      <c r="AE19" s="76" t="s">
        <v>112</v>
      </c>
      <c r="AF19" s="77"/>
      <c r="AG19" s="77"/>
      <c r="AH19" s="77"/>
      <c r="AI19" s="78"/>
      <c r="AL19" s="76" t="s">
        <v>112</v>
      </c>
      <c r="AM19" s="77"/>
      <c r="AN19" s="77"/>
      <c r="AO19" s="77"/>
      <c r="AP19" s="78"/>
      <c r="AS19" s="76" t="s">
        <v>112</v>
      </c>
      <c r="AT19" s="77"/>
      <c r="AU19" s="77"/>
      <c r="AV19" s="77"/>
      <c r="AW19" s="78"/>
      <c r="AZ19" s="76" t="s">
        <v>112</v>
      </c>
      <c r="BA19" s="77"/>
      <c r="BB19" s="77"/>
      <c r="BC19" s="77"/>
      <c r="BD19" s="78"/>
      <c r="BG19" s="76" t="s">
        <v>112</v>
      </c>
      <c r="BH19" s="77"/>
      <c r="BI19" s="77"/>
      <c r="BJ19" s="77"/>
      <c r="BK19" s="78"/>
      <c r="BN19" s="76" t="s">
        <v>112</v>
      </c>
      <c r="BO19" s="77"/>
      <c r="BP19" s="77"/>
      <c r="BQ19" s="77"/>
      <c r="BR19" s="78"/>
    </row>
    <row r="20" spans="2:70">
      <c r="B20" s="38"/>
      <c r="C20" s="40"/>
      <c r="D20" s="40"/>
      <c r="E20" s="40"/>
      <c r="F20" s="40"/>
      <c r="G20" s="40"/>
      <c r="I20" s="38" t="str">
        <f>I$7&amp;"から"</f>
        <v>2. 本培養から</v>
      </c>
      <c r="J20" s="14" t="str" cm="1">
        <f t="array" ref="J20:N21">_xlfn.LET(
  _xlpm.x, _xlfn.VSTACK(
      _xlfn._xlws.FILTER(_xlfn.HSTACK(B26:B50,D26:D50,E26:E50,F26:F50,G26:G50), C26:C50=I7&amp;"へ", "")
    ),
  IFERROR( _xlfn._xlws.FILTER(_xlpm.x, _xlfn.TAKE(_xlpm.x,,1)&lt;&gt;""), "" )
)</f>
        <v>1. 前培養から</v>
      </c>
      <c r="K20" s="14" t="str">
        <v>酵母等</v>
      </c>
      <c r="L20" s="14">
        <v>0.9</v>
      </c>
      <c r="M20" s="14" t="str">
        <v>g</v>
      </c>
      <c r="N20" s="14">
        <v>0</v>
      </c>
      <c r="P20" s="38" t="str">
        <f>P$7&amp;"から"</f>
        <v>3. 洗浄から</v>
      </c>
      <c r="Q20" s="14" t="str" cm="1">
        <f t="array" ref="Q20:U21">_xlfn.LET(
  _xlpm.x, _xlfn.VSTACK(
      _xlfn._xlws.FILTER(_xlfn.HSTACK(B26:B50,D26:D50,E26:E50,F26:F50,G26:G50), C26:C50=P7&amp;"へ", ""),
      _xlfn._xlws.FILTER(_xlfn.HSTACK(I20:I50,K20:K50,L20:L50,M20:M50,N20:N50), J20:J50=P7&amp;"へ", "")
    ),
  IFERROR( _xlfn._xlws.FILTER(_xlpm.x, _xlfn.TAKE(_xlpm.x,,1)&lt;&gt;""), "" )
)</f>
        <v>1. 前培養から</v>
      </c>
      <c r="R20" s="14" t="str">
        <v>水</v>
      </c>
      <c r="S20" s="14">
        <v>1</v>
      </c>
      <c r="T20" s="14" t="str">
        <v>g</v>
      </c>
      <c r="U20" s="14">
        <v>0</v>
      </c>
      <c r="W20" s="38" t="str">
        <f>W$7&amp;"から"</f>
        <v>4. 分離精製から</v>
      </c>
      <c r="X20" s="14" t="str" cm="1">
        <f t="array" ref="X20:AB21">_xlfn.LET(
  _xlpm.x, _xlfn.VSTACK(
      _xlfn._xlws.FILTER(_xlfn.HSTACK(B26:B50,D26:D50,E26:E50,F26:F50,G26:G50), C26:C50=W7&amp;"へ", ""),
      _xlfn._xlws.FILTER(_xlfn.HSTACK(I20:I50,K20:K50,L20:L50,M20:M50,N20:N50), J20:J50=W7&amp;"へ", ""),
      _xlfn._xlws.FILTER(_xlfn.HSTACK(P20:P50,R20:R50,S20:S50,T20:T50,U20:U50), Q20:Q50=W7&amp;"へ", "")
    ),
  IFERROR( _xlfn._xlws.FILTER(_xlpm.x, _xlfn.TAKE(_xlpm.x,,1)&lt;&gt;""), "" )
)</f>
        <v>2. 本培養から</v>
      </c>
      <c r="Y20" s="14" t="str">
        <v>ソホロ―スリピッド</v>
      </c>
      <c r="Z20" s="14">
        <v>1080</v>
      </c>
      <c r="AA20" s="14" t="str">
        <v>g</v>
      </c>
      <c r="AB20" s="14">
        <v>0</v>
      </c>
      <c r="AD20" s="38" t="str">
        <f>AD$7&amp;"から"</f>
        <v>5. から</v>
      </c>
      <c r="AE20" s="14" t="str" cm="1">
        <f t="array" ref="AE20">_xlfn.LET(
  _xlpm.x, _xlfn.VSTACK(
      _xlfn._xlws.FILTER(_xlfn.HSTACK(B26:B50,D26:D50,E26:E50,F26:F50,G26:G50), C26:C50=AD7&amp;"へ", ""),
      _xlfn._xlws.FILTER(_xlfn.HSTACK(I20:I50,K20:K50,L20:L50,M20:M50,N20:N50), J20:J50=AD7&amp;"へ", ""),
      _xlfn._xlws.FILTER(_xlfn.HSTACK(P20:P50,R20:R50,S20:S50,T20:T50,U20:U50), Q20:Q50=AD7&amp;"へ", ""),
      _xlfn._xlws.FILTER(_xlfn.HSTACK(W20:W50,Y20:Y50,Z20:Z50,AA20:AA50,AB20:AB50), X20:X50=AD7&amp;"へ", "")
    ),
  IFERROR( _xlfn._xlws.FILTER(_xlpm.x, _xlfn.TAKE(_xlpm.x,,1)&lt;&gt;""), "" )
)</f>
        <v/>
      </c>
      <c r="AF20" s="14"/>
      <c r="AG20" s="14"/>
      <c r="AH20" s="14"/>
      <c r="AI20" s="14"/>
      <c r="AK20" s="38" t="str">
        <f>AK$7&amp;"から"</f>
        <v>6. から</v>
      </c>
      <c r="AL20" s="14"/>
      <c r="AM20" s="14"/>
      <c r="AN20" s="14"/>
      <c r="AO20" s="14"/>
      <c r="AP20" s="14"/>
      <c r="AR20" s="38" t="str">
        <f>AR$7&amp;"から"</f>
        <v>7. から</v>
      </c>
      <c r="AS20" s="14" t="str" cm="1">
        <f t="array" ref="AS20">_xlfn.LET(
  _xlpm.x, _xlfn.VSTACK(
      _xlfn._xlws.FILTER(_xlfn.HSTACK(B26:B50,D26:D50,E26:E50,F26:F50,G26:G50), C26:C50=AR7&amp;"へ", ""),
      _xlfn._xlws.FILTER(_xlfn.HSTACK(I20:I50,K20:K50,L20:L50,M20:M50,N20:N50), J20:J50=AR7&amp;"へ", ""),
      _xlfn._xlws.FILTER(_xlfn.HSTACK(P20:P50,R20:R50,S20:S50,T20:T50,U20:U50), Q20:Q50=AR7&amp;"へ", ""),
      _xlfn._xlws.FILTER(_xlfn.HSTACK(W20:W50,Y20:Y50,Z20:Z50,AA20:AA50,AB20:AB50), X20:X50=AR7&amp;"へ", ""),
      _xlfn._xlws.FILTER(_xlfn.HSTACK(AD20:AD50,AF20:AF50,AG20:AG50,AH20:AH50,AI20:AI50), AE20:AE50=AR7&amp;"へ", ""),
      _xlfn._xlws.FILTER(_xlfn.HSTACK(AK20:AK50,AM20:AM50,AN20:AN50,AO20:AO50,AP20:AP50), AL20:AL50=AR7&amp;"へ", "")
    ),
  IFERROR( _xlfn._xlws.FILTER(_xlpm.x, _xlfn.TAKE(_xlpm.x,,1)&lt;&gt;""), "" )
)</f>
        <v/>
      </c>
      <c r="AT20" s="14"/>
      <c r="AU20" s="14"/>
      <c r="AV20" s="14"/>
      <c r="AW20" s="14"/>
      <c r="AY20" s="38" t="str">
        <f>AY$7&amp;"から"</f>
        <v>8. から</v>
      </c>
      <c r="AZ20" s="14" t="str" cm="1">
        <f t="array" ref="AZ20">_xlfn.LET(
  _xlpm.x, _xlfn.VSTACK(
      _xlfn._xlws.FILTER(_xlfn.HSTACK(B26:B50,D26:D50,E26:E50,F26:F50,G26:G50), C26:C50=AY7&amp;"へ", ""),
      _xlfn._xlws.FILTER(_xlfn.HSTACK(I20:I50,K20:K50,L20:L50,M20:M50,N20:N50), J20:J50=AY7&amp;"へ", ""),
      _xlfn._xlws.FILTER(_xlfn.HSTACK(P20:P50,R20:R50,S20:S50,T20:T50,U20:U50), Q20:Q50=AY7&amp;"へ", ""),
      _xlfn._xlws.FILTER(_xlfn.HSTACK(W20:W50,Y20:Y50,Z20:Z50,AA20:AA50,AB20:AB50), X20:X50=AY7&amp;"へ", ""),
      _xlfn._xlws.FILTER(_xlfn.HSTACK(AD20:AD50,AF20:AF50,AG20:AG50,AH20:AH50,AI20:AI50), AE20:AE50=AY7&amp;"へ", ""),
      _xlfn._xlws.FILTER(_xlfn.HSTACK(AK20:AK50,AM20:AM50,AN20:AN50,AO20:AO50,AP20:AP50), AL20:AL50=AY7&amp;"へ", ""),
      _xlfn._xlws.FILTER(_xlfn.HSTACK(AR20:AR50,AT20:AT50,AU20:AU50,AV20:AV50,AW20:AW50), AS20:AS50=AY7&amp;"へ", "")
    ),
  IFERROR( _xlfn._xlws.FILTER(_xlpm.x, _xlfn.TAKE(_xlpm.x,,1)&lt;&gt;""), "" )
)</f>
        <v/>
      </c>
      <c r="BA20" s="14"/>
      <c r="BB20" s="14"/>
      <c r="BC20" s="14"/>
      <c r="BD20" s="14"/>
      <c r="BF20" s="38" t="str">
        <f>BF$7&amp;"から"</f>
        <v>9. から</v>
      </c>
      <c r="BG20" s="14" t="str" cm="1">
        <f t="array" ref="BG20">_xlfn.LET(
  _xlpm.x, _xlfn.VSTACK(
      _xlfn._xlws.FILTER(_xlfn.HSTACK(B26:B50,D26:D50,E26:E50,F26:F50,G26:G50), C26:C50=BF7&amp;"へ", ""),
      _xlfn._xlws.FILTER(_xlfn.HSTACK(I20:I50,K20:K50,L20:L50,M20:M50,N20:N50), J20:J50=BF7&amp;"へ", ""),
      _xlfn._xlws.FILTER(_xlfn.HSTACK(P20:P50,R20:R50,S20:S50,T20:T50,U20:U50), Q20:Q50=BF7&amp;"へ", ""),
      _xlfn._xlws.FILTER(_xlfn.HSTACK(W20:W50,Y20:Y50,Z20:Z50,AA20:AA50,AB20:AB50), X20:X50=BF7&amp;"へ", ""),
      _xlfn._xlws.FILTER(_xlfn.HSTACK(AD20:AD50,AF20:AF50,AG20:AG50,AH20:AH50,AI20:AI50), AE20:AE50=BF7&amp;"へ", ""),
      _xlfn._xlws.FILTER(_xlfn.HSTACK(AK20:AK50,AM20:AM50,AN20:AN50,AO20:AO50,AP20:AP50), AL20:AL50=BF7&amp;"へ", ""),
      _xlfn._xlws.FILTER(_xlfn.HSTACK(AR20:AR50,AT20:AT50,AU20:AU50,AV20:AV50,AW20:AW50), AS20:AS50=BF7&amp;"へ", ""),
      _xlfn._xlws.FILTER(_xlfn.HSTACK(AY20:AY50,BA20:BA50,BB20:BB50,BC20:BC50,BD20:BD50), AZ20:AZ50=BF7&amp;"へ", "")
    ),
  IFERROR( _xlfn._xlws.FILTER(_xlpm.x, _xlfn.TAKE(_xlpm.x,,1)&lt;&gt;""), "" )
)</f>
        <v/>
      </c>
      <c r="BH20" s="14"/>
      <c r="BI20" s="14"/>
      <c r="BJ20" s="14"/>
      <c r="BK20" s="14"/>
      <c r="BM20" s="38"/>
      <c r="BN20" s="14" t="str" cm="1">
        <f t="array" ref="BN20">_xlfn.LET(
  _xlpm.x, _xlfn.VSTACK(
      _xlfn._xlws.FILTER(_xlfn.HSTACK(B26:B50,D26:D50,E26:E50,F26:F50,G26:G50), C26:C50=BM7&amp;"へ", ""),
      _xlfn._xlws.FILTER(_xlfn.HSTACK(I20:I50,K20:K50,L20:L50,M20:M50,N20:N50), J20:J50=BM7&amp;"へ", ""),
      _xlfn._xlws.FILTER(_xlfn.HSTACK(P20:P50,R20:R50,S20:S50,T20:T50,U20:U50), Q20:Q50=BM7&amp;"へ", ""),
      _xlfn._xlws.FILTER(_xlfn.HSTACK(W20:W50,Y20:Y50,Z20:Z50,AA20:AA50,AB20:AB50), X20:X50=BM7&amp;"へ", ""),
      _xlfn._xlws.FILTER(_xlfn.HSTACK(AD20:AD50,AF20:AF50,AG20:AG50,AH20:AH50,AI20:AI50), AE20:AE50=BM7&amp;"へ", ""),
      _xlfn._xlws.FILTER(_xlfn.HSTACK(AK20:AK50,AM20:AM50,AN20:AN50,AO20:AO50,AP20:AP50), AL20:AL50=BM7&amp;"へ", ""),
      _xlfn._xlws.FILTER(_xlfn.HSTACK(AR20:AR50,AT20:AT50,AU20:AU50,AV20:AV50,AW20:AW50), AS20:AS50=BM7&amp;"へ", ""),
      _xlfn._xlws.FILTER(_xlfn.HSTACK(AY20:AY50,BA20:BA50,BB20:BB50,BC20:BC50,BD20:BD50), AZ20:AZ50=BM7&amp;"へ", ""),
      _xlfn._xlws.FILTER(_xlfn.HSTACK(BF20:BF50,BH20:BH50,BI20:BI50,BJ20:BJ50,BK20:BK50), BG20:BG50=BM7&amp;"へ", "")
    ),
  IFERROR( _xlfn._xlws.FILTER(_xlpm.x, _xlfn.TAKE(_xlpm.x,,1)&lt;&gt;""), "" )
)</f>
        <v/>
      </c>
      <c r="BO20" s="14"/>
      <c r="BP20" s="14"/>
      <c r="BQ20" s="14"/>
      <c r="BR20" s="14"/>
    </row>
    <row r="21" spans="2:70">
      <c r="B21" s="38"/>
      <c r="C21" s="40"/>
      <c r="D21" s="40"/>
      <c r="E21" s="40"/>
      <c r="F21" s="40"/>
      <c r="G21" s="40"/>
      <c r="H21" s="39"/>
      <c r="I21" s="38" t="str">
        <f>I$7&amp;"から"</f>
        <v>2. 本培養から</v>
      </c>
      <c r="J21" s="14" t="str">
        <v>1. 前培養から</v>
      </c>
      <c r="K21" s="14" t="str">
        <v>水</v>
      </c>
      <c r="L21" s="14">
        <v>97.753</v>
      </c>
      <c r="M21" s="14" t="str">
        <v>g</v>
      </c>
      <c r="N21" s="14">
        <v>0</v>
      </c>
      <c r="P21" s="38" t="str">
        <f t="shared" ref="P21:P50" si="0">P$7&amp;"から"</f>
        <v>3. 洗浄から</v>
      </c>
      <c r="Q21" s="14" t="str">
        <v>2. 本培養から</v>
      </c>
      <c r="R21" s="14" t="str">
        <v>水</v>
      </c>
      <c r="S21" s="14">
        <v>2</v>
      </c>
      <c r="T21" s="14" t="str">
        <v>g</v>
      </c>
      <c r="U21" s="14">
        <v>0</v>
      </c>
      <c r="W21" s="38" t="str">
        <f t="shared" ref="W21:W50" si="1">W$7&amp;"から"</f>
        <v>4. 分離精製から</v>
      </c>
      <c r="X21" s="36" t="str">
        <v>2. 本培養から</v>
      </c>
      <c r="Y21" s="36" t="str">
        <v>水</v>
      </c>
      <c r="Z21" s="36">
        <v>1000</v>
      </c>
      <c r="AA21" s="36" t="str">
        <v>g</v>
      </c>
      <c r="AB21" s="14">
        <v>0</v>
      </c>
      <c r="AD21" s="38" t="str">
        <f t="shared" ref="AD21:AD50" si="2">AD$7&amp;"から"</f>
        <v>5. から</v>
      </c>
      <c r="AE21" s="14"/>
      <c r="AF21" s="14"/>
      <c r="AG21" s="14"/>
      <c r="AH21" s="14"/>
      <c r="AI21" s="14"/>
      <c r="AK21" s="38" t="str">
        <f t="shared" ref="AK21:AK50" si="3">AK$7&amp;"から"</f>
        <v>6. から</v>
      </c>
      <c r="AL21" s="14"/>
      <c r="AM21" s="14"/>
      <c r="AN21" s="14"/>
      <c r="AO21" s="14"/>
      <c r="AP21" s="14"/>
      <c r="AR21" s="38" t="str">
        <f t="shared" ref="AR21:AR50" si="4">AR$7&amp;"から"</f>
        <v>7. から</v>
      </c>
      <c r="AS21" s="14"/>
      <c r="AT21" s="14"/>
      <c r="AU21" s="14"/>
      <c r="AV21" s="14"/>
      <c r="AW21" s="14"/>
      <c r="AY21" s="38" t="str">
        <f t="shared" ref="AY21:AY50" si="5">AY$7&amp;"から"</f>
        <v>8. から</v>
      </c>
      <c r="AZ21" s="14"/>
      <c r="BA21" s="14"/>
      <c r="BB21" s="14"/>
      <c r="BC21" s="14"/>
      <c r="BD21" s="14"/>
      <c r="BF21" s="38" t="str">
        <f>BF$7&amp;"から"</f>
        <v>9. から</v>
      </c>
      <c r="BG21" s="14"/>
      <c r="BH21" s="14"/>
      <c r="BI21" s="14"/>
      <c r="BJ21" s="14"/>
      <c r="BK21" s="14"/>
      <c r="BM21" s="38"/>
      <c r="BN21" s="14"/>
      <c r="BO21" s="14"/>
      <c r="BP21" s="14"/>
      <c r="BQ21" s="14"/>
      <c r="BR21" s="14"/>
    </row>
    <row r="22" spans="2:70">
      <c r="B22" s="38"/>
      <c r="C22" s="40"/>
      <c r="D22" s="40"/>
      <c r="E22" s="40"/>
      <c r="F22" s="40"/>
      <c r="G22" s="40"/>
      <c r="I22" s="38" t="str">
        <f t="shared" ref="I22:I50" si="6">I$7&amp;"から"</f>
        <v>2. 本培養から</v>
      </c>
      <c r="J22" s="14"/>
      <c r="K22" s="14"/>
      <c r="L22" s="14"/>
      <c r="M22" s="14"/>
      <c r="N22" s="14"/>
      <c r="P22" s="38" t="str">
        <f t="shared" si="0"/>
        <v>3. 洗浄から</v>
      </c>
      <c r="Q22" s="36"/>
      <c r="R22" s="36"/>
      <c r="S22" s="36"/>
      <c r="T22" s="36"/>
      <c r="U22" s="14"/>
      <c r="W22" s="38" t="str">
        <f t="shared" si="1"/>
        <v>4. 分離精製から</v>
      </c>
      <c r="X22" s="36"/>
      <c r="Y22" s="36"/>
      <c r="Z22" s="36"/>
      <c r="AA22" s="36"/>
      <c r="AB22" s="14"/>
      <c r="AD22" s="38" t="str">
        <f t="shared" si="2"/>
        <v>5. から</v>
      </c>
      <c r="AE22" s="14"/>
      <c r="AF22" s="14"/>
      <c r="AG22" s="14"/>
      <c r="AH22" s="14"/>
      <c r="AI22" s="14"/>
      <c r="AK22" s="38" t="str">
        <f t="shared" si="3"/>
        <v>6. から</v>
      </c>
      <c r="AL22" s="14"/>
      <c r="AM22" s="14"/>
      <c r="AN22" s="14"/>
      <c r="AO22" s="14"/>
      <c r="AP22" s="14"/>
      <c r="AR22" s="38" t="str">
        <f t="shared" si="4"/>
        <v>7. から</v>
      </c>
      <c r="AS22" s="14"/>
      <c r="AT22" s="14"/>
      <c r="AU22" s="14"/>
      <c r="AV22" s="14"/>
      <c r="AW22" s="14"/>
      <c r="AY22" s="38" t="str">
        <f t="shared" si="5"/>
        <v>8. から</v>
      </c>
      <c r="AZ22" s="14"/>
      <c r="BA22" s="14"/>
      <c r="BB22" s="14"/>
      <c r="BC22" s="14"/>
      <c r="BD22" s="14"/>
      <c r="BF22" s="38" t="str">
        <f t="shared" ref="BF22:BF50" si="7">BF$7&amp;"から"</f>
        <v>9. から</v>
      </c>
      <c r="BG22" s="14"/>
      <c r="BH22" s="14"/>
      <c r="BI22" s="14"/>
      <c r="BJ22" s="14"/>
      <c r="BK22" s="14"/>
      <c r="BM22" s="38"/>
      <c r="BN22" s="14"/>
      <c r="BO22" s="14"/>
      <c r="BP22" s="14"/>
      <c r="BQ22" s="14"/>
      <c r="BR22" s="14"/>
    </row>
    <row r="23" spans="2:70">
      <c r="B23" s="38"/>
      <c r="C23" s="40"/>
      <c r="D23" s="40"/>
      <c r="E23" s="40"/>
      <c r="F23" s="40"/>
      <c r="G23" s="40"/>
      <c r="I23" s="38" t="str">
        <f t="shared" si="6"/>
        <v>2. 本培養から</v>
      </c>
      <c r="J23" s="14"/>
      <c r="K23" s="14"/>
      <c r="L23" s="14"/>
      <c r="M23" s="14"/>
      <c r="N23" s="14"/>
      <c r="P23" s="38" t="str">
        <f t="shared" si="0"/>
        <v>3. 洗浄から</v>
      </c>
      <c r="Q23" s="37"/>
      <c r="R23" s="14"/>
      <c r="S23" s="14"/>
      <c r="T23" s="14"/>
      <c r="U23" s="14"/>
      <c r="W23" s="38" t="str">
        <f t="shared" si="1"/>
        <v>4. 分離精製から</v>
      </c>
      <c r="X23" s="36"/>
      <c r="Y23" s="36"/>
      <c r="Z23" s="36"/>
      <c r="AA23" s="36"/>
      <c r="AB23" s="14"/>
      <c r="AD23" s="38" t="str">
        <f t="shared" si="2"/>
        <v>5. から</v>
      </c>
      <c r="AE23" s="14"/>
      <c r="AF23" s="14"/>
      <c r="AG23" s="14"/>
      <c r="AH23" s="14"/>
      <c r="AI23" s="14"/>
      <c r="AK23" s="38" t="str">
        <f t="shared" si="3"/>
        <v>6. から</v>
      </c>
      <c r="AL23" s="14"/>
      <c r="AM23" s="14"/>
      <c r="AN23" s="14"/>
      <c r="AO23" s="14"/>
      <c r="AP23" s="14"/>
      <c r="AR23" s="38" t="str">
        <f t="shared" si="4"/>
        <v>7. から</v>
      </c>
      <c r="AS23" s="14"/>
      <c r="AT23" s="14"/>
      <c r="AU23" s="14"/>
      <c r="AV23" s="14"/>
      <c r="AW23" s="14"/>
      <c r="AY23" s="38" t="str">
        <f t="shared" si="5"/>
        <v>8. から</v>
      </c>
      <c r="AZ23" s="14"/>
      <c r="BA23" s="14"/>
      <c r="BB23" s="14"/>
      <c r="BC23" s="14"/>
      <c r="BD23" s="14"/>
      <c r="BF23" s="38" t="str">
        <f t="shared" si="7"/>
        <v>9. から</v>
      </c>
      <c r="BG23" s="14"/>
      <c r="BH23" s="14"/>
      <c r="BI23" s="14"/>
      <c r="BJ23" s="14"/>
      <c r="BK23" s="14"/>
      <c r="BM23" s="38"/>
      <c r="BN23" s="14"/>
      <c r="BO23" s="14"/>
      <c r="BP23" s="14"/>
      <c r="BQ23" s="14"/>
      <c r="BR23" s="14"/>
    </row>
    <row r="24" spans="2:70">
      <c r="B24" s="38"/>
      <c r="C24" s="40"/>
      <c r="D24" s="40"/>
      <c r="E24" s="40"/>
      <c r="F24" s="40"/>
      <c r="G24" s="40"/>
      <c r="I24" s="38" t="str">
        <f t="shared" si="6"/>
        <v>2. 本培養から</v>
      </c>
      <c r="J24" s="14"/>
      <c r="K24" s="14"/>
      <c r="L24" s="14"/>
      <c r="M24" s="14"/>
      <c r="N24" s="14"/>
      <c r="P24" s="38" t="str">
        <f t="shared" si="0"/>
        <v>3. 洗浄から</v>
      </c>
      <c r="Q24" s="37"/>
      <c r="R24" s="14"/>
      <c r="S24" s="14"/>
      <c r="T24" s="14"/>
      <c r="U24" s="14"/>
      <c r="W24" s="38" t="str">
        <f t="shared" si="1"/>
        <v>4. 分離精製から</v>
      </c>
      <c r="X24" s="36"/>
      <c r="Y24" s="36"/>
      <c r="Z24" s="36"/>
      <c r="AA24" s="36"/>
      <c r="AB24" s="14"/>
      <c r="AD24" s="38" t="str">
        <f t="shared" si="2"/>
        <v>5. から</v>
      </c>
      <c r="AE24" s="14"/>
      <c r="AF24" s="14"/>
      <c r="AG24" s="14"/>
      <c r="AH24" s="14"/>
      <c r="AI24" s="14"/>
      <c r="AK24" s="38" t="str">
        <f t="shared" si="3"/>
        <v>6. から</v>
      </c>
      <c r="AL24" s="14"/>
      <c r="AM24" s="14"/>
      <c r="AN24" s="14"/>
      <c r="AO24" s="14"/>
      <c r="AP24" s="14"/>
      <c r="AR24" s="38" t="str">
        <f t="shared" si="4"/>
        <v>7. から</v>
      </c>
      <c r="AS24" s="14"/>
      <c r="AT24" s="14"/>
      <c r="AU24" s="14"/>
      <c r="AV24" s="14"/>
      <c r="AW24" s="14"/>
      <c r="AY24" s="38" t="str">
        <f t="shared" si="5"/>
        <v>8. から</v>
      </c>
      <c r="AZ24" s="14"/>
      <c r="BA24" s="14"/>
      <c r="BB24" s="14"/>
      <c r="BC24" s="14"/>
      <c r="BD24" s="14"/>
      <c r="BF24" s="38" t="str">
        <f t="shared" si="7"/>
        <v>9. から</v>
      </c>
      <c r="BG24" s="14"/>
      <c r="BH24" s="14"/>
      <c r="BI24" s="14"/>
      <c r="BJ24" s="14"/>
      <c r="BK24" s="14"/>
      <c r="BM24" s="38"/>
      <c r="BN24" s="14"/>
      <c r="BO24" s="14"/>
      <c r="BP24" s="14"/>
      <c r="BQ24" s="14"/>
      <c r="BR24" s="14"/>
    </row>
    <row r="25" spans="2:70">
      <c r="B25" s="38"/>
      <c r="C25" s="76" t="s">
        <v>113</v>
      </c>
      <c r="D25" s="77"/>
      <c r="E25" s="77"/>
      <c r="F25" s="77"/>
      <c r="G25" s="78"/>
      <c r="I25" s="38" t="str">
        <f t="shared" si="6"/>
        <v>2. 本培養から</v>
      </c>
      <c r="J25" s="76" t="s">
        <v>111</v>
      </c>
      <c r="K25" s="77"/>
      <c r="L25" s="77"/>
      <c r="M25" s="77"/>
      <c r="N25" s="78"/>
      <c r="P25" s="38" t="str">
        <f t="shared" si="0"/>
        <v>3. 洗浄から</v>
      </c>
      <c r="Q25" s="76" t="s">
        <v>111</v>
      </c>
      <c r="R25" s="77"/>
      <c r="S25" s="77"/>
      <c r="T25" s="77"/>
      <c r="U25" s="78"/>
      <c r="W25" s="38" t="str">
        <f t="shared" si="1"/>
        <v>4. 分離精製から</v>
      </c>
      <c r="X25" s="76" t="s">
        <v>111</v>
      </c>
      <c r="Y25" s="77"/>
      <c r="Z25" s="77"/>
      <c r="AA25" s="77"/>
      <c r="AB25" s="78"/>
      <c r="AD25" s="38" t="str">
        <f t="shared" si="2"/>
        <v>5. から</v>
      </c>
      <c r="AE25" s="76" t="s">
        <v>111</v>
      </c>
      <c r="AF25" s="77"/>
      <c r="AG25" s="77"/>
      <c r="AH25" s="77"/>
      <c r="AI25" s="78"/>
      <c r="AK25" s="38" t="str">
        <f t="shared" si="3"/>
        <v>6. から</v>
      </c>
      <c r="AL25" s="76" t="s">
        <v>111</v>
      </c>
      <c r="AM25" s="77"/>
      <c r="AN25" s="77"/>
      <c r="AO25" s="77"/>
      <c r="AP25" s="78"/>
      <c r="AR25" s="38" t="str">
        <f t="shared" si="4"/>
        <v>7. から</v>
      </c>
      <c r="AS25" s="76" t="s">
        <v>111</v>
      </c>
      <c r="AT25" s="77"/>
      <c r="AU25" s="77"/>
      <c r="AV25" s="77"/>
      <c r="AW25" s="78"/>
      <c r="AY25" s="38" t="str">
        <f t="shared" si="5"/>
        <v>8. から</v>
      </c>
      <c r="AZ25" s="76" t="s">
        <v>111</v>
      </c>
      <c r="BA25" s="77"/>
      <c r="BB25" s="77"/>
      <c r="BC25" s="77"/>
      <c r="BD25" s="78"/>
      <c r="BF25" s="38" t="str">
        <f t="shared" si="7"/>
        <v>9. から</v>
      </c>
      <c r="BG25" s="76" t="s">
        <v>111</v>
      </c>
      <c r="BH25" s="77"/>
      <c r="BI25" s="77"/>
      <c r="BJ25" s="77"/>
      <c r="BK25" s="78"/>
      <c r="BM25" s="38"/>
      <c r="BN25" s="76" t="s">
        <v>111</v>
      </c>
      <c r="BO25" s="77"/>
      <c r="BP25" s="77"/>
      <c r="BQ25" s="77"/>
      <c r="BR25" s="78"/>
    </row>
    <row r="26" spans="2:70">
      <c r="B26" s="38" t="str">
        <f t="shared" ref="B26:B50" si="8">B$7&amp;"から"</f>
        <v>1. 前培養から</v>
      </c>
      <c r="C26" s="2" t="s">
        <v>2</v>
      </c>
      <c r="D26" s="2" t="s">
        <v>11</v>
      </c>
      <c r="E26" s="2">
        <f>3*10^-3</f>
        <v>3.0000000000000001E-3</v>
      </c>
      <c r="F26" s="2" t="s">
        <v>10</v>
      </c>
      <c r="G26" s="2"/>
      <c r="I26" s="38" t="str">
        <f t="shared" si="6"/>
        <v>2. 本培養から</v>
      </c>
      <c r="J26" s="2" t="s">
        <v>2</v>
      </c>
      <c r="K26" s="2" t="s">
        <v>9</v>
      </c>
      <c r="L26" s="2">
        <v>900</v>
      </c>
      <c r="M26" s="2" t="s">
        <v>10</v>
      </c>
      <c r="N26" s="2"/>
      <c r="P26" s="38" t="str">
        <f t="shared" si="0"/>
        <v>3. 洗浄から</v>
      </c>
      <c r="Q26" s="28" t="s">
        <v>2</v>
      </c>
      <c r="R26" s="2" t="s">
        <v>81</v>
      </c>
      <c r="S26" s="2">
        <v>3</v>
      </c>
      <c r="T26" s="2" t="s">
        <v>10</v>
      </c>
      <c r="U26" s="2"/>
      <c r="W26" s="38" t="str">
        <f t="shared" si="1"/>
        <v>4. 分離精製から</v>
      </c>
      <c r="X26" s="35" t="s">
        <v>2</v>
      </c>
      <c r="Y26" s="35" t="s">
        <v>69</v>
      </c>
      <c r="Z26" s="35">
        <v>200</v>
      </c>
      <c r="AA26" s="35" t="s">
        <v>10</v>
      </c>
      <c r="AB26" s="2"/>
      <c r="AD26" s="38" t="str">
        <f t="shared" si="2"/>
        <v>5. から</v>
      </c>
      <c r="AE26" s="35"/>
      <c r="AF26" s="2"/>
      <c r="AG26" s="2"/>
      <c r="AH26" s="2"/>
      <c r="AI26" s="2"/>
      <c r="AK26" s="38" t="str">
        <f t="shared" si="3"/>
        <v>6. から</v>
      </c>
      <c r="AL26" s="35"/>
      <c r="AM26" s="2"/>
      <c r="AN26" s="2"/>
      <c r="AO26" s="2"/>
      <c r="AP26" s="2"/>
      <c r="AR26" s="38" t="str">
        <f t="shared" si="4"/>
        <v>7. から</v>
      </c>
      <c r="AS26" s="35"/>
      <c r="AT26" s="2"/>
      <c r="AU26" s="2"/>
      <c r="AV26" s="2"/>
      <c r="AW26" s="2"/>
      <c r="AY26" s="38" t="str">
        <f t="shared" si="5"/>
        <v>8. から</v>
      </c>
      <c r="AZ26" s="35"/>
      <c r="BA26" s="2"/>
      <c r="BB26" s="2"/>
      <c r="BC26" s="2"/>
      <c r="BD26" s="2"/>
      <c r="BF26" s="38" t="str">
        <f t="shared" si="7"/>
        <v>9. から</v>
      </c>
      <c r="BG26" s="35"/>
      <c r="BH26" s="2"/>
      <c r="BI26" s="2"/>
      <c r="BJ26" s="2"/>
      <c r="BK26" s="2"/>
      <c r="BM26" s="38"/>
      <c r="BN26" s="28"/>
      <c r="BO26" s="2"/>
      <c r="BP26" s="2"/>
      <c r="BQ26" s="2"/>
      <c r="BR26" s="2"/>
    </row>
    <row r="27" spans="2:70">
      <c r="B27" s="38" t="str">
        <f t="shared" si="8"/>
        <v>1. 前培養から</v>
      </c>
      <c r="C27" s="2" t="s">
        <v>2</v>
      </c>
      <c r="D27" s="2" t="s">
        <v>9</v>
      </c>
      <c r="E27" s="2">
        <v>1</v>
      </c>
      <c r="F27" s="2" t="s">
        <v>10</v>
      </c>
      <c r="G27" s="2"/>
      <c r="I27" s="38" t="str">
        <f t="shared" si="6"/>
        <v>2. 本培養から</v>
      </c>
      <c r="J27" s="2" t="s">
        <v>2</v>
      </c>
      <c r="K27" s="2" t="s">
        <v>58</v>
      </c>
      <c r="L27" s="2">
        <v>900</v>
      </c>
      <c r="M27" s="2" t="s">
        <v>10</v>
      </c>
      <c r="N27" s="2"/>
      <c r="P27" s="38" t="str">
        <f t="shared" si="0"/>
        <v>3. 洗浄から</v>
      </c>
      <c r="Q27" s="28" t="s">
        <v>2</v>
      </c>
      <c r="R27" s="2" t="s">
        <v>43</v>
      </c>
      <c r="S27" s="2">
        <v>100</v>
      </c>
      <c r="T27" s="2" t="s">
        <v>10</v>
      </c>
      <c r="U27" s="2"/>
      <c r="W27" s="38" t="str">
        <f t="shared" si="1"/>
        <v>4. 分離精製から</v>
      </c>
      <c r="X27" s="35" t="s">
        <v>15</v>
      </c>
      <c r="Y27" s="35" t="s">
        <v>69</v>
      </c>
      <c r="Z27" s="35">
        <v>200</v>
      </c>
      <c r="AA27" s="35" t="s">
        <v>10</v>
      </c>
      <c r="AB27" s="2"/>
      <c r="AD27" s="38" t="str">
        <f t="shared" si="2"/>
        <v>5. から</v>
      </c>
      <c r="AE27" s="35"/>
      <c r="AF27" s="2"/>
      <c r="AG27" s="2"/>
      <c r="AH27" s="2"/>
      <c r="AI27" s="2"/>
      <c r="AK27" s="38" t="str">
        <f t="shared" si="3"/>
        <v>6. から</v>
      </c>
      <c r="AL27" s="35"/>
      <c r="AM27" s="2"/>
      <c r="AN27" s="2"/>
      <c r="AO27" s="2"/>
      <c r="AP27" s="2"/>
      <c r="AR27" s="38" t="str">
        <f t="shared" si="4"/>
        <v>7. から</v>
      </c>
      <c r="AS27" s="35"/>
      <c r="AT27" s="2"/>
      <c r="AU27" s="2"/>
      <c r="AV27" s="2"/>
      <c r="AW27" s="2"/>
      <c r="AY27" s="38" t="str">
        <f t="shared" si="5"/>
        <v>8. から</v>
      </c>
      <c r="AZ27" s="35"/>
      <c r="BA27" s="2"/>
      <c r="BB27" s="2"/>
      <c r="BC27" s="2"/>
      <c r="BD27" s="2"/>
      <c r="BF27" s="38" t="str">
        <f t="shared" si="7"/>
        <v>9. から</v>
      </c>
      <c r="BG27" s="28"/>
      <c r="BH27" s="2"/>
      <c r="BI27" s="2"/>
      <c r="BJ27" s="2"/>
      <c r="BK27" s="2"/>
      <c r="BM27" s="38"/>
      <c r="BN27" s="35"/>
      <c r="BO27" s="2"/>
      <c r="BP27" s="2"/>
      <c r="BQ27" s="2"/>
      <c r="BR27" s="2"/>
    </row>
    <row r="28" spans="2:70">
      <c r="B28" s="38" t="str">
        <f t="shared" si="8"/>
        <v>1. 前培養から</v>
      </c>
      <c r="C28" s="2" t="s">
        <v>2</v>
      </c>
      <c r="D28" s="2" t="s">
        <v>12</v>
      </c>
      <c r="E28" s="2">
        <v>0.75</v>
      </c>
      <c r="F28" s="2" t="s">
        <v>10</v>
      </c>
      <c r="G28" s="2"/>
      <c r="I28" s="38" t="str">
        <f t="shared" si="6"/>
        <v>2. 本培養から</v>
      </c>
      <c r="J28" s="2" t="s">
        <v>2</v>
      </c>
      <c r="K28" s="2" t="s">
        <v>13</v>
      </c>
      <c r="L28" s="2">
        <v>45</v>
      </c>
      <c r="M28" s="2" t="s">
        <v>10</v>
      </c>
      <c r="N28" s="2"/>
      <c r="P28" s="38" t="str">
        <f t="shared" si="0"/>
        <v>3. 洗浄から</v>
      </c>
      <c r="Q28" s="28" t="s">
        <v>5</v>
      </c>
      <c r="R28" s="2" t="s">
        <v>82</v>
      </c>
      <c r="S28" s="2">
        <v>5</v>
      </c>
      <c r="T28" s="2" t="s">
        <v>4</v>
      </c>
      <c r="U28" s="2"/>
      <c r="W28" s="38" t="str">
        <f t="shared" si="1"/>
        <v>4. 分離精製から</v>
      </c>
      <c r="X28" s="31" t="s">
        <v>85</v>
      </c>
      <c r="Y28" s="31" t="s">
        <v>64</v>
      </c>
      <c r="Z28" s="31">
        <v>1080</v>
      </c>
      <c r="AA28" s="31" t="s">
        <v>10</v>
      </c>
      <c r="AB28" s="2"/>
      <c r="AD28" s="38" t="str">
        <f t="shared" si="2"/>
        <v>5. から</v>
      </c>
      <c r="AE28" s="35"/>
      <c r="AF28" s="2"/>
      <c r="AG28" s="2"/>
      <c r="AH28" s="2"/>
      <c r="AI28" s="2"/>
      <c r="AK28" s="38" t="str">
        <f t="shared" si="3"/>
        <v>6. から</v>
      </c>
      <c r="AL28" s="28"/>
      <c r="AM28" s="2"/>
      <c r="AN28" s="2"/>
      <c r="AO28" s="2"/>
      <c r="AP28" s="2"/>
      <c r="AR28" s="38" t="str">
        <f t="shared" si="4"/>
        <v>7. から</v>
      </c>
      <c r="AS28" s="28"/>
      <c r="AT28" s="2"/>
      <c r="AU28" s="2"/>
      <c r="AV28" s="2"/>
      <c r="AW28" s="2"/>
      <c r="AY28" s="38" t="str">
        <f t="shared" si="5"/>
        <v>8. から</v>
      </c>
      <c r="AZ28" s="28"/>
      <c r="BA28" s="2"/>
      <c r="BB28" s="2"/>
      <c r="BC28" s="2"/>
      <c r="BD28" s="2"/>
      <c r="BF28" s="38" t="str">
        <f t="shared" si="7"/>
        <v>9. から</v>
      </c>
      <c r="BG28" s="35"/>
      <c r="BH28" s="2"/>
      <c r="BI28" s="2"/>
      <c r="BJ28" s="2"/>
      <c r="BK28" s="2"/>
      <c r="BM28" s="38"/>
      <c r="BN28" s="35"/>
      <c r="BO28" s="2"/>
      <c r="BP28" s="2"/>
      <c r="BQ28" s="2"/>
      <c r="BR28" s="2"/>
    </row>
    <row r="29" spans="2:70">
      <c r="B29" s="38" t="str">
        <f t="shared" si="8"/>
        <v>1. 前培養から</v>
      </c>
      <c r="C29" s="2" t="s">
        <v>2</v>
      </c>
      <c r="D29" s="2" t="s">
        <v>13</v>
      </c>
      <c r="E29" s="2">
        <v>0.2</v>
      </c>
      <c r="F29" s="2" t="s">
        <v>10</v>
      </c>
      <c r="G29" s="2"/>
      <c r="I29" s="38" t="str">
        <f t="shared" si="6"/>
        <v>2. 本培養から</v>
      </c>
      <c r="J29" s="2" t="s">
        <v>2</v>
      </c>
      <c r="K29" s="2" t="s">
        <v>59</v>
      </c>
      <c r="L29" s="2">
        <v>30</v>
      </c>
      <c r="M29" s="2" t="s">
        <v>10</v>
      </c>
      <c r="N29" s="2"/>
      <c r="P29" s="38" t="str">
        <f t="shared" si="0"/>
        <v>3. 洗浄から</v>
      </c>
      <c r="Q29" s="2" t="s">
        <v>15</v>
      </c>
      <c r="R29" s="2" t="s">
        <v>83</v>
      </c>
      <c r="S29" s="2">
        <v>106</v>
      </c>
      <c r="T29" s="2" t="s">
        <v>10</v>
      </c>
      <c r="U29" s="2"/>
      <c r="W29" s="38" t="str">
        <f t="shared" si="1"/>
        <v>4. 分離精製から</v>
      </c>
      <c r="X29" s="28" t="s">
        <v>5</v>
      </c>
      <c r="Y29" s="2" t="s">
        <v>70</v>
      </c>
      <c r="Z29" s="2">
        <v>0.15</v>
      </c>
      <c r="AA29" s="2" t="s">
        <v>6</v>
      </c>
      <c r="AB29" s="2"/>
      <c r="AD29" s="38" t="str">
        <f>AD$7&amp;"から"</f>
        <v>5. から</v>
      </c>
      <c r="AE29" s="28"/>
      <c r="AF29" s="2"/>
      <c r="AG29" s="2"/>
      <c r="AH29" s="2"/>
      <c r="AI29" s="2"/>
      <c r="AK29" s="38" t="str">
        <f t="shared" si="3"/>
        <v>6. から</v>
      </c>
      <c r="AL29" s="35"/>
      <c r="AM29" s="2"/>
      <c r="AN29" s="2"/>
      <c r="AO29" s="2"/>
      <c r="AP29" s="2"/>
      <c r="AR29" s="38" t="str">
        <f t="shared" si="4"/>
        <v>7. から</v>
      </c>
      <c r="AS29" s="35"/>
      <c r="AT29" s="2"/>
      <c r="AU29" s="2"/>
      <c r="AV29" s="2"/>
      <c r="AW29" s="2"/>
      <c r="AY29" s="38" t="str">
        <f t="shared" si="5"/>
        <v>8. から</v>
      </c>
      <c r="AZ29" s="35"/>
      <c r="BA29" s="2"/>
      <c r="BB29" s="2"/>
      <c r="BC29" s="2"/>
      <c r="BD29" s="2"/>
      <c r="BF29" s="38" t="str">
        <f t="shared" si="7"/>
        <v>9. から</v>
      </c>
      <c r="BG29" s="35"/>
      <c r="BH29" s="2"/>
      <c r="BI29" s="2"/>
      <c r="BJ29" s="2"/>
      <c r="BK29" s="2"/>
      <c r="BM29" s="38"/>
      <c r="BN29" s="35"/>
      <c r="BO29" s="2"/>
      <c r="BP29" s="2"/>
      <c r="BQ29" s="2"/>
      <c r="BR29" s="2"/>
    </row>
    <row r="30" spans="2:70">
      <c r="B30" s="38" t="str">
        <f t="shared" si="8"/>
        <v>1. 前培養から</v>
      </c>
      <c r="C30" s="2" t="s">
        <v>2</v>
      </c>
      <c r="D30" s="2" t="s">
        <v>43</v>
      </c>
      <c r="E30" s="2">
        <v>98.8</v>
      </c>
      <c r="F30" s="2" t="s">
        <v>10</v>
      </c>
      <c r="G30" s="2"/>
      <c r="I30" s="38" t="str">
        <f t="shared" si="6"/>
        <v>2. 本培養から</v>
      </c>
      <c r="J30" s="2" t="s">
        <v>2</v>
      </c>
      <c r="K30" s="2" t="s">
        <v>60</v>
      </c>
      <c r="L30" s="2">
        <v>45</v>
      </c>
      <c r="M30" s="2" t="s">
        <v>10</v>
      </c>
      <c r="N30" s="2"/>
      <c r="P30" s="38" t="str">
        <f t="shared" si="0"/>
        <v>3. 洗浄から</v>
      </c>
      <c r="Q30" s="2"/>
      <c r="R30" s="2"/>
      <c r="S30" s="2"/>
      <c r="T30" s="2"/>
      <c r="U30" s="2"/>
      <c r="W30" s="38" t="str">
        <f t="shared" si="1"/>
        <v>4. 分離精製から</v>
      </c>
      <c r="X30" s="2" t="s">
        <v>15</v>
      </c>
      <c r="Y30" s="2" t="s">
        <v>83</v>
      </c>
      <c r="Z30" s="2">
        <v>1000</v>
      </c>
      <c r="AA30" s="2" t="s">
        <v>10</v>
      </c>
      <c r="AB30" s="2"/>
      <c r="AD30" s="38" t="str">
        <f t="shared" si="2"/>
        <v>5. から</v>
      </c>
      <c r="AE30" s="35"/>
      <c r="AF30" s="2"/>
      <c r="AG30" s="2"/>
      <c r="AH30" s="2"/>
      <c r="AI30" s="2"/>
      <c r="AK30" s="38" t="str">
        <f t="shared" si="3"/>
        <v>6. から</v>
      </c>
      <c r="AL30" s="35"/>
      <c r="AM30" s="2"/>
      <c r="AN30" s="2"/>
      <c r="AO30" s="2"/>
      <c r="AP30" s="2"/>
      <c r="AR30" s="38" t="str">
        <f t="shared" si="4"/>
        <v>7. から</v>
      </c>
      <c r="AS30" s="35"/>
      <c r="AT30" s="2"/>
      <c r="AU30" s="2"/>
      <c r="AV30" s="2"/>
      <c r="AW30" s="2"/>
      <c r="AY30" s="38" t="str">
        <f t="shared" si="5"/>
        <v>8. から</v>
      </c>
      <c r="AZ30" s="35"/>
      <c r="BA30" s="2"/>
      <c r="BB30" s="2"/>
      <c r="BC30" s="2"/>
      <c r="BD30" s="2"/>
      <c r="BF30" s="38" t="str">
        <f t="shared" si="7"/>
        <v>9. から</v>
      </c>
      <c r="BG30" s="35"/>
      <c r="BH30" s="2"/>
      <c r="BI30" s="2"/>
      <c r="BJ30" s="2"/>
      <c r="BK30" s="2"/>
      <c r="BM30" s="38"/>
      <c r="BN30" s="35"/>
      <c r="BO30" s="2"/>
      <c r="BP30" s="2"/>
      <c r="BQ30" s="2"/>
      <c r="BR30" s="2"/>
    </row>
    <row r="31" spans="2:70">
      <c r="B31" s="38" t="str">
        <f t="shared" si="8"/>
        <v>1. 前培養から</v>
      </c>
      <c r="C31" s="2" t="s">
        <v>79</v>
      </c>
      <c r="D31" s="2" t="s">
        <v>44</v>
      </c>
      <c r="E31" s="2">
        <v>0.9</v>
      </c>
      <c r="F31" s="2" t="s">
        <v>10</v>
      </c>
      <c r="G31" s="2"/>
      <c r="I31" s="38" t="str">
        <f t="shared" si="6"/>
        <v>2. 本培養から</v>
      </c>
      <c r="J31" s="2" t="s">
        <v>2</v>
      </c>
      <c r="K31" s="2" t="s">
        <v>61</v>
      </c>
      <c r="L31" s="2">
        <v>0.9</v>
      </c>
      <c r="M31" s="2" t="s">
        <v>10</v>
      </c>
      <c r="N31" s="2"/>
      <c r="P31" s="38" t="str">
        <f t="shared" si="0"/>
        <v>3. 洗浄から</v>
      </c>
      <c r="Q31" s="2"/>
      <c r="R31" s="2"/>
      <c r="S31" s="2"/>
      <c r="T31" s="2"/>
      <c r="U31" s="2"/>
      <c r="W31" s="38" t="str">
        <f t="shared" si="1"/>
        <v>4. 分離精製から</v>
      </c>
      <c r="X31" s="2"/>
      <c r="Y31" s="2"/>
      <c r="Z31" s="2"/>
      <c r="AA31" s="2"/>
      <c r="AB31" s="2"/>
      <c r="AD31" s="38" t="str">
        <f t="shared" si="2"/>
        <v>5. から</v>
      </c>
      <c r="AE31" s="35"/>
      <c r="AF31" s="2"/>
      <c r="AG31" s="2"/>
      <c r="AH31" s="2"/>
      <c r="AI31" s="2"/>
      <c r="AK31" s="38" t="str">
        <f t="shared" si="3"/>
        <v>6. から</v>
      </c>
      <c r="AL31" s="35"/>
      <c r="AM31" s="2"/>
      <c r="AN31" s="2"/>
      <c r="AO31" s="2"/>
      <c r="AP31" s="2"/>
      <c r="AR31" s="38" t="str">
        <f t="shared" si="4"/>
        <v>7. から</v>
      </c>
      <c r="AS31" s="35"/>
      <c r="AT31" s="2"/>
      <c r="AU31" s="2"/>
      <c r="AV31" s="2"/>
      <c r="AW31" s="2"/>
      <c r="AY31" s="38" t="str">
        <f t="shared" si="5"/>
        <v>8. から</v>
      </c>
      <c r="AZ31" s="35"/>
      <c r="BA31" s="2"/>
      <c r="BB31" s="2"/>
      <c r="BC31" s="2"/>
      <c r="BD31" s="2"/>
      <c r="BF31" s="38" t="str">
        <f t="shared" si="7"/>
        <v>9. から</v>
      </c>
      <c r="BG31" s="35"/>
      <c r="BH31" s="2"/>
      <c r="BI31" s="2"/>
      <c r="BJ31" s="2"/>
      <c r="BK31" s="2"/>
      <c r="BM31" s="38"/>
      <c r="BN31" s="35"/>
      <c r="BO31" s="2"/>
      <c r="BP31" s="2"/>
      <c r="BQ31" s="2"/>
      <c r="BR31" s="2"/>
    </row>
    <row r="32" spans="2:70">
      <c r="B32" s="38" t="str">
        <f t="shared" si="8"/>
        <v>1. 前培養から</v>
      </c>
      <c r="C32" s="2" t="s">
        <v>79</v>
      </c>
      <c r="D32" s="2" t="s">
        <v>0</v>
      </c>
      <c r="E32" s="2">
        <v>97.753</v>
      </c>
      <c r="F32" s="2" t="s">
        <v>10</v>
      </c>
      <c r="G32" s="2"/>
      <c r="I32" s="38" t="str">
        <f t="shared" si="6"/>
        <v>2. 本培養から</v>
      </c>
      <c r="J32" s="2" t="s">
        <v>2</v>
      </c>
      <c r="K32" s="2" t="s">
        <v>62</v>
      </c>
      <c r="L32" s="2">
        <v>0.9</v>
      </c>
      <c r="M32" s="2" t="s">
        <v>10</v>
      </c>
      <c r="N32" s="2"/>
      <c r="P32" s="38" t="str">
        <f t="shared" si="0"/>
        <v>3. 洗浄から</v>
      </c>
      <c r="Q32" s="2"/>
      <c r="R32" s="2"/>
      <c r="S32" s="2"/>
      <c r="T32" s="2"/>
      <c r="U32" s="2"/>
      <c r="W32" s="38" t="str">
        <f t="shared" si="1"/>
        <v>4. 分離精製から</v>
      </c>
      <c r="X32" s="2"/>
      <c r="Y32" s="2"/>
      <c r="Z32" s="2"/>
      <c r="AA32" s="2"/>
      <c r="AB32" s="2"/>
      <c r="AD32" s="38" t="str">
        <f t="shared" si="2"/>
        <v>5. から</v>
      </c>
      <c r="AE32" s="35"/>
      <c r="AF32" s="2"/>
      <c r="AG32" s="2"/>
      <c r="AH32" s="2"/>
      <c r="AI32" s="2"/>
      <c r="AK32" s="38" t="str">
        <f t="shared" si="3"/>
        <v>6. から</v>
      </c>
      <c r="AL32" s="35"/>
      <c r="AM32" s="2"/>
      <c r="AN32" s="2"/>
      <c r="AO32" s="2"/>
      <c r="AP32" s="2"/>
      <c r="AR32" s="38" t="str">
        <f t="shared" si="4"/>
        <v>7. から</v>
      </c>
      <c r="AS32" s="35"/>
      <c r="AT32" s="2"/>
      <c r="AU32" s="2"/>
      <c r="AV32" s="2"/>
      <c r="AW32" s="2"/>
      <c r="AY32" s="38" t="str">
        <f t="shared" si="5"/>
        <v>8. から</v>
      </c>
      <c r="AZ32" s="35"/>
      <c r="BA32" s="2"/>
      <c r="BB32" s="2"/>
      <c r="BC32" s="2"/>
      <c r="BD32" s="2"/>
      <c r="BF32" s="38" t="str">
        <f t="shared" si="7"/>
        <v>9. から</v>
      </c>
      <c r="BG32" s="35"/>
      <c r="BH32" s="2"/>
      <c r="BI32" s="2"/>
      <c r="BJ32" s="2"/>
      <c r="BK32" s="2"/>
      <c r="BM32" s="38"/>
      <c r="BN32" s="35"/>
      <c r="BO32" s="2"/>
      <c r="BP32" s="2"/>
      <c r="BQ32" s="2"/>
      <c r="BR32" s="2"/>
    </row>
    <row r="33" spans="2:70">
      <c r="B33" s="38" t="str">
        <f t="shared" si="8"/>
        <v>1. 前培養から</v>
      </c>
      <c r="C33" s="2" t="s">
        <v>15</v>
      </c>
      <c r="D33" s="2" t="s">
        <v>33</v>
      </c>
      <c r="E33" s="2">
        <v>1.1000000000000001</v>
      </c>
      <c r="F33" s="2" t="s">
        <v>32</v>
      </c>
      <c r="G33" s="2"/>
      <c r="I33" s="38" t="str">
        <f t="shared" si="6"/>
        <v>2. 本培養から</v>
      </c>
      <c r="J33" s="2" t="s">
        <v>2</v>
      </c>
      <c r="K33" s="2" t="s">
        <v>43</v>
      </c>
      <c r="L33" s="2">
        <v>7293</v>
      </c>
      <c r="M33" s="2" t="s">
        <v>10</v>
      </c>
      <c r="N33" s="2"/>
      <c r="P33" s="38" t="str">
        <f t="shared" si="0"/>
        <v>3. 洗浄から</v>
      </c>
      <c r="Q33" s="2"/>
      <c r="R33" s="2"/>
      <c r="S33" s="2"/>
      <c r="T33" s="2"/>
      <c r="U33" s="2"/>
      <c r="W33" s="38" t="str">
        <f t="shared" si="1"/>
        <v>4. 分離精製から</v>
      </c>
      <c r="X33" s="2"/>
      <c r="Y33" s="2"/>
      <c r="Z33" s="2"/>
      <c r="AA33" s="2"/>
      <c r="AB33" s="2"/>
      <c r="AD33" s="38" t="str">
        <f t="shared" si="2"/>
        <v>5. から</v>
      </c>
      <c r="AE33" s="35"/>
      <c r="AF33" s="2"/>
      <c r="AG33" s="2"/>
      <c r="AH33" s="2"/>
      <c r="AI33" s="2"/>
      <c r="AK33" s="38" t="str">
        <f t="shared" si="3"/>
        <v>6. から</v>
      </c>
      <c r="AL33" s="35"/>
      <c r="AM33" s="2"/>
      <c r="AN33" s="2"/>
      <c r="AO33" s="2"/>
      <c r="AP33" s="2"/>
      <c r="AR33" s="38" t="str">
        <f t="shared" si="4"/>
        <v>7. から</v>
      </c>
      <c r="AS33" s="35"/>
      <c r="AT33" s="2"/>
      <c r="AU33" s="2"/>
      <c r="AV33" s="2"/>
      <c r="AW33" s="2"/>
      <c r="AY33" s="38" t="str">
        <f t="shared" si="5"/>
        <v>8. から</v>
      </c>
      <c r="AZ33" s="35"/>
      <c r="BA33" s="2"/>
      <c r="BB33" s="2"/>
      <c r="BC33" s="2"/>
      <c r="BD33" s="2"/>
      <c r="BF33" s="38" t="str">
        <f t="shared" si="7"/>
        <v>9. から</v>
      </c>
      <c r="BG33" s="35"/>
      <c r="BH33" s="2"/>
      <c r="BI33" s="2"/>
      <c r="BJ33" s="2"/>
      <c r="BK33" s="2"/>
      <c r="BM33" s="38"/>
      <c r="BN33" s="35"/>
      <c r="BO33" s="2"/>
      <c r="BP33" s="2"/>
      <c r="BQ33" s="2"/>
      <c r="BR33" s="2"/>
    </row>
    <row r="34" spans="2:70">
      <c r="B34" s="38" t="str">
        <f t="shared" si="8"/>
        <v>1. 前培養から</v>
      </c>
      <c r="C34" s="2" t="s">
        <v>5</v>
      </c>
      <c r="D34" s="2" t="s">
        <v>14</v>
      </c>
      <c r="E34" s="2">
        <v>0.3</v>
      </c>
      <c r="F34" s="2" t="s">
        <v>56</v>
      </c>
      <c r="G34" s="2"/>
      <c r="I34" s="38" t="str">
        <f t="shared" si="6"/>
        <v>2. 本培養から</v>
      </c>
      <c r="J34" s="2" t="s">
        <v>2</v>
      </c>
      <c r="K34" s="2" t="s">
        <v>68</v>
      </c>
      <c r="L34" s="2">
        <v>296</v>
      </c>
      <c r="M34" s="2" t="s">
        <v>10</v>
      </c>
      <c r="N34" s="2"/>
      <c r="P34" s="38" t="str">
        <f t="shared" si="0"/>
        <v>3. 洗浄から</v>
      </c>
      <c r="Q34" s="2"/>
      <c r="R34" s="2"/>
      <c r="S34" s="2"/>
      <c r="T34" s="2"/>
      <c r="U34" s="2"/>
      <c r="W34" s="38" t="str">
        <f t="shared" si="1"/>
        <v>4. 分離精製から</v>
      </c>
      <c r="X34" s="2"/>
      <c r="Y34" s="2"/>
      <c r="Z34" s="2"/>
      <c r="AA34" s="2"/>
      <c r="AB34" s="2"/>
      <c r="AD34" s="38" t="str">
        <f t="shared" si="2"/>
        <v>5. から</v>
      </c>
      <c r="AE34" s="35"/>
      <c r="AF34" s="2"/>
      <c r="AG34" s="2"/>
      <c r="AH34" s="2"/>
      <c r="AI34" s="2"/>
      <c r="AK34" s="38" t="str">
        <f t="shared" si="3"/>
        <v>6. から</v>
      </c>
      <c r="AL34" s="35"/>
      <c r="AM34" s="2"/>
      <c r="AN34" s="2"/>
      <c r="AO34" s="2"/>
      <c r="AP34" s="2"/>
      <c r="AR34" s="38" t="str">
        <f t="shared" si="4"/>
        <v>7. から</v>
      </c>
      <c r="AS34" s="35"/>
      <c r="AT34" s="2"/>
      <c r="AU34" s="2"/>
      <c r="AV34" s="2"/>
      <c r="AW34" s="2"/>
      <c r="AY34" s="38" t="str">
        <f t="shared" si="5"/>
        <v>8. から</v>
      </c>
      <c r="AZ34" s="35"/>
      <c r="BA34" s="2"/>
      <c r="BB34" s="2"/>
      <c r="BC34" s="2"/>
      <c r="BD34" s="2"/>
      <c r="BF34" s="38" t="str">
        <f t="shared" si="7"/>
        <v>9. から</v>
      </c>
      <c r="BG34" s="35"/>
      <c r="BH34" s="2"/>
      <c r="BI34" s="2"/>
      <c r="BJ34" s="2"/>
      <c r="BK34" s="2"/>
      <c r="BM34" s="38"/>
      <c r="BN34" s="35"/>
      <c r="BO34" s="2"/>
      <c r="BP34" s="2"/>
      <c r="BQ34" s="2"/>
      <c r="BR34" s="2"/>
    </row>
    <row r="35" spans="2:70">
      <c r="B35" s="38" t="str">
        <f t="shared" si="8"/>
        <v>1. 前培養から</v>
      </c>
      <c r="C35" s="2" t="s">
        <v>108</v>
      </c>
      <c r="D35" s="2" t="s">
        <v>0</v>
      </c>
      <c r="E35" s="2">
        <v>1</v>
      </c>
      <c r="F35" s="2" t="s">
        <v>10</v>
      </c>
      <c r="G35" s="2"/>
      <c r="I35" s="38" t="str">
        <f t="shared" si="6"/>
        <v>2. 本培養から</v>
      </c>
      <c r="J35" s="28" t="s">
        <v>80</v>
      </c>
      <c r="K35" s="2" t="s">
        <v>0</v>
      </c>
      <c r="L35" s="2">
        <v>2</v>
      </c>
      <c r="M35" s="2" t="s">
        <v>10</v>
      </c>
      <c r="N35" s="2"/>
      <c r="P35" s="38" t="str">
        <f t="shared" si="0"/>
        <v>3. 洗浄から</v>
      </c>
      <c r="Q35" s="2"/>
      <c r="R35" s="2"/>
      <c r="S35" s="2"/>
      <c r="T35" s="2"/>
      <c r="U35" s="2"/>
      <c r="W35" s="38" t="str">
        <f t="shared" si="1"/>
        <v>4. 分離精製から</v>
      </c>
      <c r="X35" s="2"/>
      <c r="Y35" s="2"/>
      <c r="Z35" s="2"/>
      <c r="AA35" s="2"/>
      <c r="AB35" s="2"/>
      <c r="AD35" s="38" t="str">
        <f t="shared" si="2"/>
        <v>5. から</v>
      </c>
      <c r="AE35" s="35"/>
      <c r="AF35" s="2"/>
      <c r="AG35" s="2"/>
      <c r="AH35" s="2"/>
      <c r="AI35" s="2"/>
      <c r="AK35" s="38" t="str">
        <f t="shared" si="3"/>
        <v>6. から</v>
      </c>
      <c r="AL35" s="35"/>
      <c r="AM35" s="2"/>
      <c r="AN35" s="2"/>
      <c r="AO35" s="2"/>
      <c r="AP35" s="2"/>
      <c r="AR35" s="38" t="str">
        <f t="shared" si="4"/>
        <v>7. から</v>
      </c>
      <c r="AS35" s="35"/>
      <c r="AT35" s="2"/>
      <c r="AU35" s="2"/>
      <c r="AV35" s="2"/>
      <c r="AW35" s="2"/>
      <c r="AY35" s="38" t="str">
        <f t="shared" si="5"/>
        <v>8. から</v>
      </c>
      <c r="AZ35" s="35"/>
      <c r="BA35" s="2"/>
      <c r="BB35" s="2"/>
      <c r="BC35" s="2"/>
      <c r="BD35" s="2"/>
      <c r="BF35" s="38" t="str">
        <f t="shared" si="7"/>
        <v>9. から</v>
      </c>
      <c r="BG35" s="35"/>
      <c r="BH35" s="2"/>
      <c r="BI35" s="2"/>
      <c r="BJ35" s="2"/>
      <c r="BK35" s="2"/>
      <c r="BM35" s="38"/>
      <c r="BN35" s="35"/>
      <c r="BO35" s="2"/>
      <c r="BP35" s="2"/>
      <c r="BQ35" s="2"/>
      <c r="BR35" s="2"/>
    </row>
    <row r="36" spans="2:70">
      <c r="B36" s="38" t="str">
        <f t="shared" si="8"/>
        <v>1. 前培養から</v>
      </c>
      <c r="C36" s="2"/>
      <c r="D36" s="2"/>
      <c r="E36" s="2"/>
      <c r="F36" s="2"/>
      <c r="G36" s="2"/>
      <c r="I36" s="38" t="str">
        <f t="shared" si="6"/>
        <v>2. 本培養から</v>
      </c>
      <c r="J36" s="2" t="s">
        <v>86</v>
      </c>
      <c r="K36" s="2" t="s">
        <v>64</v>
      </c>
      <c r="L36" s="2">
        <v>1080</v>
      </c>
      <c r="M36" s="2" t="s">
        <v>10</v>
      </c>
      <c r="N36" s="2"/>
      <c r="P36" s="38" t="str">
        <f t="shared" si="0"/>
        <v>3. 洗浄から</v>
      </c>
      <c r="Q36" s="2"/>
      <c r="R36" s="2"/>
      <c r="S36" s="2"/>
      <c r="T36" s="2"/>
      <c r="U36" s="2"/>
      <c r="W36" s="38" t="str">
        <f t="shared" si="1"/>
        <v>4. 分離精製から</v>
      </c>
      <c r="X36" s="2"/>
      <c r="Y36" s="2"/>
      <c r="Z36" s="2"/>
      <c r="AA36" s="2"/>
      <c r="AB36" s="2"/>
      <c r="AD36" s="38" t="str">
        <f t="shared" si="2"/>
        <v>5. から</v>
      </c>
      <c r="AE36" s="35"/>
      <c r="AF36" s="2"/>
      <c r="AG36" s="2"/>
      <c r="AH36" s="2"/>
      <c r="AI36" s="2"/>
      <c r="AK36" s="38" t="str">
        <f t="shared" si="3"/>
        <v>6. から</v>
      </c>
      <c r="AL36" s="35"/>
      <c r="AM36" s="2"/>
      <c r="AN36" s="2"/>
      <c r="AO36" s="2"/>
      <c r="AP36" s="2"/>
      <c r="AR36" s="38" t="str">
        <f t="shared" si="4"/>
        <v>7. から</v>
      </c>
      <c r="AS36" s="35"/>
      <c r="AT36" s="2"/>
      <c r="AU36" s="2"/>
      <c r="AV36" s="2"/>
      <c r="AW36" s="2"/>
      <c r="AY36" s="38" t="str">
        <f t="shared" si="5"/>
        <v>8. から</v>
      </c>
      <c r="AZ36" s="35"/>
      <c r="BA36" s="2"/>
      <c r="BB36" s="2"/>
      <c r="BC36" s="2"/>
      <c r="BD36" s="2"/>
      <c r="BF36" s="38" t="str">
        <f t="shared" si="7"/>
        <v>9. から</v>
      </c>
      <c r="BG36" s="35"/>
      <c r="BH36" s="2"/>
      <c r="BI36" s="2"/>
      <c r="BJ36" s="2"/>
      <c r="BK36" s="2"/>
      <c r="BM36" s="38"/>
      <c r="BN36" s="35"/>
      <c r="BO36" s="2"/>
      <c r="BP36" s="2"/>
      <c r="BQ36" s="2"/>
      <c r="BR36" s="2"/>
    </row>
    <row r="37" spans="2:70">
      <c r="B37" s="38" t="str">
        <f t="shared" si="8"/>
        <v>1. 前培養から</v>
      </c>
      <c r="C37" s="2"/>
      <c r="D37" s="2"/>
      <c r="E37" s="2"/>
      <c r="F37" s="2"/>
      <c r="G37" s="2"/>
      <c r="I37" s="38" t="str">
        <f t="shared" si="6"/>
        <v>2. 本培養から</v>
      </c>
      <c r="J37" s="2" t="s">
        <v>86</v>
      </c>
      <c r="K37" s="2" t="s">
        <v>0</v>
      </c>
      <c r="L37" s="2">
        <v>1000</v>
      </c>
      <c r="M37" s="2" t="s">
        <v>10</v>
      </c>
      <c r="N37" s="2"/>
      <c r="P37" s="38" t="str">
        <f t="shared" si="0"/>
        <v>3. 洗浄から</v>
      </c>
      <c r="Q37" s="2"/>
      <c r="R37" s="2"/>
      <c r="S37" s="2"/>
      <c r="T37" s="2"/>
      <c r="U37" s="2"/>
      <c r="W37" s="38" t="str">
        <f t="shared" si="1"/>
        <v>4. 分離精製から</v>
      </c>
      <c r="X37" s="2"/>
      <c r="Y37" s="2"/>
      <c r="Z37" s="2"/>
      <c r="AA37" s="2"/>
      <c r="AB37" s="2"/>
      <c r="AD37" s="38" t="str">
        <f t="shared" si="2"/>
        <v>5. から</v>
      </c>
      <c r="AE37" s="35"/>
      <c r="AF37" s="2"/>
      <c r="AG37" s="2"/>
      <c r="AH37" s="2"/>
      <c r="AI37" s="2"/>
      <c r="AK37" s="38" t="str">
        <f t="shared" si="3"/>
        <v>6. から</v>
      </c>
      <c r="AL37" s="35"/>
      <c r="AM37" s="2"/>
      <c r="AN37" s="2"/>
      <c r="AO37" s="2"/>
      <c r="AP37" s="2"/>
      <c r="AR37" s="38" t="str">
        <f t="shared" si="4"/>
        <v>7. から</v>
      </c>
      <c r="AS37" s="35"/>
      <c r="AT37" s="2"/>
      <c r="AU37" s="2"/>
      <c r="AV37" s="2"/>
      <c r="AW37" s="2"/>
      <c r="AY37" s="38" t="str">
        <f t="shared" si="5"/>
        <v>8. から</v>
      </c>
      <c r="AZ37" s="35"/>
      <c r="BA37" s="2"/>
      <c r="BB37" s="2"/>
      <c r="BC37" s="2"/>
      <c r="BD37" s="2"/>
      <c r="BF37" s="38" t="str">
        <f t="shared" si="7"/>
        <v>9. から</v>
      </c>
      <c r="BG37" s="35"/>
      <c r="BH37" s="2"/>
      <c r="BI37" s="2"/>
      <c r="BJ37" s="2"/>
      <c r="BK37" s="2"/>
      <c r="BM37" s="38"/>
      <c r="BN37" s="35"/>
      <c r="BO37" s="2"/>
      <c r="BP37" s="2"/>
      <c r="BQ37" s="2"/>
      <c r="BR37" s="2"/>
    </row>
    <row r="38" spans="2:70">
      <c r="B38" s="38" t="str">
        <f t="shared" si="8"/>
        <v>1. 前培養から</v>
      </c>
      <c r="C38" s="2"/>
      <c r="D38" s="2"/>
      <c r="E38" s="2"/>
      <c r="F38" s="2"/>
      <c r="G38" s="2"/>
      <c r="I38" s="38" t="str">
        <f t="shared" si="6"/>
        <v>2. 本培養から</v>
      </c>
      <c r="J38" s="2" t="s">
        <v>15</v>
      </c>
      <c r="K38" s="2" t="s">
        <v>11</v>
      </c>
      <c r="L38" s="2">
        <v>315</v>
      </c>
      <c r="M38" s="2" t="s">
        <v>10</v>
      </c>
      <c r="N38" s="2"/>
      <c r="P38" s="38" t="str">
        <f t="shared" si="0"/>
        <v>3. 洗浄から</v>
      </c>
      <c r="Q38" s="2"/>
      <c r="R38" s="2"/>
      <c r="S38" s="2"/>
      <c r="T38" s="2"/>
      <c r="U38" s="2"/>
      <c r="W38" s="38" t="str">
        <f t="shared" si="1"/>
        <v>4. 分離精製から</v>
      </c>
      <c r="X38" s="2"/>
      <c r="Y38" s="2"/>
      <c r="Z38" s="2"/>
      <c r="AA38" s="2"/>
      <c r="AB38" s="2"/>
      <c r="AD38" s="38" t="str">
        <f t="shared" si="2"/>
        <v>5. から</v>
      </c>
      <c r="AE38" s="35"/>
      <c r="AF38" s="2"/>
      <c r="AG38" s="2"/>
      <c r="AH38" s="2"/>
      <c r="AI38" s="2"/>
      <c r="AK38" s="38" t="str">
        <f t="shared" si="3"/>
        <v>6. から</v>
      </c>
      <c r="AL38" s="35"/>
      <c r="AM38" s="2"/>
      <c r="AN38" s="2"/>
      <c r="AO38" s="2"/>
      <c r="AP38" s="2"/>
      <c r="AR38" s="38" t="str">
        <f t="shared" si="4"/>
        <v>7. から</v>
      </c>
      <c r="AS38" s="35"/>
      <c r="AT38" s="2"/>
      <c r="AU38" s="2"/>
      <c r="AV38" s="2"/>
      <c r="AW38" s="2"/>
      <c r="AY38" s="38" t="str">
        <f t="shared" si="5"/>
        <v>8. から</v>
      </c>
      <c r="AZ38" s="35"/>
      <c r="BA38" s="2"/>
      <c r="BB38" s="2"/>
      <c r="BC38" s="2"/>
      <c r="BD38" s="2"/>
      <c r="BF38" s="38" t="str">
        <f t="shared" si="7"/>
        <v>9. から</v>
      </c>
      <c r="BG38" s="35"/>
      <c r="BH38" s="2"/>
      <c r="BI38" s="2"/>
      <c r="BJ38" s="2"/>
      <c r="BK38" s="2"/>
      <c r="BM38" s="38"/>
      <c r="BN38" s="35"/>
      <c r="BO38" s="2"/>
      <c r="BP38" s="2"/>
      <c r="BQ38" s="2"/>
      <c r="BR38" s="2"/>
    </row>
    <row r="39" spans="2:70">
      <c r="B39" s="38" t="str">
        <f t="shared" si="8"/>
        <v>1. 前培養から</v>
      </c>
      <c r="C39" s="2"/>
      <c r="D39" s="2"/>
      <c r="E39" s="2"/>
      <c r="F39" s="2"/>
      <c r="G39" s="2"/>
      <c r="I39" s="38" t="str">
        <f t="shared" si="6"/>
        <v>2. 本培養から</v>
      </c>
      <c r="J39" s="2" t="s">
        <v>15</v>
      </c>
      <c r="K39" s="2" t="s">
        <v>65</v>
      </c>
      <c r="L39" s="2">
        <v>434</v>
      </c>
      <c r="M39" s="2" t="s">
        <v>10</v>
      </c>
      <c r="N39" s="2"/>
      <c r="P39" s="38" t="str">
        <f t="shared" si="0"/>
        <v>3. 洗浄から</v>
      </c>
      <c r="Q39" s="2"/>
      <c r="R39" s="2"/>
      <c r="S39" s="2"/>
      <c r="T39" s="2"/>
      <c r="U39" s="2"/>
      <c r="W39" s="38" t="str">
        <f t="shared" si="1"/>
        <v>4. 分離精製から</v>
      </c>
      <c r="X39" s="2"/>
      <c r="Y39" s="2"/>
      <c r="Z39" s="2"/>
      <c r="AA39" s="2"/>
      <c r="AB39" s="2"/>
      <c r="AD39" s="38" t="str">
        <f t="shared" si="2"/>
        <v>5. から</v>
      </c>
      <c r="AE39" s="35"/>
      <c r="AF39" s="2"/>
      <c r="AG39" s="2"/>
      <c r="AH39" s="2"/>
      <c r="AI39" s="2"/>
      <c r="AK39" s="38" t="str">
        <f t="shared" si="3"/>
        <v>6. から</v>
      </c>
      <c r="AL39" s="35"/>
      <c r="AM39" s="2"/>
      <c r="AN39" s="2"/>
      <c r="AO39" s="2"/>
      <c r="AP39" s="2"/>
      <c r="AR39" s="38" t="str">
        <f t="shared" si="4"/>
        <v>7. から</v>
      </c>
      <c r="AS39" s="35"/>
      <c r="AT39" s="2"/>
      <c r="AU39" s="2"/>
      <c r="AV39" s="2"/>
      <c r="AW39" s="2"/>
      <c r="AY39" s="38" t="str">
        <f t="shared" si="5"/>
        <v>8. から</v>
      </c>
      <c r="AZ39" s="35"/>
      <c r="BA39" s="2"/>
      <c r="BB39" s="2"/>
      <c r="BC39" s="2"/>
      <c r="BD39" s="2"/>
      <c r="BF39" s="38" t="str">
        <f t="shared" si="7"/>
        <v>9. から</v>
      </c>
      <c r="BG39" s="35"/>
      <c r="BH39" s="2"/>
      <c r="BI39" s="2"/>
      <c r="BJ39" s="2"/>
      <c r="BK39" s="2"/>
      <c r="BM39" s="38"/>
      <c r="BN39" s="35"/>
      <c r="BO39" s="2"/>
      <c r="BP39" s="2"/>
      <c r="BQ39" s="2"/>
      <c r="BR39" s="2"/>
    </row>
    <row r="40" spans="2:70">
      <c r="B40" s="38" t="str">
        <f t="shared" si="8"/>
        <v>1. 前培養から</v>
      </c>
      <c r="C40" s="2"/>
      <c r="D40" s="2"/>
      <c r="E40" s="2"/>
      <c r="F40" s="2"/>
      <c r="G40" s="2"/>
      <c r="I40" s="38" t="str">
        <f t="shared" si="6"/>
        <v>2. 本培養から</v>
      </c>
      <c r="J40" s="2" t="s">
        <v>15</v>
      </c>
      <c r="K40" s="2" t="s">
        <v>83</v>
      </c>
      <c r="L40" s="2">
        <v>6392</v>
      </c>
      <c r="M40" s="2" t="s">
        <v>10</v>
      </c>
      <c r="N40" s="2"/>
      <c r="P40" s="38" t="str">
        <f t="shared" si="0"/>
        <v>3. 洗浄から</v>
      </c>
      <c r="Q40" s="2"/>
      <c r="R40" s="2"/>
      <c r="S40" s="2"/>
      <c r="T40" s="2"/>
      <c r="U40" s="2"/>
      <c r="W40" s="38" t="str">
        <f t="shared" si="1"/>
        <v>4. 分離精製から</v>
      </c>
      <c r="X40" s="2"/>
      <c r="Y40" s="2"/>
      <c r="Z40" s="2"/>
      <c r="AA40" s="2"/>
      <c r="AB40" s="2"/>
      <c r="AD40" s="38" t="str">
        <f t="shared" si="2"/>
        <v>5. から</v>
      </c>
      <c r="AE40" s="35"/>
      <c r="AF40" s="2"/>
      <c r="AG40" s="2"/>
      <c r="AH40" s="2"/>
      <c r="AI40" s="2"/>
      <c r="AK40" s="38" t="str">
        <f t="shared" si="3"/>
        <v>6. から</v>
      </c>
      <c r="AL40" s="35"/>
      <c r="AM40" s="2"/>
      <c r="AN40" s="2"/>
      <c r="AO40" s="2"/>
      <c r="AP40" s="2"/>
      <c r="AR40" s="38" t="str">
        <f t="shared" si="4"/>
        <v>7. から</v>
      </c>
      <c r="AS40" s="35"/>
      <c r="AT40" s="2"/>
      <c r="AU40" s="2"/>
      <c r="AV40" s="2"/>
      <c r="AW40" s="2"/>
      <c r="AY40" s="38" t="str">
        <f t="shared" si="5"/>
        <v>8. から</v>
      </c>
      <c r="AZ40" s="35"/>
      <c r="BA40" s="2"/>
      <c r="BB40" s="2"/>
      <c r="BC40" s="2"/>
      <c r="BD40" s="2"/>
      <c r="BF40" s="38" t="str">
        <f t="shared" si="7"/>
        <v>9. から</v>
      </c>
      <c r="BG40" s="35"/>
      <c r="BH40" s="2"/>
      <c r="BI40" s="2"/>
      <c r="BJ40" s="2"/>
      <c r="BK40" s="2"/>
      <c r="BM40" s="38"/>
      <c r="BN40" s="35"/>
      <c r="BO40" s="2"/>
      <c r="BP40" s="2"/>
      <c r="BQ40" s="2"/>
      <c r="BR40" s="2"/>
    </row>
    <row r="41" spans="2:70">
      <c r="B41" s="38" t="str">
        <f t="shared" si="8"/>
        <v>1. 前培養から</v>
      </c>
      <c r="C41" s="2"/>
      <c r="D41" s="2"/>
      <c r="E41" s="2"/>
      <c r="F41" s="2"/>
      <c r="G41" s="2"/>
      <c r="I41" s="38" t="str">
        <f t="shared" si="6"/>
        <v>2. 本培養から</v>
      </c>
      <c r="J41" s="2" t="s">
        <v>15</v>
      </c>
      <c r="K41" s="2" t="s">
        <v>33</v>
      </c>
      <c r="L41" s="2">
        <v>396</v>
      </c>
      <c r="M41" s="2" t="s">
        <v>32</v>
      </c>
      <c r="N41" s="2"/>
      <c r="P41" s="38" t="str">
        <f t="shared" si="0"/>
        <v>3. 洗浄から</v>
      </c>
      <c r="Q41" s="2"/>
      <c r="R41" s="2"/>
      <c r="S41" s="2"/>
      <c r="T41" s="2"/>
      <c r="U41" s="2"/>
      <c r="W41" s="38" t="str">
        <f t="shared" si="1"/>
        <v>4. 分離精製から</v>
      </c>
      <c r="X41" s="2"/>
      <c r="Y41" s="2"/>
      <c r="Z41" s="2"/>
      <c r="AA41" s="2"/>
      <c r="AB41" s="2"/>
      <c r="AD41" s="38" t="str">
        <f t="shared" si="2"/>
        <v>5. から</v>
      </c>
      <c r="AE41" s="35"/>
      <c r="AF41" s="2"/>
      <c r="AG41" s="2"/>
      <c r="AH41" s="2"/>
      <c r="AI41" s="2"/>
      <c r="AK41" s="38" t="str">
        <f t="shared" si="3"/>
        <v>6. から</v>
      </c>
      <c r="AL41" s="35"/>
      <c r="AM41" s="2"/>
      <c r="AN41" s="2"/>
      <c r="AO41" s="2"/>
      <c r="AP41" s="2"/>
      <c r="AR41" s="38" t="str">
        <f t="shared" si="4"/>
        <v>7. から</v>
      </c>
      <c r="AS41" s="35"/>
      <c r="AT41" s="2"/>
      <c r="AU41" s="2"/>
      <c r="AV41" s="2"/>
      <c r="AW41" s="2"/>
      <c r="AY41" s="38" t="str">
        <f t="shared" si="5"/>
        <v>8. から</v>
      </c>
      <c r="AZ41" s="35"/>
      <c r="BA41" s="2"/>
      <c r="BB41" s="2"/>
      <c r="BC41" s="2"/>
      <c r="BD41" s="2"/>
      <c r="BF41" s="38" t="str">
        <f t="shared" si="7"/>
        <v>9. から</v>
      </c>
      <c r="BG41" s="35"/>
      <c r="BH41" s="2"/>
      <c r="BI41" s="2"/>
      <c r="BJ41" s="2"/>
      <c r="BK41" s="2"/>
      <c r="BM41" s="38"/>
      <c r="BN41" s="35"/>
      <c r="BO41" s="2"/>
      <c r="BP41" s="2"/>
      <c r="BQ41" s="2"/>
      <c r="BR41" s="2"/>
    </row>
    <row r="42" spans="2:70">
      <c r="B42" s="38" t="str">
        <f t="shared" si="8"/>
        <v>1. 前培養から</v>
      </c>
      <c r="C42" s="2"/>
      <c r="D42" s="2"/>
      <c r="E42" s="2"/>
      <c r="F42" s="2"/>
      <c r="G42" s="2"/>
      <c r="I42" s="38" t="str">
        <f t="shared" si="6"/>
        <v>2. 本培養から</v>
      </c>
      <c r="J42" s="28" t="s">
        <v>5</v>
      </c>
      <c r="K42" s="2" t="s">
        <v>66</v>
      </c>
      <c r="L42" s="2">
        <v>0.1</v>
      </c>
      <c r="M42" s="2" t="s">
        <v>6</v>
      </c>
      <c r="N42" s="2"/>
      <c r="P42" s="38" t="str">
        <f t="shared" si="0"/>
        <v>3. 洗浄から</v>
      </c>
      <c r="Q42" s="2"/>
      <c r="R42" s="2"/>
      <c r="S42" s="2"/>
      <c r="T42" s="2"/>
      <c r="U42" s="2"/>
      <c r="W42" s="38" t="str">
        <f t="shared" si="1"/>
        <v>4. 分離精製から</v>
      </c>
      <c r="X42" s="2"/>
      <c r="Y42" s="2"/>
      <c r="Z42" s="2"/>
      <c r="AA42" s="2"/>
      <c r="AB42" s="2"/>
      <c r="AD42" s="38" t="str">
        <f t="shared" si="2"/>
        <v>5. から</v>
      </c>
      <c r="AE42" s="35"/>
      <c r="AF42" s="2"/>
      <c r="AG42" s="2"/>
      <c r="AH42" s="2"/>
      <c r="AI42" s="2"/>
      <c r="AK42" s="38" t="str">
        <f t="shared" si="3"/>
        <v>6. から</v>
      </c>
      <c r="AL42" s="35"/>
      <c r="AM42" s="2"/>
      <c r="AN42" s="2"/>
      <c r="AO42" s="2"/>
      <c r="AP42" s="2"/>
      <c r="AR42" s="38" t="str">
        <f t="shared" si="4"/>
        <v>7. から</v>
      </c>
      <c r="AS42" s="35"/>
      <c r="AT42" s="2"/>
      <c r="AU42" s="2"/>
      <c r="AV42" s="2"/>
      <c r="AW42" s="2"/>
      <c r="AY42" s="38" t="str">
        <f t="shared" si="5"/>
        <v>8. から</v>
      </c>
      <c r="AZ42" s="35"/>
      <c r="BA42" s="2"/>
      <c r="BB42" s="2"/>
      <c r="BC42" s="2"/>
      <c r="BD42" s="2"/>
      <c r="BF42" s="38" t="str">
        <f t="shared" si="7"/>
        <v>9. から</v>
      </c>
      <c r="BG42" s="35"/>
      <c r="BH42" s="2"/>
      <c r="BI42" s="2"/>
      <c r="BJ42" s="2"/>
      <c r="BK42" s="2"/>
      <c r="BM42" s="38"/>
      <c r="BN42" s="35"/>
      <c r="BO42" s="2"/>
      <c r="BP42" s="2"/>
      <c r="BQ42" s="2"/>
      <c r="BR42" s="2"/>
    </row>
    <row r="43" spans="2:70">
      <c r="B43" s="38" t="str">
        <f t="shared" si="8"/>
        <v>1. 前培養から</v>
      </c>
      <c r="C43" s="2"/>
      <c r="D43" s="2"/>
      <c r="E43" s="2"/>
      <c r="F43" s="2"/>
      <c r="G43" s="2"/>
      <c r="I43" s="38" t="str">
        <f t="shared" si="6"/>
        <v>2. 本培養から</v>
      </c>
      <c r="J43" s="2" t="s">
        <v>5</v>
      </c>
      <c r="K43" s="2" t="s">
        <v>67</v>
      </c>
      <c r="L43" s="2">
        <v>0.2</v>
      </c>
      <c r="M43" s="2" t="s">
        <v>6</v>
      </c>
      <c r="N43" s="2"/>
      <c r="P43" s="38" t="str">
        <f t="shared" si="0"/>
        <v>3. 洗浄から</v>
      </c>
      <c r="Q43" s="2"/>
      <c r="R43" s="2"/>
      <c r="S43" s="2"/>
      <c r="T43" s="2"/>
      <c r="U43" s="2"/>
      <c r="W43" s="38" t="str">
        <f t="shared" si="1"/>
        <v>4. 分離精製から</v>
      </c>
      <c r="X43" s="2"/>
      <c r="Y43" s="2"/>
      <c r="Z43" s="2"/>
      <c r="AA43" s="2"/>
      <c r="AB43" s="2"/>
      <c r="AD43" s="38" t="str">
        <f t="shared" si="2"/>
        <v>5. から</v>
      </c>
      <c r="AE43" s="35"/>
      <c r="AF43" s="2"/>
      <c r="AG43" s="2"/>
      <c r="AH43" s="2"/>
      <c r="AI43" s="2"/>
      <c r="AK43" s="38" t="str">
        <f t="shared" si="3"/>
        <v>6. から</v>
      </c>
      <c r="AL43" s="35"/>
      <c r="AM43" s="2"/>
      <c r="AN43" s="2"/>
      <c r="AO43" s="2"/>
      <c r="AP43" s="2"/>
      <c r="AR43" s="38" t="str">
        <f t="shared" si="4"/>
        <v>7. から</v>
      </c>
      <c r="AS43" s="35"/>
      <c r="AT43" s="2"/>
      <c r="AU43" s="2"/>
      <c r="AV43" s="2"/>
      <c r="AW43" s="2"/>
      <c r="AY43" s="38" t="str">
        <f t="shared" si="5"/>
        <v>8. から</v>
      </c>
      <c r="AZ43" s="35"/>
      <c r="BA43" s="2"/>
      <c r="BB43" s="2"/>
      <c r="BC43" s="2"/>
      <c r="BD43" s="2"/>
      <c r="BF43" s="38" t="str">
        <f t="shared" si="7"/>
        <v>9. から</v>
      </c>
      <c r="BG43" s="35"/>
      <c r="BH43" s="2"/>
      <c r="BI43" s="2"/>
      <c r="BJ43" s="2"/>
      <c r="BK43" s="2"/>
      <c r="BM43" s="38"/>
      <c r="BN43" s="35"/>
      <c r="BO43" s="2"/>
      <c r="BP43" s="2"/>
      <c r="BQ43" s="2"/>
      <c r="BR43" s="2"/>
    </row>
    <row r="44" spans="2:70">
      <c r="B44" s="38" t="str">
        <f t="shared" si="8"/>
        <v>1. 前培養から</v>
      </c>
      <c r="C44" s="2"/>
      <c r="D44" s="2"/>
      <c r="E44" s="2"/>
      <c r="F44" s="2"/>
      <c r="G44" s="2"/>
      <c r="I44" s="38" t="str">
        <f t="shared" si="6"/>
        <v>2. 本培養から</v>
      </c>
      <c r="J44" s="2"/>
      <c r="K44" s="2"/>
      <c r="L44" s="2"/>
      <c r="M44" s="2"/>
      <c r="N44" s="2"/>
      <c r="P44" s="38" t="str">
        <f t="shared" si="0"/>
        <v>3. 洗浄から</v>
      </c>
      <c r="Q44" s="2"/>
      <c r="R44" s="2"/>
      <c r="S44" s="2"/>
      <c r="T44" s="2"/>
      <c r="U44" s="2"/>
      <c r="W44" s="38" t="str">
        <f t="shared" si="1"/>
        <v>4. 分離精製から</v>
      </c>
      <c r="X44" s="2"/>
      <c r="Y44" s="2"/>
      <c r="Z44" s="2"/>
      <c r="AA44" s="2"/>
      <c r="AB44" s="2"/>
      <c r="AD44" s="38" t="str">
        <f t="shared" si="2"/>
        <v>5. から</v>
      </c>
      <c r="AE44" s="35"/>
      <c r="AF44" s="2"/>
      <c r="AG44" s="2"/>
      <c r="AH44" s="2"/>
      <c r="AI44" s="2"/>
      <c r="AK44" s="38" t="str">
        <f t="shared" si="3"/>
        <v>6. から</v>
      </c>
      <c r="AL44" s="35"/>
      <c r="AM44" s="2"/>
      <c r="AN44" s="2"/>
      <c r="AO44" s="2"/>
      <c r="AP44" s="2"/>
      <c r="AR44" s="38" t="str">
        <f t="shared" si="4"/>
        <v>7. から</v>
      </c>
      <c r="AS44" s="35"/>
      <c r="AT44" s="2"/>
      <c r="AU44" s="2"/>
      <c r="AV44" s="2"/>
      <c r="AW44" s="2"/>
      <c r="AY44" s="38" t="str">
        <f t="shared" si="5"/>
        <v>8. から</v>
      </c>
      <c r="AZ44" s="35"/>
      <c r="BA44" s="2"/>
      <c r="BB44" s="2"/>
      <c r="BC44" s="2"/>
      <c r="BD44" s="2"/>
      <c r="BF44" s="38" t="str">
        <f t="shared" si="7"/>
        <v>9. から</v>
      </c>
      <c r="BG44" s="35"/>
      <c r="BH44" s="2"/>
      <c r="BI44" s="2"/>
      <c r="BJ44" s="2"/>
      <c r="BK44" s="2"/>
      <c r="BM44" s="38"/>
      <c r="BN44" s="35"/>
      <c r="BO44" s="2"/>
      <c r="BP44" s="2"/>
      <c r="BQ44" s="2"/>
      <c r="BR44" s="2"/>
    </row>
    <row r="45" spans="2:70">
      <c r="B45" s="38" t="str">
        <f t="shared" si="8"/>
        <v>1. 前培養から</v>
      </c>
      <c r="C45" s="2"/>
      <c r="D45" s="2"/>
      <c r="E45" s="2"/>
      <c r="F45" s="2"/>
      <c r="G45" s="2"/>
      <c r="I45" s="38" t="str">
        <f t="shared" si="6"/>
        <v>2. 本培養から</v>
      </c>
      <c r="J45" s="2"/>
      <c r="K45" s="2"/>
      <c r="L45" s="2"/>
      <c r="M45" s="2"/>
      <c r="N45" s="2"/>
      <c r="P45" s="38" t="str">
        <f t="shared" si="0"/>
        <v>3. 洗浄から</v>
      </c>
      <c r="Q45" s="2"/>
      <c r="R45" s="2"/>
      <c r="S45" s="2"/>
      <c r="T45" s="2"/>
      <c r="U45" s="2"/>
      <c r="W45" s="38" t="str">
        <f t="shared" si="1"/>
        <v>4. 分離精製から</v>
      </c>
      <c r="X45" s="2"/>
      <c r="Y45" s="2"/>
      <c r="Z45" s="2"/>
      <c r="AA45" s="2"/>
      <c r="AB45" s="2"/>
      <c r="AD45" s="38" t="str">
        <f t="shared" si="2"/>
        <v>5. から</v>
      </c>
      <c r="AE45" s="35"/>
      <c r="AF45" s="2"/>
      <c r="AG45" s="2"/>
      <c r="AH45" s="2"/>
      <c r="AI45" s="2"/>
      <c r="AK45" s="38" t="str">
        <f t="shared" si="3"/>
        <v>6. から</v>
      </c>
      <c r="AL45" s="35"/>
      <c r="AM45" s="2"/>
      <c r="AN45" s="2"/>
      <c r="AO45" s="2"/>
      <c r="AP45" s="2"/>
      <c r="AR45" s="38" t="str">
        <f t="shared" si="4"/>
        <v>7. から</v>
      </c>
      <c r="AS45" s="35"/>
      <c r="AT45" s="2"/>
      <c r="AU45" s="2"/>
      <c r="AV45" s="2"/>
      <c r="AW45" s="2"/>
      <c r="AY45" s="38" t="str">
        <f t="shared" si="5"/>
        <v>8. から</v>
      </c>
      <c r="AZ45" s="35"/>
      <c r="BA45" s="2"/>
      <c r="BB45" s="2"/>
      <c r="BC45" s="2"/>
      <c r="BD45" s="2"/>
      <c r="BF45" s="38" t="str">
        <f t="shared" si="7"/>
        <v>9. から</v>
      </c>
      <c r="BG45" s="35"/>
      <c r="BH45" s="2"/>
      <c r="BI45" s="2"/>
      <c r="BJ45" s="2"/>
      <c r="BK45" s="2"/>
      <c r="BM45" s="38"/>
      <c r="BN45" s="35"/>
      <c r="BO45" s="2"/>
      <c r="BP45" s="2"/>
      <c r="BQ45" s="2"/>
      <c r="BR45" s="2"/>
    </row>
    <row r="46" spans="2:70">
      <c r="B46" s="38" t="str">
        <f t="shared" si="8"/>
        <v>1. 前培養から</v>
      </c>
      <c r="C46" s="2"/>
      <c r="D46" s="2"/>
      <c r="E46" s="2"/>
      <c r="F46" s="2"/>
      <c r="G46" s="2"/>
      <c r="I46" s="38" t="str">
        <f t="shared" si="6"/>
        <v>2. 本培養から</v>
      </c>
      <c r="J46" s="2"/>
      <c r="K46" s="2"/>
      <c r="L46" s="2"/>
      <c r="M46" s="2"/>
      <c r="N46" s="2"/>
      <c r="P46" s="38" t="str">
        <f t="shared" si="0"/>
        <v>3. 洗浄から</v>
      </c>
      <c r="Q46" s="2"/>
      <c r="R46" s="2"/>
      <c r="S46" s="2"/>
      <c r="T46" s="2"/>
      <c r="U46" s="2"/>
      <c r="W46" s="38" t="str">
        <f t="shared" si="1"/>
        <v>4. 分離精製から</v>
      </c>
      <c r="X46" s="2"/>
      <c r="Y46" s="2"/>
      <c r="Z46" s="2"/>
      <c r="AA46" s="2"/>
      <c r="AB46" s="2"/>
      <c r="AD46" s="38" t="str">
        <f t="shared" si="2"/>
        <v>5. から</v>
      </c>
      <c r="AE46" s="35"/>
      <c r="AF46" s="2"/>
      <c r="AG46" s="2"/>
      <c r="AH46" s="2"/>
      <c r="AI46" s="2"/>
      <c r="AK46" s="38" t="str">
        <f t="shared" si="3"/>
        <v>6. から</v>
      </c>
      <c r="AL46" s="35"/>
      <c r="AM46" s="2"/>
      <c r="AN46" s="2"/>
      <c r="AO46" s="2"/>
      <c r="AP46" s="2"/>
      <c r="AR46" s="38" t="str">
        <f t="shared" si="4"/>
        <v>7. から</v>
      </c>
      <c r="AS46" s="35"/>
      <c r="AT46" s="2"/>
      <c r="AU46" s="2"/>
      <c r="AV46" s="2"/>
      <c r="AW46" s="2"/>
      <c r="AY46" s="38" t="str">
        <f t="shared" si="5"/>
        <v>8. から</v>
      </c>
      <c r="AZ46" s="35"/>
      <c r="BA46" s="2"/>
      <c r="BB46" s="2"/>
      <c r="BC46" s="2"/>
      <c r="BD46" s="2"/>
      <c r="BF46" s="38" t="str">
        <f t="shared" si="7"/>
        <v>9. から</v>
      </c>
      <c r="BG46" s="35"/>
      <c r="BH46" s="2"/>
      <c r="BI46" s="2"/>
      <c r="BJ46" s="2"/>
      <c r="BK46" s="2"/>
      <c r="BM46" s="38"/>
      <c r="BN46" s="35"/>
      <c r="BO46" s="2"/>
      <c r="BP46" s="2"/>
      <c r="BQ46" s="2"/>
      <c r="BR46" s="2"/>
    </row>
    <row r="47" spans="2:70">
      <c r="B47" s="38" t="str">
        <f t="shared" si="8"/>
        <v>1. 前培養から</v>
      </c>
      <c r="C47" s="2"/>
      <c r="D47" s="2"/>
      <c r="E47" s="2"/>
      <c r="F47" s="2"/>
      <c r="G47" s="2"/>
      <c r="I47" s="38" t="str">
        <f t="shared" si="6"/>
        <v>2. 本培養から</v>
      </c>
      <c r="J47" s="2"/>
      <c r="K47" s="2"/>
      <c r="L47" s="2"/>
      <c r="M47" s="2"/>
      <c r="N47" s="2"/>
      <c r="P47" s="38" t="str">
        <f t="shared" si="0"/>
        <v>3. 洗浄から</v>
      </c>
      <c r="Q47" s="2"/>
      <c r="R47" s="2"/>
      <c r="S47" s="2"/>
      <c r="T47" s="2"/>
      <c r="U47" s="2"/>
      <c r="W47" s="38" t="str">
        <f t="shared" si="1"/>
        <v>4. 分離精製から</v>
      </c>
      <c r="X47" s="2"/>
      <c r="Y47" s="2"/>
      <c r="Z47" s="2"/>
      <c r="AA47" s="2"/>
      <c r="AB47" s="2"/>
      <c r="AD47" s="38" t="str">
        <f t="shared" si="2"/>
        <v>5. から</v>
      </c>
      <c r="AE47" s="35"/>
      <c r="AF47" s="2"/>
      <c r="AG47" s="2"/>
      <c r="AH47" s="2"/>
      <c r="AI47" s="2"/>
      <c r="AK47" s="38" t="str">
        <f t="shared" si="3"/>
        <v>6. から</v>
      </c>
      <c r="AL47" s="35"/>
      <c r="AM47" s="2"/>
      <c r="AN47" s="2"/>
      <c r="AO47" s="2"/>
      <c r="AP47" s="2"/>
      <c r="AR47" s="38" t="str">
        <f t="shared" si="4"/>
        <v>7. から</v>
      </c>
      <c r="AS47" s="35"/>
      <c r="AT47" s="2"/>
      <c r="AU47" s="2"/>
      <c r="AV47" s="2"/>
      <c r="AW47" s="2"/>
      <c r="AY47" s="38" t="str">
        <f t="shared" si="5"/>
        <v>8. から</v>
      </c>
      <c r="AZ47" s="35"/>
      <c r="BA47" s="2"/>
      <c r="BB47" s="2"/>
      <c r="BC47" s="2"/>
      <c r="BD47" s="2"/>
      <c r="BF47" s="38" t="str">
        <f t="shared" si="7"/>
        <v>9. から</v>
      </c>
      <c r="BG47" s="35"/>
      <c r="BH47" s="2"/>
      <c r="BI47" s="2"/>
      <c r="BJ47" s="2"/>
      <c r="BK47" s="2"/>
      <c r="BM47" s="38"/>
      <c r="BN47" s="35"/>
      <c r="BO47" s="2"/>
      <c r="BP47" s="2"/>
      <c r="BQ47" s="2"/>
      <c r="BR47" s="2"/>
    </row>
    <row r="48" spans="2:70">
      <c r="B48" s="38" t="str">
        <f t="shared" si="8"/>
        <v>1. 前培養から</v>
      </c>
      <c r="C48" s="2"/>
      <c r="D48" s="2"/>
      <c r="E48" s="2"/>
      <c r="F48" s="2"/>
      <c r="G48" s="2"/>
      <c r="I48" s="38" t="str">
        <f t="shared" si="6"/>
        <v>2. 本培養から</v>
      </c>
      <c r="J48" s="28"/>
      <c r="K48" s="2"/>
      <c r="L48" s="2"/>
      <c r="M48" s="2"/>
      <c r="N48" s="2"/>
      <c r="P48" s="38" t="str">
        <f t="shared" si="0"/>
        <v>3. 洗浄から</v>
      </c>
      <c r="Q48" s="2"/>
      <c r="R48" s="2"/>
      <c r="S48" s="2"/>
      <c r="T48" s="2"/>
      <c r="U48" s="2"/>
      <c r="W48" s="38" t="str">
        <f t="shared" si="1"/>
        <v>4. 分離精製から</v>
      </c>
      <c r="X48" s="2"/>
      <c r="Y48" s="2"/>
      <c r="Z48" s="2"/>
      <c r="AA48" s="2"/>
      <c r="AB48" s="2"/>
      <c r="AD48" s="38" t="str">
        <f t="shared" si="2"/>
        <v>5. から</v>
      </c>
      <c r="AE48" s="35"/>
      <c r="AF48" s="2"/>
      <c r="AG48" s="2"/>
      <c r="AH48" s="2"/>
      <c r="AI48" s="2"/>
      <c r="AK48" s="38" t="str">
        <f t="shared" si="3"/>
        <v>6. から</v>
      </c>
      <c r="AL48" s="35"/>
      <c r="AM48" s="2"/>
      <c r="AN48" s="2"/>
      <c r="AO48" s="2"/>
      <c r="AP48" s="2"/>
      <c r="AR48" s="38" t="str">
        <f t="shared" si="4"/>
        <v>7. から</v>
      </c>
      <c r="AS48" s="35"/>
      <c r="AT48" s="2"/>
      <c r="AU48" s="2"/>
      <c r="AV48" s="2"/>
      <c r="AW48" s="2"/>
      <c r="AY48" s="38" t="str">
        <f t="shared" si="5"/>
        <v>8. から</v>
      </c>
      <c r="AZ48" s="35"/>
      <c r="BA48" s="2"/>
      <c r="BB48" s="2"/>
      <c r="BC48" s="2"/>
      <c r="BD48" s="2"/>
      <c r="BF48" s="38" t="str">
        <f t="shared" si="7"/>
        <v>9. から</v>
      </c>
      <c r="BG48" s="35"/>
      <c r="BH48" s="2"/>
      <c r="BI48" s="2"/>
      <c r="BJ48" s="2"/>
      <c r="BK48" s="2"/>
      <c r="BM48" s="38"/>
      <c r="BN48" s="35"/>
      <c r="BO48" s="2"/>
      <c r="BP48" s="2"/>
      <c r="BQ48" s="2"/>
      <c r="BR48" s="2"/>
    </row>
    <row r="49" spans="2:70">
      <c r="B49" s="38" t="str">
        <f t="shared" si="8"/>
        <v>1. 前培養から</v>
      </c>
      <c r="C49" s="2"/>
      <c r="D49" s="2"/>
      <c r="E49" s="2"/>
      <c r="F49" s="2"/>
      <c r="G49" s="2"/>
      <c r="I49" s="38" t="str">
        <f t="shared" si="6"/>
        <v>2. 本培養から</v>
      </c>
      <c r="J49" s="2"/>
      <c r="K49" s="2"/>
      <c r="L49" s="2"/>
      <c r="M49" s="2"/>
      <c r="N49" s="2"/>
      <c r="P49" s="38" t="str">
        <f t="shared" si="0"/>
        <v>3. 洗浄から</v>
      </c>
      <c r="Q49" s="2"/>
      <c r="R49" s="2"/>
      <c r="S49" s="2"/>
      <c r="T49" s="2"/>
      <c r="U49" s="2"/>
      <c r="W49" s="38" t="str">
        <f t="shared" si="1"/>
        <v>4. 分離精製から</v>
      </c>
      <c r="X49" s="2"/>
      <c r="Y49" s="2"/>
      <c r="Z49" s="2"/>
      <c r="AA49" s="2"/>
      <c r="AB49" s="2"/>
      <c r="AD49" s="38" t="str">
        <f t="shared" si="2"/>
        <v>5. から</v>
      </c>
      <c r="AE49" s="35"/>
      <c r="AF49" s="2"/>
      <c r="AG49" s="2"/>
      <c r="AH49" s="2"/>
      <c r="AI49" s="2"/>
      <c r="AK49" s="38" t="str">
        <f t="shared" si="3"/>
        <v>6. から</v>
      </c>
      <c r="AL49" s="35"/>
      <c r="AM49" s="2"/>
      <c r="AN49" s="2"/>
      <c r="AO49" s="2"/>
      <c r="AP49" s="2"/>
      <c r="AR49" s="38" t="str">
        <f t="shared" si="4"/>
        <v>7. から</v>
      </c>
      <c r="AS49" s="35"/>
      <c r="AT49" s="2"/>
      <c r="AU49" s="2"/>
      <c r="AV49" s="2"/>
      <c r="AW49" s="2"/>
      <c r="AY49" s="38" t="str">
        <f t="shared" si="5"/>
        <v>8. から</v>
      </c>
      <c r="AZ49" s="35"/>
      <c r="BA49" s="2"/>
      <c r="BB49" s="2"/>
      <c r="BC49" s="2"/>
      <c r="BD49" s="2"/>
      <c r="BF49" s="38" t="str">
        <f t="shared" si="7"/>
        <v>9. から</v>
      </c>
      <c r="BG49" s="35"/>
      <c r="BH49" s="2"/>
      <c r="BI49" s="2"/>
      <c r="BJ49" s="2"/>
      <c r="BK49" s="2"/>
      <c r="BM49" s="38"/>
      <c r="BN49" s="35"/>
      <c r="BO49" s="2"/>
      <c r="BP49" s="2"/>
      <c r="BQ49" s="2"/>
      <c r="BR49" s="2"/>
    </row>
    <row r="50" spans="2:70">
      <c r="B50" s="38" t="str">
        <f t="shared" si="8"/>
        <v>1. 前培養から</v>
      </c>
      <c r="C50" s="2"/>
      <c r="D50" s="2"/>
      <c r="E50" s="2"/>
      <c r="F50" s="2"/>
      <c r="G50" s="2"/>
      <c r="I50" s="38" t="str">
        <f t="shared" si="6"/>
        <v>2. 本培養から</v>
      </c>
      <c r="J50" s="28"/>
      <c r="K50" s="2"/>
      <c r="L50" s="2"/>
      <c r="M50" s="2"/>
      <c r="N50" s="2"/>
      <c r="P50" s="38" t="str">
        <f t="shared" si="0"/>
        <v>3. 洗浄から</v>
      </c>
      <c r="Q50" s="2"/>
      <c r="R50" s="2"/>
      <c r="S50" s="2"/>
      <c r="T50" s="2"/>
      <c r="U50" s="2"/>
      <c r="W50" s="38" t="str">
        <f t="shared" si="1"/>
        <v>4. 分離精製から</v>
      </c>
      <c r="X50" s="2"/>
      <c r="Y50" s="2"/>
      <c r="Z50" s="2"/>
      <c r="AA50" s="2"/>
      <c r="AB50" s="2"/>
      <c r="AD50" s="38" t="str">
        <f t="shared" si="2"/>
        <v>5. から</v>
      </c>
      <c r="AE50" s="35"/>
      <c r="AF50" s="2"/>
      <c r="AG50" s="2"/>
      <c r="AH50" s="2"/>
      <c r="AI50" s="2"/>
      <c r="AK50" s="38" t="str">
        <f t="shared" si="3"/>
        <v>6. から</v>
      </c>
      <c r="AL50" s="35"/>
      <c r="AM50" s="2"/>
      <c r="AN50" s="2"/>
      <c r="AO50" s="2"/>
      <c r="AP50" s="2"/>
      <c r="AR50" s="38" t="str">
        <f t="shared" si="4"/>
        <v>7. から</v>
      </c>
      <c r="AS50" s="35"/>
      <c r="AT50" s="2"/>
      <c r="AU50" s="2"/>
      <c r="AV50" s="2"/>
      <c r="AW50" s="2"/>
      <c r="AY50" s="38" t="str">
        <f t="shared" si="5"/>
        <v>8. から</v>
      </c>
      <c r="AZ50" s="35"/>
      <c r="BA50" s="2"/>
      <c r="BB50" s="2"/>
      <c r="BC50" s="2"/>
      <c r="BD50" s="2"/>
      <c r="BF50" s="38" t="str">
        <f t="shared" si="7"/>
        <v>9. から</v>
      </c>
      <c r="BG50" s="35"/>
      <c r="BH50" s="2"/>
      <c r="BI50" s="2"/>
      <c r="BJ50" s="2"/>
      <c r="BK50" s="2"/>
      <c r="BM50" s="38"/>
      <c r="BN50" s="35"/>
      <c r="BO50" s="2"/>
      <c r="BP50" s="2"/>
      <c r="BQ50" s="2"/>
      <c r="BR50" s="2"/>
    </row>
    <row r="51" spans="2:70">
      <c r="C51" t="s">
        <v>141</v>
      </c>
      <c r="J51" t="s">
        <v>141</v>
      </c>
      <c r="Q51" t="s">
        <v>141</v>
      </c>
      <c r="X51" t="s">
        <v>141</v>
      </c>
      <c r="AE51" t="s">
        <v>141</v>
      </c>
      <c r="AL51" t="s">
        <v>141</v>
      </c>
      <c r="AS51" t="s">
        <v>141</v>
      </c>
      <c r="AZ51" t="s">
        <v>141</v>
      </c>
      <c r="BG51" t="s">
        <v>141</v>
      </c>
      <c r="BN51" t="s">
        <v>141</v>
      </c>
    </row>
  </sheetData>
  <mergeCells count="62">
    <mergeCell ref="C10:C11"/>
    <mergeCell ref="F10:F11"/>
    <mergeCell ref="J10:J11"/>
    <mergeCell ref="C12:C14"/>
    <mergeCell ref="F12:F14"/>
    <mergeCell ref="X10:X11"/>
    <mergeCell ref="AA10:AA11"/>
    <mergeCell ref="AE10:AE11"/>
    <mergeCell ref="AA12:AA14"/>
    <mergeCell ref="M10:M11"/>
    <mergeCell ref="Q10:Q11"/>
    <mergeCell ref="T10:T11"/>
    <mergeCell ref="AH10:AH11"/>
    <mergeCell ref="AL10:AL11"/>
    <mergeCell ref="AO10:AO11"/>
    <mergeCell ref="AE12:AE14"/>
    <mergeCell ref="AH12:AH14"/>
    <mergeCell ref="AL12:AL14"/>
    <mergeCell ref="AO12:AO14"/>
    <mergeCell ref="BN10:BN11"/>
    <mergeCell ref="BQ10:BQ11"/>
    <mergeCell ref="BC10:BC11"/>
    <mergeCell ref="BG10:BG11"/>
    <mergeCell ref="BJ10:BJ11"/>
    <mergeCell ref="AZ25:BD25"/>
    <mergeCell ref="J19:N19"/>
    <mergeCell ref="C19:G19"/>
    <mergeCell ref="C25:G25"/>
    <mergeCell ref="J25:N25"/>
    <mergeCell ref="Q25:U25"/>
    <mergeCell ref="BN12:BN14"/>
    <mergeCell ref="BQ12:BQ14"/>
    <mergeCell ref="BG25:BK25"/>
    <mergeCell ref="BN25:BR25"/>
    <mergeCell ref="Q19:U19"/>
    <mergeCell ref="X19:AB19"/>
    <mergeCell ref="AE19:AI19"/>
    <mergeCell ref="AL19:AP19"/>
    <mergeCell ref="AS19:AW19"/>
    <mergeCell ref="AZ19:BD19"/>
    <mergeCell ref="BG19:BK19"/>
    <mergeCell ref="BN19:BR19"/>
    <mergeCell ref="X25:AB25"/>
    <mergeCell ref="AE25:AI25"/>
    <mergeCell ref="AL25:AP25"/>
    <mergeCell ref="AS25:AW25"/>
    <mergeCell ref="C3:D3"/>
    <mergeCell ref="C4:D4"/>
    <mergeCell ref="BC12:BC14"/>
    <mergeCell ref="BG12:BG14"/>
    <mergeCell ref="BJ12:BJ14"/>
    <mergeCell ref="J12:J14"/>
    <mergeCell ref="M12:M14"/>
    <mergeCell ref="Q12:Q14"/>
    <mergeCell ref="T12:T14"/>
    <mergeCell ref="X12:X14"/>
    <mergeCell ref="AS10:AS11"/>
    <mergeCell ref="AV10:AV11"/>
    <mergeCell ref="AZ10:AZ11"/>
    <mergeCell ref="AS12:AS14"/>
    <mergeCell ref="AV12:AV14"/>
    <mergeCell ref="AZ12:AZ14"/>
  </mergeCells>
  <phoneticPr fontId="1"/>
  <conditionalFormatting sqref="E5">
    <cfRule type="cellIs" dxfId="10" priority="1" operator="notEqual">
      <formula>0</formula>
    </cfRule>
  </conditionalFormatting>
  <conditionalFormatting sqref="F15">
    <cfRule type="cellIs" dxfId="9" priority="19" operator="notEqual">
      <formula>0</formula>
    </cfRule>
  </conditionalFormatting>
  <conditionalFormatting sqref="M15">
    <cfRule type="cellIs" dxfId="8" priority="18" operator="notEqual">
      <formula>0</formula>
    </cfRule>
  </conditionalFormatting>
  <conditionalFormatting sqref="T15">
    <cfRule type="cellIs" dxfId="7" priority="9" operator="notEqual">
      <formula>0</formula>
    </cfRule>
  </conditionalFormatting>
  <conditionalFormatting sqref="AA15">
    <cfRule type="cellIs" dxfId="6" priority="8" operator="notEqual">
      <formula>0</formula>
    </cfRule>
  </conditionalFormatting>
  <conditionalFormatting sqref="AH15">
    <cfRule type="cellIs" dxfId="5" priority="7" operator="notEqual">
      <formula>0</formula>
    </cfRule>
  </conditionalFormatting>
  <conditionalFormatting sqref="AO15">
    <cfRule type="cellIs" dxfId="4" priority="6" operator="notEqual">
      <formula>0</formula>
    </cfRule>
  </conditionalFormatting>
  <conditionalFormatting sqref="AV15">
    <cfRule type="cellIs" dxfId="3" priority="5" operator="notEqual">
      <formula>0</formula>
    </cfRule>
  </conditionalFormatting>
  <conditionalFormatting sqref="BC15">
    <cfRule type="cellIs" dxfId="2" priority="4" operator="notEqual">
      <formula>0</formula>
    </cfRule>
  </conditionalFormatting>
  <conditionalFormatting sqref="BJ15">
    <cfRule type="cellIs" dxfId="1" priority="3" operator="notEqual">
      <formula>0</formula>
    </cfRule>
  </conditionalFormatting>
  <conditionalFormatting sqref="BQ15">
    <cfRule type="cellIs" dxfId="0" priority="2" operator="notEqual">
      <formula>0</formula>
    </cfRule>
  </conditionalFormatting>
  <dataValidations disablePrompts="1" count="2">
    <dataValidation allowBlank="1" showDropDown="1" showInputMessage="1" showErrorMessage="1" sqref="AS19:AS24 AL19:AL24 J19:J24 AE19:AE24 C19:C24 AZ19:AZ24 Q19:Q24 X19:X24 BG19:BG24 BN19:BN24" xr:uid="{68FB174C-CE49-41E2-908E-F1D7DD86053F}"/>
    <dataValidation type="list" allowBlank="1" showInputMessage="1" showErrorMessage="1" sqref="G26:G50 N26:N50 U26:U50 AB26:AB50 AI26:AI50 AP26:AP50 AW26:AW50 BD26:BD50 BK26:BK50 BR26:BR50" xr:uid="{9E748345-A305-417D-AD28-F51CF626BA64}">
      <formula1>"5，4，3，2，1"</formula1>
    </dataValidation>
  </dataValidations>
  <pageMargins left="0.7" right="0.7" top="0.75" bottom="0.75" header="0.3" footer="0.3"/>
  <pageSetup paperSize="8" scale="50" fitToWidth="2" orientation="landscape" horizontalDpi="300" verticalDpi="300" r:id="rId1"/>
  <colBreaks count="1" manualBreakCount="1">
    <brk id="35" max="50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A7ED9501-B502-4B39-803A-06CD34451EA2}">
          <x14:formula1>
            <xm:f>②リスト!$A:$A</xm:f>
          </x14:formula1>
          <xm:sqref>BN26:BN50 BG26:BG50 J26:J50 Q26:Q50 C26:C50 AE26:AE50 AL26:AL50 AS26:AS50 AZ26:AZ50 X26:X50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D09E6-D0EC-4D7A-8378-3FD3E5C6E2D6}">
  <sheetPr>
    <pageSetUpPr fitToPage="1"/>
  </sheetPr>
  <dimension ref="B2:J39"/>
  <sheetViews>
    <sheetView zoomScaleNormal="100" zoomScaleSheetLayoutView="100" workbookViewId="0"/>
  </sheetViews>
  <sheetFormatPr defaultRowHeight="18"/>
  <cols>
    <col min="1" max="1" width="3.33203125" customWidth="1"/>
    <col min="2" max="2" width="20.5" bestFit="1" customWidth="1"/>
    <col min="3" max="3" width="16.08203125" bestFit="1" customWidth="1"/>
    <col min="4" max="4" width="39.58203125" bestFit="1" customWidth="1"/>
    <col min="5" max="5" width="4.83203125" bestFit="1" customWidth="1"/>
    <col min="6" max="6" width="6.08203125" bestFit="1" customWidth="1"/>
    <col min="7" max="7" width="10.33203125" bestFit="1" customWidth="1"/>
    <col min="8" max="8" width="4.83203125" bestFit="1" customWidth="1"/>
    <col min="9" max="9" width="21.58203125" bestFit="1" customWidth="1"/>
    <col min="10" max="10" width="33.83203125" bestFit="1" customWidth="1"/>
  </cols>
  <sheetData>
    <row r="2" spans="2:10">
      <c r="B2" s="85" t="s">
        <v>17</v>
      </c>
      <c r="C2" s="88" t="s">
        <v>49</v>
      </c>
      <c r="D2" s="89"/>
      <c r="E2" s="82" t="s">
        <v>22</v>
      </c>
      <c r="F2" s="82"/>
      <c r="G2" s="82" t="s">
        <v>23</v>
      </c>
      <c r="H2" s="82" t="s">
        <v>3</v>
      </c>
      <c r="I2" s="16" t="s">
        <v>19</v>
      </c>
      <c r="J2" s="82" t="s">
        <v>162</v>
      </c>
    </row>
    <row r="3" spans="2:10">
      <c r="B3" s="86"/>
      <c r="C3" s="90"/>
      <c r="D3" s="91"/>
      <c r="E3" s="83"/>
      <c r="F3" s="83"/>
      <c r="G3" s="83"/>
      <c r="H3" s="83"/>
      <c r="I3" s="17" t="s">
        <v>115</v>
      </c>
      <c r="J3" s="83"/>
    </row>
    <row r="4" spans="2:10" ht="19">
      <c r="B4" s="87"/>
      <c r="C4" s="18" t="s">
        <v>143</v>
      </c>
      <c r="D4" s="18" t="s">
        <v>144</v>
      </c>
      <c r="E4" s="84"/>
      <c r="F4" s="84"/>
      <c r="G4" s="84"/>
      <c r="H4" s="84"/>
      <c r="I4" s="18" t="s">
        <v>171</v>
      </c>
      <c r="J4" s="84"/>
    </row>
    <row r="5" spans="2:10">
      <c r="B5" s="2" t="s">
        <v>18</v>
      </c>
      <c r="C5" s="2"/>
      <c r="D5" s="2" t="s">
        <v>11</v>
      </c>
      <c r="E5" s="2" t="s">
        <v>25</v>
      </c>
      <c r="F5" s="2"/>
      <c r="G5" s="2">
        <v>1</v>
      </c>
      <c r="H5" s="2" t="s">
        <v>1</v>
      </c>
      <c r="I5" s="2">
        <v>5</v>
      </c>
      <c r="J5" s="2" t="s">
        <v>130</v>
      </c>
    </row>
    <row r="6" spans="2:10">
      <c r="B6" s="2" t="s">
        <v>118</v>
      </c>
      <c r="C6" s="2"/>
      <c r="D6" s="2" t="s">
        <v>94</v>
      </c>
      <c r="E6" s="2" t="s">
        <v>95</v>
      </c>
      <c r="F6" s="2"/>
      <c r="G6" s="2">
        <v>1</v>
      </c>
      <c r="H6" s="2" t="s">
        <v>1</v>
      </c>
      <c r="I6" s="2">
        <v>1</v>
      </c>
      <c r="J6" s="2" t="s">
        <v>131</v>
      </c>
    </row>
    <row r="7" spans="2:10">
      <c r="B7" s="2" t="s">
        <v>118</v>
      </c>
      <c r="C7" s="2"/>
      <c r="D7" s="2" t="s">
        <v>97</v>
      </c>
      <c r="E7" s="2" t="s">
        <v>98</v>
      </c>
      <c r="F7" s="2"/>
      <c r="G7" s="2">
        <v>1</v>
      </c>
      <c r="H7" s="2" t="s">
        <v>1</v>
      </c>
      <c r="I7" s="2">
        <v>1</v>
      </c>
      <c r="J7" s="2" t="s">
        <v>131</v>
      </c>
    </row>
    <row r="8" spans="2:10">
      <c r="B8" s="2" t="s">
        <v>119</v>
      </c>
      <c r="C8" s="2"/>
      <c r="D8" s="2" t="s">
        <v>142</v>
      </c>
      <c r="E8" s="2" t="s">
        <v>24</v>
      </c>
      <c r="F8" s="2" t="s">
        <v>26</v>
      </c>
      <c r="G8" s="2">
        <v>1</v>
      </c>
      <c r="H8" s="2" t="s">
        <v>1</v>
      </c>
      <c r="I8" s="2">
        <v>3</v>
      </c>
      <c r="J8" s="2" t="s">
        <v>132</v>
      </c>
    </row>
    <row r="9" spans="2:10">
      <c r="B9" s="2" t="s">
        <v>119</v>
      </c>
      <c r="C9" s="2"/>
      <c r="D9" s="2" t="s">
        <v>27</v>
      </c>
      <c r="E9" s="2" t="s">
        <v>24</v>
      </c>
      <c r="F9" s="2" t="s">
        <v>26</v>
      </c>
      <c r="G9" s="2">
        <v>1</v>
      </c>
      <c r="H9" s="2" t="s">
        <v>6</v>
      </c>
      <c r="I9" s="2">
        <v>0.55000000000000004</v>
      </c>
      <c r="J9" s="2" t="s">
        <v>131</v>
      </c>
    </row>
    <row r="10" spans="2:10">
      <c r="B10" s="2" t="s">
        <v>119</v>
      </c>
      <c r="C10" s="2"/>
      <c r="D10" s="2" t="s">
        <v>46</v>
      </c>
      <c r="E10" s="2" t="s">
        <v>24</v>
      </c>
      <c r="F10" s="2" t="s">
        <v>26</v>
      </c>
      <c r="G10" s="2">
        <v>1</v>
      </c>
      <c r="H10" s="2" t="s">
        <v>42</v>
      </c>
      <c r="I10" s="2">
        <v>0.5</v>
      </c>
      <c r="J10" s="2" t="s">
        <v>133</v>
      </c>
    </row>
    <row r="11" spans="2:10">
      <c r="B11" s="2" t="s">
        <v>119</v>
      </c>
      <c r="C11" s="2"/>
      <c r="D11" s="2" t="s">
        <v>45</v>
      </c>
      <c r="E11" s="2" t="s">
        <v>24</v>
      </c>
      <c r="F11" s="2" t="s">
        <v>26</v>
      </c>
      <c r="G11" s="2">
        <v>1</v>
      </c>
      <c r="H11" s="2" t="s">
        <v>41</v>
      </c>
      <c r="I11" s="2">
        <v>0.5</v>
      </c>
      <c r="J11" s="2" t="s">
        <v>133</v>
      </c>
    </row>
    <row r="12" spans="2:10">
      <c r="B12" s="2" t="s">
        <v>119</v>
      </c>
      <c r="C12" s="2"/>
      <c r="D12" s="2" t="s">
        <v>47</v>
      </c>
      <c r="E12" s="2" t="s">
        <v>24</v>
      </c>
      <c r="F12" s="2" t="s">
        <v>26</v>
      </c>
      <c r="G12" s="2">
        <v>1</v>
      </c>
      <c r="H12" s="2" t="s">
        <v>4</v>
      </c>
      <c r="I12" s="2">
        <v>0.1</v>
      </c>
      <c r="J12" s="2" t="s">
        <v>131</v>
      </c>
    </row>
    <row r="13" spans="2:10">
      <c r="B13" s="2" t="s">
        <v>119</v>
      </c>
      <c r="C13" s="2"/>
      <c r="D13" s="2" t="s">
        <v>88</v>
      </c>
      <c r="E13" s="2" t="s">
        <v>24</v>
      </c>
      <c r="F13" s="2" t="s">
        <v>26</v>
      </c>
      <c r="G13" s="2">
        <v>1</v>
      </c>
      <c r="H13" s="2" t="s">
        <v>1</v>
      </c>
      <c r="I13" s="2">
        <v>1.5</v>
      </c>
      <c r="J13" s="2" t="s">
        <v>133</v>
      </c>
    </row>
    <row r="14" spans="2:10">
      <c r="B14" s="2" t="s">
        <v>119</v>
      </c>
      <c r="C14" s="2"/>
      <c r="D14" s="2" t="s">
        <v>89</v>
      </c>
      <c r="E14" s="2" t="s">
        <v>24</v>
      </c>
      <c r="F14" s="2" t="s">
        <v>26</v>
      </c>
      <c r="G14" s="2">
        <v>1</v>
      </c>
      <c r="H14" s="2" t="s">
        <v>1</v>
      </c>
      <c r="I14" s="2">
        <v>5</v>
      </c>
      <c r="J14" s="2" t="s">
        <v>134</v>
      </c>
    </row>
    <row r="15" spans="2:10">
      <c r="B15" s="2" t="s">
        <v>119</v>
      </c>
      <c r="C15" s="2"/>
      <c r="D15" s="2" t="s">
        <v>90</v>
      </c>
      <c r="E15" s="2" t="s">
        <v>24</v>
      </c>
      <c r="F15" s="2" t="s">
        <v>26</v>
      </c>
      <c r="G15" s="2">
        <v>1</v>
      </c>
      <c r="H15" s="2" t="s">
        <v>1</v>
      </c>
      <c r="I15" s="2">
        <v>3</v>
      </c>
      <c r="J15" s="2" t="s">
        <v>133</v>
      </c>
    </row>
    <row r="16" spans="2:10">
      <c r="B16" s="2" t="s">
        <v>119</v>
      </c>
      <c r="C16" s="2"/>
      <c r="D16" s="2" t="s">
        <v>91</v>
      </c>
      <c r="E16" s="2" t="s">
        <v>24</v>
      </c>
      <c r="F16" s="2" t="s">
        <v>26</v>
      </c>
      <c r="G16" s="2">
        <v>1</v>
      </c>
      <c r="H16" s="2" t="s">
        <v>92</v>
      </c>
      <c r="I16" s="2">
        <v>0.5</v>
      </c>
      <c r="J16" s="2" t="s">
        <v>133</v>
      </c>
    </row>
    <row r="17" spans="2:10">
      <c r="B17" s="2" t="s">
        <v>119</v>
      </c>
      <c r="C17" s="2"/>
      <c r="D17" s="2" t="s">
        <v>99</v>
      </c>
      <c r="E17" s="2" t="s">
        <v>24</v>
      </c>
      <c r="F17" s="2" t="s">
        <v>26</v>
      </c>
      <c r="G17" s="2">
        <v>1</v>
      </c>
      <c r="H17" s="2" t="s">
        <v>100</v>
      </c>
      <c r="I17" s="2">
        <v>1</v>
      </c>
      <c r="J17" s="2" t="s">
        <v>131</v>
      </c>
    </row>
    <row r="18" spans="2:10">
      <c r="B18" s="2" t="s">
        <v>119</v>
      </c>
      <c r="C18" s="2"/>
      <c r="D18" s="2" t="s">
        <v>101</v>
      </c>
      <c r="E18" s="2" t="s">
        <v>24</v>
      </c>
      <c r="F18" s="2" t="s">
        <v>26</v>
      </c>
      <c r="G18" s="2">
        <v>1</v>
      </c>
      <c r="H18" s="2" t="s">
        <v>100</v>
      </c>
      <c r="I18" s="2">
        <v>1</v>
      </c>
      <c r="J18" s="2" t="s">
        <v>133</v>
      </c>
    </row>
    <row r="19" spans="2:10">
      <c r="B19" s="2" t="s">
        <v>119</v>
      </c>
      <c r="C19" s="2"/>
      <c r="D19" s="2" t="s">
        <v>107</v>
      </c>
      <c r="E19" s="2" t="s">
        <v>24</v>
      </c>
      <c r="F19" s="2" t="s">
        <v>26</v>
      </c>
      <c r="G19" s="2">
        <v>1</v>
      </c>
      <c r="H19" s="2" t="s">
        <v>100</v>
      </c>
      <c r="I19" s="2">
        <v>1</v>
      </c>
      <c r="J19" s="2" t="s">
        <v>133</v>
      </c>
    </row>
    <row r="20" spans="2:10">
      <c r="B20" s="2" t="s">
        <v>119</v>
      </c>
      <c r="C20" s="2"/>
      <c r="D20" s="2" t="s">
        <v>102</v>
      </c>
      <c r="E20" s="2" t="s">
        <v>24</v>
      </c>
      <c r="F20" s="2" t="s">
        <v>26</v>
      </c>
      <c r="G20" s="2">
        <v>1</v>
      </c>
      <c r="H20" s="2" t="s">
        <v>100</v>
      </c>
      <c r="I20" s="2">
        <v>1</v>
      </c>
      <c r="J20" s="2" t="s">
        <v>131</v>
      </c>
    </row>
    <row r="21" spans="2:10">
      <c r="B21" s="2" t="s">
        <v>121</v>
      </c>
      <c r="C21" s="2"/>
      <c r="D21" s="2" t="s">
        <v>13</v>
      </c>
      <c r="E21" s="2" t="s">
        <v>25</v>
      </c>
      <c r="F21" s="2"/>
      <c r="G21" s="2">
        <v>1</v>
      </c>
      <c r="H21" s="2" t="s">
        <v>1</v>
      </c>
      <c r="I21" s="2">
        <v>2.11</v>
      </c>
      <c r="J21" s="2" t="s">
        <v>134</v>
      </c>
    </row>
    <row r="22" spans="2:10">
      <c r="B22" s="2" t="s">
        <v>120</v>
      </c>
      <c r="C22" s="2"/>
      <c r="D22" s="2" t="s">
        <v>75</v>
      </c>
      <c r="E22" s="2"/>
      <c r="F22" s="2"/>
      <c r="G22" s="2">
        <v>1</v>
      </c>
      <c r="H22" s="2" t="s">
        <v>1</v>
      </c>
      <c r="I22" s="2">
        <v>1</v>
      </c>
      <c r="J22" s="2" t="s">
        <v>130</v>
      </c>
    </row>
    <row r="23" spans="2:10">
      <c r="B23" s="2"/>
      <c r="C23" s="2"/>
      <c r="D23" s="2"/>
      <c r="E23" s="2"/>
      <c r="F23" s="2"/>
      <c r="G23" s="2"/>
      <c r="H23" s="2"/>
      <c r="I23" s="2"/>
      <c r="J23" s="2"/>
    </row>
    <row r="24" spans="2:10">
      <c r="B24" s="2"/>
      <c r="C24" s="2"/>
      <c r="D24" s="2"/>
      <c r="E24" s="2"/>
      <c r="F24" s="2"/>
      <c r="G24" s="2"/>
      <c r="H24" s="2"/>
      <c r="I24" s="2"/>
      <c r="J24" s="2"/>
    </row>
    <row r="25" spans="2:10">
      <c r="B25" s="2"/>
      <c r="C25" s="2"/>
      <c r="D25" s="2"/>
      <c r="E25" s="2"/>
      <c r="F25" s="2"/>
      <c r="G25" s="2"/>
      <c r="H25" s="2"/>
      <c r="I25" s="2"/>
      <c r="J25" s="2"/>
    </row>
    <row r="26" spans="2:10">
      <c r="B26" s="2"/>
      <c r="C26" s="2"/>
      <c r="D26" s="2"/>
      <c r="E26" s="2"/>
      <c r="F26" s="2"/>
      <c r="G26" s="2"/>
      <c r="H26" s="2"/>
      <c r="I26" s="2"/>
      <c r="J26" s="2"/>
    </row>
    <row r="27" spans="2:10">
      <c r="B27" s="2"/>
      <c r="C27" s="2"/>
      <c r="D27" s="2"/>
      <c r="E27" s="2"/>
      <c r="F27" s="2"/>
      <c r="G27" s="2"/>
      <c r="H27" s="2"/>
      <c r="I27" s="2"/>
      <c r="J27" s="2"/>
    </row>
    <row r="28" spans="2:10">
      <c r="B28" s="2"/>
      <c r="C28" s="2"/>
      <c r="D28" s="2"/>
      <c r="E28" s="2"/>
      <c r="F28" s="2"/>
      <c r="G28" s="2"/>
      <c r="H28" s="2"/>
      <c r="I28" s="2"/>
      <c r="J28" s="2"/>
    </row>
    <row r="29" spans="2:10">
      <c r="B29" s="2"/>
      <c r="C29" s="2"/>
      <c r="D29" s="2"/>
      <c r="E29" s="2"/>
      <c r="F29" s="2"/>
      <c r="G29" s="2"/>
      <c r="H29" s="2"/>
      <c r="I29" s="2"/>
      <c r="J29" s="2"/>
    </row>
    <row r="30" spans="2:10">
      <c r="B30" s="2"/>
      <c r="C30" s="2"/>
      <c r="D30" s="2"/>
      <c r="E30" s="2"/>
      <c r="F30" s="2"/>
      <c r="G30" s="2"/>
      <c r="H30" s="2"/>
      <c r="I30" s="2"/>
      <c r="J30" s="2"/>
    </row>
    <row r="31" spans="2:10">
      <c r="B31" s="2"/>
      <c r="C31" s="2"/>
      <c r="D31" s="2"/>
      <c r="E31" s="2"/>
      <c r="F31" s="2"/>
      <c r="G31" s="2"/>
      <c r="H31" s="2"/>
      <c r="I31" s="2"/>
      <c r="J31" s="2"/>
    </row>
    <row r="32" spans="2:10">
      <c r="B32" s="2"/>
      <c r="C32" s="2"/>
      <c r="D32" s="2"/>
      <c r="E32" s="2"/>
      <c r="F32" s="2"/>
      <c r="G32" s="2"/>
      <c r="H32" s="2"/>
      <c r="I32" s="2"/>
      <c r="J32" s="2"/>
    </row>
    <row r="33" spans="2:10">
      <c r="B33" s="2"/>
      <c r="C33" s="2"/>
      <c r="D33" s="2"/>
      <c r="E33" s="2"/>
      <c r="F33" s="2"/>
      <c r="G33" s="2"/>
      <c r="H33" s="2"/>
      <c r="I33" s="2"/>
      <c r="J33" s="2"/>
    </row>
    <row r="34" spans="2:10">
      <c r="B34" s="2"/>
      <c r="C34" s="2"/>
      <c r="D34" s="2"/>
      <c r="E34" s="2"/>
      <c r="F34" s="2"/>
      <c r="G34" s="2"/>
      <c r="H34" s="2"/>
      <c r="I34" s="2"/>
      <c r="J34" s="2"/>
    </row>
    <row r="35" spans="2:10">
      <c r="B35" s="2"/>
      <c r="C35" s="2"/>
      <c r="D35" s="2"/>
      <c r="E35" s="2"/>
      <c r="F35" s="2"/>
      <c r="G35" s="2"/>
      <c r="H35" s="2"/>
      <c r="I35" s="2"/>
      <c r="J35" s="2"/>
    </row>
    <row r="36" spans="2:10">
      <c r="B36" s="2"/>
      <c r="C36" s="2"/>
      <c r="D36" s="2"/>
      <c r="E36" s="2"/>
      <c r="F36" s="2"/>
      <c r="G36" s="2"/>
      <c r="H36" s="2"/>
      <c r="I36" s="2"/>
      <c r="J36" s="2"/>
    </row>
    <row r="37" spans="2:10">
      <c r="B37" s="2"/>
      <c r="C37" s="2"/>
      <c r="D37" s="2"/>
      <c r="E37" s="2"/>
      <c r="F37" s="2"/>
      <c r="G37" s="2"/>
      <c r="H37" s="2"/>
      <c r="I37" s="2"/>
      <c r="J37" s="2"/>
    </row>
    <row r="38" spans="2:10">
      <c r="B38" s="2"/>
      <c r="C38" s="2"/>
      <c r="D38" s="2"/>
      <c r="E38" s="2"/>
      <c r="F38" s="2"/>
      <c r="G38" s="2"/>
      <c r="H38" s="2"/>
      <c r="I38" s="2"/>
      <c r="J38" s="2"/>
    </row>
    <row r="39" spans="2:10">
      <c r="B39" s="2"/>
      <c r="C39" s="2"/>
      <c r="D39" s="2"/>
      <c r="E39" s="2"/>
      <c r="F39" s="2"/>
      <c r="G39" s="2"/>
      <c r="H39" s="2"/>
      <c r="I39" s="2"/>
      <c r="J39" s="2"/>
    </row>
  </sheetData>
  <mergeCells count="6">
    <mergeCell ref="G2:G4"/>
    <mergeCell ref="H2:H4"/>
    <mergeCell ref="B2:B4"/>
    <mergeCell ref="J2:J4"/>
    <mergeCell ref="E2:F4"/>
    <mergeCell ref="C2:D3"/>
  </mergeCells>
  <phoneticPr fontId="1"/>
  <dataValidations count="2">
    <dataValidation type="list" allowBlank="1" showInputMessage="1" showErrorMessage="1" sqref="J40:J1048576" xr:uid="{77BA6B45-719C-4678-82DD-8C0CCE7FB8A9}">
      <formula1>"サプライヤーの実態を反映したデータ, 合致度が高いデータ, 合致度が中程度のデータ, 合致度が低いデータ, 類似データ・仮定値"</formula1>
    </dataValidation>
    <dataValidation type="list" allowBlank="1" showInputMessage="1" showErrorMessage="1" sqref="J5:J39" xr:uid="{B0C3F799-2C71-4A12-8130-5DD1C9D64E17}">
      <formula1>"5. サプライヤーの実態を反映したデータ, 4. 合致度が高いデータ, 3. 合致度が中程度のデータ, 2. 合致度が低いデータ, 1. 類似データ・仮定値"</formula1>
    </dataValidation>
  </dataValidations>
  <pageMargins left="0.7" right="0.7" top="0.75" bottom="0.75" header="0.3" footer="0.3"/>
  <pageSetup paperSize="9" scale="65" orientation="landscape" horizontalDpi="300" verticalDpi="30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9E4324-F782-4E0B-BF56-FC75488AE293}">
  <sheetPr>
    <pageSetUpPr fitToPage="1"/>
  </sheetPr>
  <dimension ref="B2:I63"/>
  <sheetViews>
    <sheetView zoomScaleNormal="100" zoomScaleSheetLayoutView="100" workbookViewId="0"/>
  </sheetViews>
  <sheetFormatPr defaultColWidth="8.58203125" defaultRowHeight="18"/>
  <cols>
    <col min="1" max="1" width="3.33203125" customWidth="1"/>
    <col min="2" max="2" width="24.83203125" bestFit="1" customWidth="1"/>
    <col min="3" max="3" width="8.58203125" style="56" bestFit="1" customWidth="1"/>
    <col min="4" max="4" width="3.33203125" customWidth="1"/>
    <col min="5" max="5" width="30.58203125" bestFit="1" customWidth="1"/>
    <col min="6" max="6" width="5.58203125" style="56" bestFit="1" customWidth="1"/>
    <col min="7" max="7" width="3.33203125" customWidth="1"/>
    <col min="8" max="8" width="3" bestFit="1" customWidth="1"/>
    <col min="9" max="9" width="10.08203125" customWidth="1"/>
    <col min="10" max="10" width="3.33203125" customWidth="1"/>
    <col min="11" max="11" width="19" bestFit="1" customWidth="1"/>
  </cols>
  <sheetData>
    <row r="2" spans="2:9" ht="30" customHeight="1">
      <c r="B2" s="94" t="s">
        <v>8</v>
      </c>
      <c r="C2" s="94"/>
      <c r="E2" s="94" t="s">
        <v>28</v>
      </c>
      <c r="F2" s="94"/>
    </row>
    <row r="4" spans="2:9">
      <c r="B4" s="19" t="s">
        <v>49</v>
      </c>
      <c r="C4" s="55" t="s">
        <v>3</v>
      </c>
      <c r="E4" s="19" t="s">
        <v>49</v>
      </c>
      <c r="F4" s="55" t="s">
        <v>3</v>
      </c>
      <c r="H4" s="92" t="s">
        <v>30</v>
      </c>
      <c r="I4" s="93"/>
    </row>
    <row r="5" spans="2:9">
      <c r="B5" s="3" t="str" cm="1">
        <f t="array" ref="B5:B26">_xlfn.LET(
  _xlpm.crit, {"投入物","廃棄物・排出","エネルギー等"},
  _xlfn.UNIQUE(_xlfn.VSTACK(
    _xlfn._xlws.FILTER(②活動量!D26:D50, ISNUMBER(_xlfn.XMATCH(②活動量!C26:C50, _xlpm.crit)),""),
    _xlfn._xlws.FILTER(②活動量!K26:K50, ISNUMBER(_xlfn.XMATCH(②活動量!J26:J50, _xlpm.crit)),""),
    _xlfn._xlws.FILTER(②活動量!R26:R50, ISNUMBER(_xlfn.XMATCH(②活動量!Q26:Q50, _xlpm.crit)),""),
    _xlfn._xlws.FILTER(②活動量!Y26:Y50, ISNUMBER(_xlfn.XMATCH(②活動量!X26:X50, _xlpm.crit)),""),
    _xlfn._xlws.FILTER(②活動量!AF26:AF50,ISNUMBER(_xlfn.XMATCH(②活動量!AE26:AE50,_xlpm.crit)),""),
    _xlfn._xlws.FILTER(②活動量!AM26:AM50,ISNUMBER(_xlfn.XMATCH(②活動量!AL26:AL50,_xlpm.crit)),""),
    _xlfn._xlws.FILTER(②活動量!AT26:AT50,ISNUMBER(_xlfn.XMATCH(②活動量!AS26:AS50,_xlpm.crit)),""),
    _xlfn._xlws.FILTER(②活動量!BA26:BA50,ISNUMBER(_xlfn.XMATCH(②活動量!AZ26:AZ50,_xlpm.crit)),""),
    _xlfn._xlws.FILTER(②活動量!BH26:BH50,ISNUMBER(_xlfn.XMATCH(②活動量!BG26:BG50,_xlpm.crit)),""),
    _xlfn._xlws.FILTER(②活動量!BO26:BO50,ISNUMBER(_xlfn.XMATCH(②活動量!BN26:BN50,_xlpm.crit)),"")
  ))
)</f>
        <v>酵母</v>
      </c>
      <c r="C5" s="54" t="str" cm="1">
        <f t="array" ref="C5">IFERROR(_xlfn.XLOOKUP(B5,
    _xlfn.VSTACK(
     ②活動量!$D$26:$D$50,②活動量!$K$26:$K$50,②活動量!$R$26:$R$50,②活動量!$Y$26:$Y$50,②活動量!$AF$26:$AF$50,②活動量!$AM$26:$AM$50,②活動量!$AT$26:$AT$50,②活動量!$BA$26:$BA$50,②活動量!$BH$26:$BH$50,②活動量!$BO$26:$BO$50
     ),
    _xlfn.VSTACK(
     ②活動量!$F$26:$F$50,②活動量!$M$26:$M$50,②活動量!$T$26:$T$50,②活動量!$AA$26:$AA$50,②活動量!$AH$26:$AH$50,②活動量!$AO$26:$AO$50,②活動量!$AV$26:$AV$50,②活動量!$BC$26:$BC$50,②活動量!$BJ$26:$BJ$50,②活動量!$BQ$26:$BQ$50
     )
),"")</f>
        <v>g</v>
      </c>
      <c r="E5" s="15" t="s">
        <v>11</v>
      </c>
      <c r="F5" s="54" t="str">
        <f>_xlfn.XLOOKUP(E5,③原単位!D:D,③原単位!H:H)</f>
        <v>kg</v>
      </c>
      <c r="H5" s="3" t="s">
        <v>29</v>
      </c>
      <c r="I5" s="6">
        <f>1/1000</f>
        <v>1E-3</v>
      </c>
    </row>
    <row r="6" spans="2:9">
      <c r="B6" s="3" t="str">
        <v>グルコース</v>
      </c>
      <c r="C6" s="54" t="str" cm="1">
        <f t="array" ref="C6">IFERROR(_xlfn.XLOOKUP(B6,
    _xlfn.VSTACK(
     ②活動量!$D$26:$D$50,②活動量!$K$26:$K$50,②活動量!$R$26:$R$50,②活動量!$Y$26:$Y$50,②活動量!$AF$26:$AF$50,②活動量!$AM$26:$AM$50,②活動量!$AT$26:$AT$50,②活動量!$BA$26:$BA$50,②活動量!$BH$26:$BH$50,②活動量!$BO$26:$BO$50
     ),
    _xlfn.VSTACK(
     ②活動量!$F$26:$F$50,②活動量!$M$26:$M$50,②活動量!$T$26:$T$50,②活動量!$AA$26:$AA$50,②活動量!$AH$26:$AH$50,②活動量!$AO$26:$AO$50,②活動量!$AV$26:$AV$50,②活動量!$BC$26:$BC$50,②活動量!$BJ$26:$BJ$50,②活動量!$BQ$26:$BQ$50
     )
),"")</f>
        <v>g</v>
      </c>
      <c r="E6" s="15" t="s">
        <v>88</v>
      </c>
      <c r="F6" s="54" t="str">
        <f>_xlfn.XLOOKUP(E6,③原単位!D:D,③原単位!H:H)</f>
        <v>kg</v>
      </c>
      <c r="H6" s="3" t="s">
        <v>29</v>
      </c>
      <c r="I6" s="6">
        <f>1/1000</f>
        <v>1E-3</v>
      </c>
    </row>
    <row r="7" spans="2:9">
      <c r="B7" s="3" t="str">
        <v>Yeast N-base</v>
      </c>
      <c r="C7" s="54" t="str" cm="1">
        <f t="array" ref="C7">IFERROR(_xlfn.XLOOKUP(B7,
    _xlfn.VSTACK(
     ②活動量!$D$26:$D$50,②活動量!$K$26:$K$50,②活動量!$R$26:$R$50,②活動量!$Y$26:$Y$50,②活動量!$AF$26:$AF$50,②活動量!$AM$26:$AM$50,②活動量!$AT$26:$AT$50,②活動量!$BA$26:$BA$50,②活動量!$BH$26:$BH$50,②活動量!$BO$26:$BO$50
     ),
    _xlfn.VSTACK(
     ②活動量!$F$26:$F$50,②活動量!$M$26:$M$50,②活動量!$T$26:$T$50,②活動量!$AA$26:$AA$50,②活動量!$AH$26:$AH$50,②活動量!$AO$26:$AO$50,②活動量!$AV$26:$AV$50,②活動量!$BC$26:$BC$50,②活動量!$BJ$26:$BJ$50,②活動量!$BQ$26:$BQ$50
     )
),"")</f>
        <v>g</v>
      </c>
      <c r="E7" s="15" t="s">
        <v>89</v>
      </c>
      <c r="F7" s="54" t="str">
        <f>_xlfn.XLOOKUP(E7,③原単位!D:D,③原単位!H:H)</f>
        <v>kg</v>
      </c>
      <c r="H7" s="3" t="s">
        <v>29</v>
      </c>
      <c r="I7" s="6">
        <f>1/1000</f>
        <v>1E-3</v>
      </c>
    </row>
    <row r="8" spans="2:9">
      <c r="B8" s="3" t="str">
        <v>酵母エキス</v>
      </c>
      <c r="C8" s="54" t="str" cm="1">
        <f t="array" ref="C8">IFERROR(_xlfn.XLOOKUP(B8,
    _xlfn.VSTACK(
     ②活動量!$D$26:$D$50,②活動量!$K$26:$K$50,②活動量!$R$26:$R$50,②活動量!$Y$26:$Y$50,②活動量!$AF$26:$AF$50,②活動量!$AM$26:$AM$50,②活動量!$AT$26:$AT$50,②活動量!$BA$26:$BA$50,②活動量!$BH$26:$BH$50,②活動量!$BO$26:$BO$50
     ),
    _xlfn.VSTACK(
     ②活動量!$F$26:$F$50,②活動量!$M$26:$M$50,②活動量!$T$26:$T$50,②活動量!$AA$26:$AA$50,②活動量!$AH$26:$AH$50,②活動量!$AO$26:$AO$50,②活動量!$AV$26:$AV$50,②活動量!$BC$26:$BC$50,②活動量!$BJ$26:$BJ$50,②活動量!$BQ$26:$BQ$50
     )
),"")</f>
        <v>g</v>
      </c>
      <c r="E8" s="15" t="s">
        <v>13</v>
      </c>
      <c r="F8" s="54" t="str">
        <f>_xlfn.XLOOKUP(E8,③原単位!D:D,③原単位!H:H)</f>
        <v>kg</v>
      </c>
      <c r="H8" s="3" t="s">
        <v>29</v>
      </c>
      <c r="I8" s="6">
        <f>1/1000</f>
        <v>1E-3</v>
      </c>
    </row>
    <row r="9" spans="2:9">
      <c r="B9" s="3" t="str">
        <v>工業用水</v>
      </c>
      <c r="C9" s="54" t="str" cm="1">
        <f t="array" ref="C9">IFERROR(_xlfn.XLOOKUP(B9,
    _xlfn.VSTACK(
     ②活動量!$D$26:$D$50,②活動量!$K$26:$K$50,②活動量!$R$26:$R$50,②活動量!$Y$26:$Y$50,②活動量!$AF$26:$AF$50,②活動量!$AM$26:$AM$50,②活動量!$AT$26:$AT$50,②活動量!$BA$26:$BA$50,②活動量!$BH$26:$BH$50,②活動量!$BO$26:$BO$50
     ),
    _xlfn.VSTACK(
     ②活動量!$F$26:$F$50,②活動量!$M$26:$M$50,②活動量!$T$26:$T$50,②活動量!$AA$26:$AA$50,②活動量!$AH$26:$AH$50,②活動量!$AO$26:$AO$50,②活動量!$AV$26:$AV$50,②活動量!$BC$26:$BC$50,②活動量!$BJ$26:$BJ$50,②活動量!$BQ$26:$BQ$50
     )
),"")</f>
        <v>g</v>
      </c>
      <c r="E9" s="15" t="s">
        <v>45</v>
      </c>
      <c r="F9" s="54" t="str">
        <f>_xlfn.XLOOKUP(E9,③原単位!D:D,③原単位!H:H)</f>
        <v>m3</v>
      </c>
      <c r="H9" s="3" t="s">
        <v>29</v>
      </c>
      <c r="I9" s="6">
        <f>1/1000/1000</f>
        <v>9.9999999999999995E-7</v>
      </c>
    </row>
    <row r="10" spans="2:9">
      <c r="B10" s="3" t="str">
        <v>CO2</v>
      </c>
      <c r="C10" s="54" t="str" cm="1">
        <f t="array" ref="C10">IFERROR(_xlfn.XLOOKUP(B10,
    _xlfn.VSTACK(
     ②活動量!$D$26:$D$50,②活動量!$K$26:$K$50,②活動量!$R$26:$R$50,②活動量!$Y$26:$Y$50,②活動量!$AF$26:$AF$50,②活動量!$AM$26:$AM$50,②活動量!$AT$26:$AT$50,②活動量!$BA$26:$BA$50,②活動量!$BH$26:$BH$50,②活動量!$BO$26:$BO$50
     ),
    _xlfn.VSTACK(
     ②活動量!$F$26:$F$50,②活動量!$M$26:$M$50,②活動量!$T$26:$T$50,②活動量!$AA$26:$AA$50,②活動量!$AH$26:$AH$50,②活動量!$AO$26:$AO$50,②活動量!$AV$26:$AV$50,②活動量!$BC$26:$BC$50,②活動量!$BJ$26:$BJ$50,②活動量!$BQ$26:$BQ$50
     )
),"")</f>
        <v>g</v>
      </c>
      <c r="E10" s="15" t="s">
        <v>33</v>
      </c>
      <c r="F10" s="54" t="str">
        <f>_xlfn.XLOOKUP(E10,③原単位!D:D,③原単位!H:H)</f>
        <v>kg</v>
      </c>
      <c r="H10" s="3" t="s">
        <v>29</v>
      </c>
      <c r="I10" s="6">
        <f>1/1000</f>
        <v>1E-3</v>
      </c>
    </row>
    <row r="11" spans="2:9">
      <c r="B11" s="3" t="str">
        <v>電力</v>
      </c>
      <c r="C11" s="54" t="str" cm="1">
        <f t="array" ref="C11">IFERROR(_xlfn.XLOOKUP(B11,
    _xlfn.VSTACK(
     ②活動量!$D$26:$D$50,②活動量!$K$26:$K$50,②活動量!$R$26:$R$50,②活動量!$Y$26:$Y$50,②活動量!$AF$26:$AF$50,②活動量!$AM$26:$AM$50,②活動量!$AT$26:$AT$50,②活動量!$BA$26:$BA$50,②活動量!$BH$26:$BH$50,②活動量!$BO$26:$BO$50
     ),
    _xlfn.VSTACK(
     ②活動量!$F$26:$F$50,②活動量!$M$26:$M$50,②活動量!$T$26:$T$50,②活動量!$AA$26:$AA$50,②活動量!$AH$26:$AH$50,②活動量!$AO$26:$AO$50,②活動量!$AV$26:$AV$50,②活動量!$BC$26:$BC$50,②活動量!$BJ$26:$BJ$50,②活動量!$BQ$26:$BQ$50
     )
),"")</f>
        <v>kWh</v>
      </c>
      <c r="E11" s="15" t="s">
        <v>27</v>
      </c>
      <c r="F11" s="54" t="str">
        <f>_xlfn.XLOOKUP(E11,③原単位!D:D,③原単位!H:H)</f>
        <v>kWh</v>
      </c>
      <c r="H11" s="3" t="s">
        <v>29</v>
      </c>
      <c r="I11" s="6">
        <v>1</v>
      </c>
    </row>
    <row r="12" spans="2:9">
      <c r="B12" s="3" t="str">
        <v>植物油</v>
      </c>
      <c r="C12" s="54" t="str" cm="1">
        <f t="array" ref="C12">IFERROR(_xlfn.XLOOKUP(B12,
    _xlfn.VSTACK(
     ②活動量!$D$26:$D$50,②活動量!$K$26:$K$50,②活動量!$R$26:$R$50,②活動量!$Y$26:$Y$50,②活動量!$AF$26:$AF$50,②活動量!$AM$26:$AM$50,②活動量!$AT$26:$AT$50,②活動量!$BA$26:$BA$50,②活動量!$BH$26:$BH$50,②活動量!$BO$26:$BO$50
     ),
    _xlfn.VSTACK(
     ②活動量!$F$26:$F$50,②活動量!$M$26:$M$50,②活動量!$T$26:$T$50,②活動量!$AA$26:$AA$50,②活動量!$AH$26:$AH$50,②活動量!$AO$26:$AO$50,②活動量!$AV$26:$AV$50,②活動量!$BC$26:$BC$50,②活動量!$BJ$26:$BJ$50,②活動量!$BQ$26:$BQ$50
     )
),"")</f>
        <v>g</v>
      </c>
      <c r="E12" s="15" t="s">
        <v>106</v>
      </c>
      <c r="F12" s="54" t="str">
        <f>_xlfn.XLOOKUP(E12,③原単位!D:D,③原単位!H:H)</f>
        <v>kg</v>
      </c>
      <c r="H12" s="3" t="s">
        <v>29</v>
      </c>
      <c r="I12" s="6">
        <f>1/1000</f>
        <v>1E-3</v>
      </c>
    </row>
    <row r="13" spans="2:9">
      <c r="B13" s="3" t="str">
        <v>硫酸アンモニウム</v>
      </c>
      <c r="C13" s="54" t="str" cm="1">
        <f t="array" ref="C13">IFERROR(_xlfn.XLOOKUP(B13,
    _xlfn.VSTACK(
     ②活動量!$D$26:$D$50,②活動量!$K$26:$K$50,②活動量!$R$26:$R$50,②活動量!$Y$26:$Y$50,②活動量!$AF$26:$AF$50,②活動量!$AM$26:$AM$50,②活動量!$AT$26:$AT$50,②活動量!$BA$26:$BA$50,②活動量!$BH$26:$BH$50,②活動量!$BO$26:$BO$50
     ),
    _xlfn.VSTACK(
     ②活動量!$F$26:$F$50,②活動量!$M$26:$M$50,②活動量!$T$26:$T$50,②活動量!$AA$26:$AA$50,②活動量!$AH$26:$AH$50,②活動量!$AO$26:$AO$50,②活動量!$AV$26:$AV$50,②活動量!$BC$26:$BC$50,②活動量!$BJ$26:$BJ$50,②活動量!$BQ$26:$BQ$50
     )
),"")</f>
        <v>g</v>
      </c>
      <c r="E13" s="15" t="s">
        <v>107</v>
      </c>
      <c r="F13" s="54" t="str">
        <f>_xlfn.XLOOKUP(E13,③原単位!D:D,③原単位!H:H)</f>
        <v>㎏</v>
      </c>
      <c r="H13" s="3" t="s">
        <v>29</v>
      </c>
      <c r="I13" s="6">
        <f>1/1000</f>
        <v>1E-3</v>
      </c>
    </row>
    <row r="14" spans="2:9">
      <c r="B14" s="3" t="str">
        <v>硫酸マグネシウム・7水和物</v>
      </c>
      <c r="C14" s="54" t="str" cm="1">
        <f t="array" ref="C14">IFERROR(_xlfn.XLOOKUP(B14,
    _xlfn.VSTACK(
     ②活動量!$D$26:$D$50,②活動量!$K$26:$K$50,②活動量!$R$26:$R$50,②活動量!$Y$26:$Y$50,②活動量!$AF$26:$AF$50,②活動量!$AM$26:$AM$50,②活動量!$AT$26:$AT$50,②活動量!$BA$26:$BA$50,②活動量!$BH$26:$BH$50,②活動量!$BO$26:$BO$50
     ),
    _xlfn.VSTACK(
     ②活動量!$F$26:$F$50,②活動量!$M$26:$M$50,②活動量!$T$26:$T$50,②活動量!$AA$26:$AA$50,②活動量!$AH$26:$AH$50,②活動量!$AO$26:$AO$50,②活動量!$AV$26:$AV$50,②活動量!$BC$26:$BC$50,②活動量!$BJ$26:$BJ$50,②活動量!$BQ$26:$BQ$50
     )
),"")</f>
        <v>g</v>
      </c>
      <c r="E14" s="15" t="s">
        <v>93</v>
      </c>
      <c r="F14" s="54" t="str">
        <f>_xlfn.XLOOKUP(E14,③原単位!D:D,③原単位!H:H)</f>
        <v>kg</v>
      </c>
      <c r="H14" s="3" t="s">
        <v>29</v>
      </c>
      <c r="I14" s="6">
        <f t="shared" ref="I14:I16" si="0">1/1000</f>
        <v>1E-3</v>
      </c>
    </row>
    <row r="15" spans="2:9">
      <c r="B15" s="3" t="str">
        <v>塩化ナトリウム</v>
      </c>
      <c r="C15" s="54" t="str" cm="1">
        <f t="array" ref="C15">IFERROR(_xlfn.XLOOKUP(B15,
    _xlfn.VSTACK(
     ②活動量!$D$26:$D$50,②活動量!$K$26:$K$50,②活動量!$R$26:$R$50,②活動量!$Y$26:$Y$50,②活動量!$AF$26:$AF$50,②活動量!$AM$26:$AM$50,②活動量!$AT$26:$AT$50,②活動量!$BA$26:$BA$50,②活動量!$BH$26:$BH$50,②活動量!$BO$26:$BO$50
     ),
    _xlfn.VSTACK(
     ②活動量!$F$26:$F$50,②活動量!$M$26:$M$50,②活動量!$T$26:$T$50,②活動量!$AA$26:$AA$50,②活動量!$AH$26:$AH$50,②活動量!$AO$26:$AO$50,②活動量!$AV$26:$AV$50,②活動量!$BC$26:$BC$50,②活動量!$BJ$26:$BJ$50,②活動量!$BQ$26:$BQ$50
     )
),"")</f>
        <v>g</v>
      </c>
      <c r="E15" s="15" t="s">
        <v>90</v>
      </c>
      <c r="F15" s="54" t="str">
        <f>_xlfn.XLOOKUP(E15,③原単位!D:D,③原単位!H:H)</f>
        <v>kg</v>
      </c>
      <c r="H15" s="3" t="s">
        <v>29</v>
      </c>
      <c r="I15" s="6">
        <f t="shared" si="0"/>
        <v>1E-3</v>
      </c>
    </row>
    <row r="16" spans="2:9">
      <c r="B16" s="3" t="str">
        <v>塩化カルシウム・2水和物</v>
      </c>
      <c r="C16" s="54" t="str" cm="1">
        <f t="array" ref="C16">IFERROR(_xlfn.XLOOKUP(B16,
    _xlfn.VSTACK(
     ②活動量!$D$26:$D$50,②活動量!$K$26:$K$50,②活動量!$R$26:$R$50,②活動量!$Y$26:$Y$50,②活動量!$AF$26:$AF$50,②活動量!$AM$26:$AM$50,②活動量!$AT$26:$AT$50,②活動量!$BA$26:$BA$50,②活動量!$BH$26:$BH$50,②活動量!$BO$26:$BO$50
     ),
    _xlfn.VSTACK(
     ②活動量!$F$26:$F$50,②活動量!$M$26:$M$50,②活動量!$T$26:$T$50,②活動量!$AA$26:$AA$50,②活動量!$AH$26:$AH$50,②活動量!$AO$26:$AO$50,②活動量!$AV$26:$AV$50,②活動量!$BC$26:$BC$50,②活動量!$BJ$26:$BJ$50,②活動量!$BQ$26:$BQ$50
     )
),"")</f>
        <v>g</v>
      </c>
      <c r="E16" s="15" t="s">
        <v>96</v>
      </c>
      <c r="F16" s="54" t="str">
        <f>_xlfn.XLOOKUP(E16,③原単位!D:D,③原単位!H:H)</f>
        <v>kg</v>
      </c>
      <c r="H16" s="3" t="s">
        <v>29</v>
      </c>
      <c r="I16" s="6">
        <f t="shared" si="0"/>
        <v>1E-3</v>
      </c>
    </row>
    <row r="17" spans="2:9">
      <c r="B17" s="3" t="str">
        <v>O2</v>
      </c>
      <c r="C17" s="54" t="str" cm="1">
        <f t="array" ref="C17">IFERROR(_xlfn.XLOOKUP(B17,
    _xlfn.VSTACK(
     ②活動量!$D$26:$D$50,②活動量!$K$26:$K$50,②活動量!$R$26:$R$50,②活動量!$Y$26:$Y$50,②活動量!$AF$26:$AF$50,②活動量!$AM$26:$AM$50,②活動量!$AT$26:$AT$50,②活動量!$BA$26:$BA$50,②活動量!$BH$26:$BH$50,②活動量!$BO$26:$BO$50
     ),
    _xlfn.VSTACK(
     ②活動量!$F$26:$F$50,②活動量!$M$26:$M$50,②活動量!$T$26:$T$50,②活動量!$AA$26:$AA$50,②活動量!$AH$26:$AH$50,②活動量!$AO$26:$AO$50,②活動量!$AV$26:$AV$50,②活動量!$BC$26:$BC$50,②活動量!$BJ$26:$BJ$50,②活動量!$BQ$26:$BQ$50
     )
),"")</f>
        <v>g</v>
      </c>
      <c r="E17" s="15" t="s">
        <v>91</v>
      </c>
      <c r="F17" s="54" t="str">
        <f>_xlfn.XLOOKUP(E17,③原単位!D:D,③原単位!H:H)</f>
        <v>Nm3</v>
      </c>
      <c r="H17" s="3" t="s">
        <v>29</v>
      </c>
      <c r="I17" s="6">
        <f>1/1429</f>
        <v>6.9979006298110562E-4</v>
      </c>
    </row>
    <row r="18" spans="2:9">
      <c r="B18" s="3" t="str">
        <v>成分残（不明）</v>
      </c>
      <c r="C18" s="54" t="str" cm="1">
        <f t="array" ref="C18">IFERROR(_xlfn.XLOOKUP(B18,
    _xlfn.VSTACK(
     ②活動量!$D$26:$D$50,②活動量!$K$26:$K$50,②活動量!$R$26:$R$50,②活動量!$Y$26:$Y$50,②活動量!$AF$26:$AF$50,②活動量!$AM$26:$AM$50,②活動量!$AT$26:$AT$50,②活動量!$BA$26:$BA$50,②活動量!$BH$26:$BH$50,②活動量!$BO$26:$BO$50
     ),
    _xlfn.VSTACK(
     ②活動量!$F$26:$F$50,②活動量!$M$26:$M$50,②活動量!$T$26:$T$50,②活動量!$AA$26:$AA$50,②活動量!$AH$26:$AH$50,②活動量!$AO$26:$AO$50,②活動量!$AV$26:$AV$50,②活動量!$BC$26:$BC$50,②活動量!$BJ$26:$BJ$50,②活動量!$BQ$26:$BQ$50
     )
),"")</f>
        <v>g</v>
      </c>
      <c r="E18" s="15" t="s">
        <v>99</v>
      </c>
      <c r="F18" s="54" t="str">
        <f>_xlfn.XLOOKUP(E18,③原単位!D:D,③原単位!H:H)</f>
        <v>㎏</v>
      </c>
      <c r="H18" s="3" t="s">
        <v>29</v>
      </c>
      <c r="I18" s="6">
        <f>1/1000</f>
        <v>1E-3</v>
      </c>
    </row>
    <row r="19" spans="2:9">
      <c r="B19" s="3" t="str">
        <v>排水</v>
      </c>
      <c r="C19" s="54" t="str" cm="1">
        <f t="array" ref="C19">IFERROR(_xlfn.XLOOKUP(B19,
    _xlfn.VSTACK(
     ②活動量!$D$26:$D$50,②活動量!$K$26:$K$50,②活動量!$R$26:$R$50,②活動量!$Y$26:$Y$50,②活動量!$AF$26:$AF$50,②活動量!$AM$26:$AM$50,②活動量!$AT$26:$AT$50,②活動量!$BA$26:$BA$50,②活動量!$BH$26:$BH$50,②活動量!$BO$26:$BO$50
     ),
    _xlfn.VSTACK(
     ②活動量!$F$26:$F$50,②活動量!$M$26:$M$50,②活動量!$T$26:$T$50,②活動量!$AA$26:$AA$50,②活動量!$AH$26:$AH$50,②活動量!$AO$26:$AO$50,②活動量!$AV$26:$AV$50,②活動量!$BC$26:$BC$50,②活動量!$BJ$26:$BJ$50,②活動量!$BQ$26:$BQ$50
     )
),"")</f>
        <v>g</v>
      </c>
      <c r="E19" s="15" t="s">
        <v>46</v>
      </c>
      <c r="F19" s="54" t="str">
        <f>_xlfn.XLOOKUP(E19,③原単位!D:D,③原単位!H:H)</f>
        <v>m3</v>
      </c>
      <c r="H19" s="3" t="s">
        <v>29</v>
      </c>
      <c r="I19" s="6">
        <f>1/1000/1000</f>
        <v>9.9999999999999995E-7</v>
      </c>
    </row>
    <row r="20" spans="2:9">
      <c r="B20" s="3" t="str">
        <v>電力（攪拌）</v>
      </c>
      <c r="C20" s="54" t="str" cm="1">
        <f t="array" ref="C20">IFERROR(_xlfn.XLOOKUP(B20,
    _xlfn.VSTACK(
     ②活動量!$D$26:$D$50,②活動量!$K$26:$K$50,②活動量!$R$26:$R$50,②活動量!$Y$26:$Y$50,②活動量!$AF$26:$AF$50,②活動量!$AM$26:$AM$50,②活動量!$AT$26:$AT$50,②活動量!$BA$26:$BA$50,②活動量!$BH$26:$BH$50,②活動量!$BO$26:$BO$50
     ),
    _xlfn.VSTACK(
     ②活動量!$F$26:$F$50,②活動量!$M$26:$M$50,②活動量!$T$26:$T$50,②活動量!$AA$26:$AA$50,②活動量!$AH$26:$AH$50,②活動量!$AO$26:$AO$50,②活動量!$AV$26:$AV$50,②活動量!$BC$26:$BC$50,②活動量!$BJ$26:$BJ$50,②活動量!$BQ$26:$BQ$50
     )
),"")</f>
        <v>kWh</v>
      </c>
      <c r="E20" s="15" t="s">
        <v>27</v>
      </c>
      <c r="F20" s="54" t="str">
        <f>_xlfn.XLOOKUP(E20,③原単位!D:D,③原単位!H:H)</f>
        <v>kWh</v>
      </c>
      <c r="H20" s="3" t="s">
        <v>29</v>
      </c>
      <c r="I20" s="6">
        <v>1</v>
      </c>
    </row>
    <row r="21" spans="2:9">
      <c r="B21" s="3" t="str">
        <v>電力（通気）</v>
      </c>
      <c r="C21" s="54" t="str" cm="1">
        <f t="array" ref="C21">IFERROR(_xlfn.XLOOKUP(B21,
    _xlfn.VSTACK(
     ②活動量!$D$26:$D$50,②活動量!$K$26:$K$50,②活動量!$R$26:$R$50,②活動量!$Y$26:$Y$50,②活動量!$AF$26:$AF$50,②活動量!$AM$26:$AM$50,②活動量!$AT$26:$AT$50,②活動量!$BA$26:$BA$50,②活動量!$BH$26:$BH$50,②活動量!$BO$26:$BO$50
     ),
    _xlfn.VSTACK(
     ②活動量!$F$26:$F$50,②活動量!$M$26:$M$50,②活動量!$T$26:$T$50,②活動量!$AA$26:$AA$50,②活動量!$AH$26:$AH$50,②活動量!$AO$26:$AO$50,②活動量!$AV$26:$AV$50,②活動量!$BC$26:$BC$50,②活動量!$BJ$26:$BJ$50,②活動量!$BQ$26:$BQ$50
     )
),"")</f>
        <v>kWh</v>
      </c>
      <c r="E21" s="15" t="s">
        <v>27</v>
      </c>
      <c r="F21" s="54" t="str">
        <f>_xlfn.XLOOKUP(E21,③原単位!D:D,③原単位!H:H)</f>
        <v>kWh</v>
      </c>
      <c r="H21" s="3" t="s">
        <v>29</v>
      </c>
      <c r="I21" s="6">
        <v>1</v>
      </c>
    </row>
    <row r="22" spans="2:9">
      <c r="B22" s="3" t="str">
        <v>水酸化ナトリウム</v>
      </c>
      <c r="C22" s="54" t="str" cm="1">
        <f t="array" ref="C22">IFERROR(_xlfn.XLOOKUP(B22,
    _xlfn.VSTACK(
     ②活動量!$D$26:$D$50,②活動量!$K$26:$K$50,②活動量!$R$26:$R$50,②活動量!$Y$26:$Y$50,②活動量!$AF$26:$AF$50,②活動量!$AM$26:$AM$50,②活動量!$AT$26:$AT$50,②活動量!$BA$26:$BA$50,②活動量!$BH$26:$BH$50,②活動量!$BO$26:$BO$50
     ),
    _xlfn.VSTACK(
     ②活動量!$F$26:$F$50,②活動量!$M$26:$M$50,②活動量!$T$26:$T$50,②活動量!$AA$26:$AA$50,②活動量!$AH$26:$AH$50,②活動量!$AO$26:$AO$50,②活動量!$AV$26:$AV$50,②活動量!$BC$26:$BC$50,②活動量!$BJ$26:$BJ$50,②活動量!$BQ$26:$BQ$50
     )
),"")</f>
        <v>g</v>
      </c>
      <c r="E22" s="15" t="s">
        <v>101</v>
      </c>
      <c r="F22" s="54" t="str">
        <f>_xlfn.XLOOKUP(E22,③原単位!D:D,③原単位!H:H)</f>
        <v>㎏</v>
      </c>
      <c r="H22" s="3" t="s">
        <v>29</v>
      </c>
      <c r="I22" s="6">
        <f t="shared" ref="I22" si="1">1/1000</f>
        <v>1E-3</v>
      </c>
    </row>
    <row r="23" spans="2:9">
      <c r="B23" s="3" t="str">
        <v>A重油</v>
      </c>
      <c r="C23" s="54" t="str" cm="1">
        <f t="array" ref="C23">IFERROR(_xlfn.XLOOKUP(B23,
    _xlfn.VSTACK(
     ②活動量!$D$26:$D$50,②活動量!$K$26:$K$50,②活動量!$R$26:$R$50,②活動量!$Y$26:$Y$50,②活動量!$AF$26:$AF$50,②活動量!$AM$26:$AM$50,②活動量!$AT$26:$AT$50,②活動量!$BA$26:$BA$50,②活動量!$BH$26:$BH$50,②活動量!$BO$26:$BO$50
     ),
    _xlfn.VSTACK(
     ②活動量!$F$26:$F$50,②活動量!$M$26:$M$50,②活動量!$T$26:$T$50,②活動量!$AA$26:$AA$50,②活動量!$AH$26:$AH$50,②活動量!$AO$26:$AO$50,②活動量!$AV$26:$AV$50,②活動量!$BC$26:$BC$50,②活動量!$BJ$26:$BJ$50,②活動量!$BQ$26:$BQ$50
     )
),"")</f>
        <v>MJ</v>
      </c>
      <c r="E23" s="15" t="s">
        <v>47</v>
      </c>
      <c r="F23" s="54" t="str">
        <f>_xlfn.XLOOKUP(E23,③原単位!D:D,③原単位!H:H)</f>
        <v>MJ</v>
      </c>
      <c r="H23" s="3" t="s">
        <v>29</v>
      </c>
      <c r="I23" s="6">
        <v>1</v>
      </c>
    </row>
    <row r="24" spans="2:9">
      <c r="B24" s="3" t="str">
        <v>酢酸エチル</v>
      </c>
      <c r="C24" s="54" t="str" cm="1">
        <f t="array" ref="C24">IFERROR(_xlfn.XLOOKUP(B24,
    _xlfn.VSTACK(
     ②活動量!$D$26:$D$50,②活動量!$K$26:$K$50,②活動量!$R$26:$R$50,②活動量!$Y$26:$Y$50,②活動量!$AF$26:$AF$50,②活動量!$AM$26:$AM$50,②活動量!$AT$26:$AT$50,②活動量!$BA$26:$BA$50,②活動量!$BH$26:$BH$50,②活動量!$BO$26:$BO$50
     ),
    _xlfn.VSTACK(
     ②活動量!$F$26:$F$50,②活動量!$M$26:$M$50,②活動量!$T$26:$T$50,②活動量!$AA$26:$AA$50,②活動量!$AH$26:$AH$50,②活動量!$AO$26:$AO$50,②活動量!$AV$26:$AV$50,②活動量!$BC$26:$BC$50,②活動量!$BJ$26:$BJ$50,②活動量!$BQ$26:$BQ$50
     )
),"")</f>
        <v>g</v>
      </c>
      <c r="E24" s="15" t="s">
        <v>102</v>
      </c>
      <c r="F24" s="54" t="str">
        <f>_xlfn.XLOOKUP(E24,③原単位!D:D,③原単位!H:H)</f>
        <v>㎏</v>
      </c>
      <c r="H24" s="3" t="s">
        <v>29</v>
      </c>
      <c r="I24" s="6">
        <f t="shared" ref="I24" si="2">1/1000</f>
        <v>1E-3</v>
      </c>
    </row>
    <row r="25" spans="2:9">
      <c r="B25" s="3" t="str">
        <v>電力（遠心）</v>
      </c>
      <c r="C25" s="54" t="str" cm="1">
        <f t="array" ref="C25">IFERROR(_xlfn.XLOOKUP(B25,
    _xlfn.VSTACK(
     ②活動量!$D$26:$D$50,②活動量!$K$26:$K$50,②活動量!$R$26:$R$50,②活動量!$Y$26:$Y$50,②活動量!$AF$26:$AF$50,②活動量!$AM$26:$AM$50,②活動量!$AT$26:$AT$50,②活動量!$BA$26:$BA$50,②活動量!$BH$26:$BH$50,②活動量!$BO$26:$BO$50
     ),
    _xlfn.VSTACK(
     ②活動量!$F$26:$F$50,②活動量!$M$26:$M$50,②活動量!$T$26:$T$50,②活動量!$AA$26:$AA$50,②活動量!$AH$26:$AH$50,②活動量!$AO$26:$AO$50,②活動量!$AV$26:$AV$50,②活動量!$BC$26:$BC$50,②活動量!$BJ$26:$BJ$50,②活動量!$BQ$26:$BQ$50
     )
),"")</f>
        <v>kWh</v>
      </c>
      <c r="E25" s="15" t="s">
        <v>27</v>
      </c>
      <c r="F25" s="54" t="str">
        <f>_xlfn.XLOOKUP(E25,③原単位!D:D,③原単位!H:H)</f>
        <v>kWh</v>
      </c>
      <c r="H25" s="3" t="s">
        <v>29</v>
      </c>
      <c r="I25" s="6">
        <v>1</v>
      </c>
    </row>
    <row r="26" spans="2:9">
      <c r="B26" s="3" t="str">
        <v/>
      </c>
      <c r="C26" s="54" t="str" cm="1">
        <f t="array" ref="C26">IFERROR(_xlfn.XLOOKUP(B26,
    _xlfn.VSTACK(
     ②活動量!$D$26:$D$50,②活動量!$K$26:$K$50,②活動量!$R$26:$R$50,②活動量!$Y$26:$Y$50,②活動量!$AF$26:$AF$50,②活動量!$AM$26:$AM$50,②活動量!$AT$26:$AT$50,②活動量!$BA$26:$BA$50,②活動量!$BH$26:$BH$50,②活動量!$BO$26:$BO$50
     ),
    _xlfn.VSTACK(
     ②活動量!$F$26:$F$50,②活動量!$M$26:$M$50,②活動量!$T$26:$T$50,②活動量!$AA$26:$AA$50,②活動量!$AH$26:$AH$50,②活動量!$AO$26:$AO$50,②活動量!$AV$26:$AV$50,②活動量!$BC$26:$BC$50,②活動量!$BJ$26:$BJ$50,②活動量!$BQ$26:$BQ$50
     )
),"")</f>
        <v/>
      </c>
      <c r="E26" s="15"/>
      <c r="F26" s="54">
        <f>_xlfn.XLOOKUP(E26,③原単位!D:D,③原単位!H:H)</f>
        <v>0</v>
      </c>
      <c r="H26" s="3" t="s">
        <v>29</v>
      </c>
      <c r="I26" s="6"/>
    </row>
    <row r="27" spans="2:9">
      <c r="B27" s="3"/>
      <c r="C27" s="54" cm="1">
        <f t="array" ref="C27">IFERROR(_xlfn.XLOOKUP(B27,
    _xlfn.VSTACK(
     ②活動量!$D$26:$D$50,②活動量!$K$26:$K$50,②活動量!$R$26:$R$50,②活動量!$Y$26:$Y$50,②活動量!$AF$26:$AF$50,②活動量!$AM$26:$AM$50,②活動量!$AT$26:$AT$50,②活動量!$BA$26:$BA$50,②活動量!$BH$26:$BH$50,②活動量!$BO$26:$BO$50
     ),
    _xlfn.VSTACK(
     ②活動量!$F$26:$F$50,②活動量!$M$26:$M$50,②活動量!$T$26:$T$50,②活動量!$AA$26:$AA$50,②活動量!$AH$26:$AH$50,②活動量!$AO$26:$AO$50,②活動量!$AV$26:$AV$50,②活動量!$BC$26:$BC$50,②活動量!$BJ$26:$BJ$50,②活動量!$BQ$26:$BQ$50
     )
),"")</f>
        <v>0</v>
      </c>
      <c r="E27" s="15"/>
      <c r="F27" s="54">
        <f>_xlfn.XLOOKUP(E27,③原単位!D:D,③原単位!H:H)</f>
        <v>0</v>
      </c>
      <c r="H27" s="3" t="s">
        <v>29</v>
      </c>
      <c r="I27" s="6"/>
    </row>
    <row r="28" spans="2:9">
      <c r="B28" s="3"/>
      <c r="C28" s="54" cm="1">
        <f t="array" ref="C28">IFERROR(_xlfn.XLOOKUP(B28,
    _xlfn.VSTACK(
     ②活動量!$D$26:$D$50,②活動量!$K$26:$K$50,②活動量!$R$26:$R$50,②活動量!$Y$26:$Y$50,②活動量!$AF$26:$AF$50,②活動量!$AM$26:$AM$50,②活動量!$AT$26:$AT$50,②活動量!$BA$26:$BA$50,②活動量!$BH$26:$BH$50,②活動量!$BO$26:$BO$50
     ),
    _xlfn.VSTACK(
     ②活動量!$F$26:$F$50,②活動量!$M$26:$M$50,②活動量!$T$26:$T$50,②活動量!$AA$26:$AA$50,②活動量!$AH$26:$AH$50,②活動量!$AO$26:$AO$50,②活動量!$AV$26:$AV$50,②活動量!$BC$26:$BC$50,②活動量!$BJ$26:$BJ$50,②活動量!$BQ$26:$BQ$50
     )
),"")</f>
        <v>0</v>
      </c>
      <c r="E28" s="15"/>
      <c r="F28" s="54">
        <f>_xlfn.XLOOKUP(E28,③原単位!D:D,③原単位!H:H)</f>
        <v>0</v>
      </c>
      <c r="H28" s="3" t="s">
        <v>29</v>
      </c>
      <c r="I28" s="6"/>
    </row>
    <row r="29" spans="2:9">
      <c r="B29" s="3"/>
      <c r="C29" s="54" cm="1">
        <f t="array" ref="C29">IFERROR(_xlfn.XLOOKUP(B29,
    _xlfn.VSTACK(
     ②活動量!$D$26:$D$50,②活動量!$K$26:$K$50,②活動量!$R$26:$R$50,②活動量!$Y$26:$Y$50,②活動量!$AF$26:$AF$50,②活動量!$AM$26:$AM$50,②活動量!$AT$26:$AT$50,②活動量!$BA$26:$BA$50,②活動量!$BH$26:$BH$50,②活動量!$BO$26:$BO$50
     ),
    _xlfn.VSTACK(
     ②活動量!$F$26:$F$50,②活動量!$M$26:$M$50,②活動量!$T$26:$T$50,②活動量!$AA$26:$AA$50,②活動量!$AH$26:$AH$50,②活動量!$AO$26:$AO$50,②活動量!$AV$26:$AV$50,②活動量!$BC$26:$BC$50,②活動量!$BJ$26:$BJ$50,②活動量!$BQ$26:$BQ$50
     )
),"")</f>
        <v>0</v>
      </c>
      <c r="E29" s="15"/>
      <c r="F29" s="54">
        <f>_xlfn.XLOOKUP(E29,③原単位!D:D,③原単位!H:H)</f>
        <v>0</v>
      </c>
      <c r="H29" s="3" t="s">
        <v>29</v>
      </c>
      <c r="I29" s="6"/>
    </row>
    <row r="30" spans="2:9">
      <c r="B30" s="3"/>
      <c r="C30" s="54" cm="1">
        <f t="array" ref="C30">IFERROR(_xlfn.XLOOKUP(B30,
    _xlfn.VSTACK(
     ②活動量!$D$26:$D$50,②活動量!$K$26:$K$50,②活動量!$R$26:$R$50,②活動量!$Y$26:$Y$50,②活動量!$AF$26:$AF$50,②活動量!$AM$26:$AM$50,②活動量!$AT$26:$AT$50,②活動量!$BA$26:$BA$50,②活動量!$BH$26:$BH$50,②活動量!$BO$26:$BO$50
     ),
    _xlfn.VSTACK(
     ②活動量!$F$26:$F$50,②活動量!$M$26:$M$50,②活動量!$T$26:$T$50,②活動量!$AA$26:$AA$50,②活動量!$AH$26:$AH$50,②活動量!$AO$26:$AO$50,②活動量!$AV$26:$AV$50,②活動量!$BC$26:$BC$50,②活動量!$BJ$26:$BJ$50,②活動量!$BQ$26:$BQ$50
     )
),"")</f>
        <v>0</v>
      </c>
      <c r="E30" s="15"/>
      <c r="F30" s="54">
        <f>_xlfn.XLOOKUP(E30,③原単位!D:D,③原単位!H:H)</f>
        <v>0</v>
      </c>
      <c r="H30" s="3" t="s">
        <v>29</v>
      </c>
      <c r="I30" s="6"/>
    </row>
    <row r="31" spans="2:9">
      <c r="B31" s="3"/>
      <c r="C31" s="54" cm="1">
        <f t="array" ref="C31">IFERROR(_xlfn.XLOOKUP(B31,
    _xlfn.VSTACK(
     ②活動量!$D$26:$D$50,②活動量!$K$26:$K$50,②活動量!$R$26:$R$50,②活動量!$Y$26:$Y$50,②活動量!$AF$26:$AF$50,②活動量!$AM$26:$AM$50,②活動量!$AT$26:$AT$50,②活動量!$BA$26:$BA$50,②活動量!$BH$26:$BH$50,②活動量!$BO$26:$BO$50
     ),
    _xlfn.VSTACK(
     ②活動量!$F$26:$F$50,②活動量!$M$26:$M$50,②活動量!$T$26:$T$50,②活動量!$AA$26:$AA$50,②活動量!$AH$26:$AH$50,②活動量!$AO$26:$AO$50,②活動量!$AV$26:$AV$50,②活動量!$BC$26:$BC$50,②活動量!$BJ$26:$BJ$50,②活動量!$BQ$26:$BQ$50
     )
),"")</f>
        <v>0</v>
      </c>
      <c r="E31" s="15"/>
      <c r="F31" s="54">
        <f>_xlfn.XLOOKUP(E31,③原単位!D:D,③原単位!H:H)</f>
        <v>0</v>
      </c>
      <c r="H31" s="3" t="s">
        <v>29</v>
      </c>
      <c r="I31" s="6"/>
    </row>
    <row r="32" spans="2:9">
      <c r="B32" s="3"/>
      <c r="C32" s="54" cm="1">
        <f t="array" ref="C32">IFERROR(_xlfn.XLOOKUP(B32,
    _xlfn.VSTACK(
     ②活動量!$D$26:$D$50,②活動量!$K$26:$K$50,②活動量!$R$26:$R$50,②活動量!$Y$26:$Y$50,②活動量!$AF$26:$AF$50,②活動量!$AM$26:$AM$50,②活動量!$AT$26:$AT$50,②活動量!$BA$26:$BA$50,②活動量!$BH$26:$BH$50,②活動量!$BO$26:$BO$50
     ),
    _xlfn.VSTACK(
     ②活動量!$F$26:$F$50,②活動量!$M$26:$M$50,②活動量!$T$26:$T$50,②活動量!$AA$26:$AA$50,②活動量!$AH$26:$AH$50,②活動量!$AO$26:$AO$50,②活動量!$AV$26:$AV$50,②活動量!$BC$26:$BC$50,②活動量!$BJ$26:$BJ$50,②活動量!$BQ$26:$BQ$50
     )
),"")</f>
        <v>0</v>
      </c>
      <c r="E32" s="15"/>
      <c r="F32" s="54">
        <f>_xlfn.XLOOKUP(E32,③原単位!D:D,③原単位!H:H)</f>
        <v>0</v>
      </c>
      <c r="H32" s="3" t="s">
        <v>29</v>
      </c>
      <c r="I32" s="6"/>
    </row>
    <row r="33" spans="2:9">
      <c r="B33" s="3"/>
      <c r="C33" s="54" cm="1">
        <f t="array" ref="C33">IFERROR(_xlfn.XLOOKUP(B33,
    _xlfn.VSTACK(
     ②活動量!$D$26:$D$50,②活動量!$K$26:$K$50,②活動量!$R$26:$R$50,②活動量!$Y$26:$Y$50,②活動量!$AF$26:$AF$50,②活動量!$AM$26:$AM$50,②活動量!$AT$26:$AT$50,②活動量!$BA$26:$BA$50,②活動量!$BH$26:$BH$50,②活動量!$BO$26:$BO$50
     ),
    _xlfn.VSTACK(
     ②活動量!$F$26:$F$50,②活動量!$M$26:$M$50,②活動量!$T$26:$T$50,②活動量!$AA$26:$AA$50,②活動量!$AH$26:$AH$50,②活動量!$AO$26:$AO$50,②活動量!$AV$26:$AV$50,②活動量!$BC$26:$BC$50,②活動量!$BJ$26:$BJ$50,②活動量!$BQ$26:$BQ$50
     )
),"")</f>
        <v>0</v>
      </c>
      <c r="E33" s="15"/>
      <c r="F33" s="54">
        <f>_xlfn.XLOOKUP(E33,③原単位!D:D,③原単位!H:H)</f>
        <v>0</v>
      </c>
      <c r="H33" s="3" t="s">
        <v>29</v>
      </c>
      <c r="I33" s="6"/>
    </row>
    <row r="34" spans="2:9">
      <c r="B34" s="3"/>
      <c r="C34" s="54" cm="1">
        <f t="array" ref="C34">IFERROR(_xlfn.XLOOKUP(B34,
    _xlfn.VSTACK(
     ②活動量!$D$26:$D$50,②活動量!$K$26:$K$50,②活動量!$R$26:$R$50,②活動量!$Y$26:$Y$50,②活動量!$AF$26:$AF$50,②活動量!$AM$26:$AM$50,②活動量!$AT$26:$AT$50,②活動量!$BA$26:$BA$50,②活動量!$BH$26:$BH$50,②活動量!$BO$26:$BO$50
     ),
    _xlfn.VSTACK(
     ②活動量!$F$26:$F$50,②活動量!$M$26:$M$50,②活動量!$T$26:$T$50,②活動量!$AA$26:$AA$50,②活動量!$AH$26:$AH$50,②活動量!$AO$26:$AO$50,②活動量!$AV$26:$AV$50,②活動量!$BC$26:$BC$50,②活動量!$BJ$26:$BJ$50,②活動量!$BQ$26:$BQ$50
     )
),"")</f>
        <v>0</v>
      </c>
      <c r="E34" s="15"/>
      <c r="F34" s="54">
        <f>_xlfn.XLOOKUP(E34,③原単位!D:D,③原単位!H:H)</f>
        <v>0</v>
      </c>
      <c r="H34" s="3" t="s">
        <v>29</v>
      </c>
      <c r="I34" s="6"/>
    </row>
    <row r="35" spans="2:9">
      <c r="B35" s="3"/>
      <c r="C35" s="54" cm="1">
        <f t="array" ref="C35">IFERROR(_xlfn.XLOOKUP(B35,
    _xlfn.VSTACK(
     ②活動量!$D$26:$D$50,②活動量!$K$26:$K$50,②活動量!$R$26:$R$50,②活動量!$Y$26:$Y$50,②活動量!$AF$26:$AF$50,②活動量!$AM$26:$AM$50,②活動量!$AT$26:$AT$50,②活動量!$BA$26:$BA$50,②活動量!$BH$26:$BH$50,②活動量!$BO$26:$BO$50
     ),
    _xlfn.VSTACK(
     ②活動量!$F$26:$F$50,②活動量!$M$26:$M$50,②活動量!$T$26:$T$50,②活動量!$AA$26:$AA$50,②活動量!$AH$26:$AH$50,②活動量!$AO$26:$AO$50,②活動量!$AV$26:$AV$50,②活動量!$BC$26:$BC$50,②活動量!$BJ$26:$BJ$50,②活動量!$BQ$26:$BQ$50
     )
),"")</f>
        <v>0</v>
      </c>
      <c r="E35" s="15"/>
      <c r="F35" s="54">
        <f>_xlfn.XLOOKUP(E35,③原単位!D:D,③原単位!H:H)</f>
        <v>0</v>
      </c>
      <c r="H35" s="3" t="s">
        <v>29</v>
      </c>
      <c r="I35" s="6"/>
    </row>
    <row r="36" spans="2:9">
      <c r="B36" s="3"/>
      <c r="C36" s="54" cm="1">
        <f t="array" ref="C36">IFERROR(_xlfn.XLOOKUP(B36,
    _xlfn.VSTACK(
     ②活動量!$D$26:$D$50,②活動量!$K$26:$K$50,②活動量!$R$26:$R$50,②活動量!$Y$26:$Y$50,②活動量!$AF$26:$AF$50,②活動量!$AM$26:$AM$50,②活動量!$AT$26:$AT$50,②活動量!$BA$26:$BA$50,②活動量!$BH$26:$BH$50,②活動量!$BO$26:$BO$50
     ),
    _xlfn.VSTACK(
     ②活動量!$F$26:$F$50,②活動量!$M$26:$M$50,②活動量!$T$26:$T$50,②活動量!$AA$26:$AA$50,②活動量!$AH$26:$AH$50,②活動量!$AO$26:$AO$50,②活動量!$AV$26:$AV$50,②活動量!$BC$26:$BC$50,②活動量!$BJ$26:$BJ$50,②活動量!$BQ$26:$BQ$50
     )
),"")</f>
        <v>0</v>
      </c>
      <c r="E36" s="15"/>
      <c r="F36" s="54">
        <f>_xlfn.XLOOKUP(E36,③原単位!D:D,③原単位!H:H)</f>
        <v>0</v>
      </c>
      <c r="H36" s="3" t="s">
        <v>29</v>
      </c>
      <c r="I36" s="6"/>
    </row>
    <row r="37" spans="2:9">
      <c r="B37" s="3"/>
      <c r="C37" s="54" cm="1">
        <f t="array" ref="C37">IFERROR(_xlfn.XLOOKUP(B37,
    _xlfn.VSTACK(
     ②活動量!$D$26:$D$50,②活動量!$K$26:$K$50,②活動量!$R$26:$R$50,②活動量!$Y$26:$Y$50,②活動量!$AF$26:$AF$50,②活動量!$AM$26:$AM$50,②活動量!$AT$26:$AT$50,②活動量!$BA$26:$BA$50,②活動量!$BH$26:$BH$50,②活動量!$BO$26:$BO$50
     ),
    _xlfn.VSTACK(
     ②活動量!$F$26:$F$50,②活動量!$M$26:$M$50,②活動量!$T$26:$T$50,②活動量!$AA$26:$AA$50,②活動量!$AH$26:$AH$50,②活動量!$AO$26:$AO$50,②活動量!$AV$26:$AV$50,②活動量!$BC$26:$BC$50,②活動量!$BJ$26:$BJ$50,②活動量!$BQ$26:$BQ$50
     )
),"")</f>
        <v>0</v>
      </c>
      <c r="E37" s="15"/>
      <c r="F37" s="54">
        <f>_xlfn.XLOOKUP(E37,③原単位!D:D,③原単位!H:H)</f>
        <v>0</v>
      </c>
      <c r="H37" s="3" t="s">
        <v>29</v>
      </c>
      <c r="I37" s="6"/>
    </row>
    <row r="38" spans="2:9">
      <c r="B38" s="3"/>
      <c r="C38" s="54" cm="1">
        <f t="array" ref="C38">IFERROR(_xlfn.XLOOKUP(B38,
    _xlfn.VSTACK(
     ②活動量!$D$26:$D$50,②活動量!$K$26:$K$50,②活動量!$R$26:$R$50,②活動量!$Y$26:$Y$50,②活動量!$AF$26:$AF$50,②活動量!$AM$26:$AM$50,②活動量!$AT$26:$AT$50,②活動量!$BA$26:$BA$50,②活動量!$BH$26:$BH$50,②活動量!$BO$26:$BO$50
     ),
    _xlfn.VSTACK(
     ②活動量!$F$26:$F$50,②活動量!$M$26:$M$50,②活動量!$T$26:$T$50,②活動量!$AA$26:$AA$50,②活動量!$AH$26:$AH$50,②活動量!$AO$26:$AO$50,②活動量!$AV$26:$AV$50,②活動量!$BC$26:$BC$50,②活動量!$BJ$26:$BJ$50,②活動量!$BQ$26:$BQ$50
     )
),"")</f>
        <v>0</v>
      </c>
      <c r="E38" s="15"/>
      <c r="F38" s="54">
        <f>_xlfn.XLOOKUP(E38,③原単位!D:D,③原単位!H:H)</f>
        <v>0</v>
      </c>
      <c r="H38" s="3" t="s">
        <v>29</v>
      </c>
      <c r="I38" s="6"/>
    </row>
    <row r="39" spans="2:9">
      <c r="B39" s="3"/>
      <c r="C39" s="54" cm="1">
        <f t="array" ref="C39">IFERROR(_xlfn.XLOOKUP(B39,
    _xlfn.VSTACK(
     ②活動量!$D$26:$D$50,②活動量!$K$26:$K$50,②活動量!$R$26:$R$50,②活動量!$Y$26:$Y$50,②活動量!$AF$26:$AF$50,②活動量!$AM$26:$AM$50,②活動量!$AT$26:$AT$50,②活動量!$BA$26:$BA$50,②活動量!$BH$26:$BH$50,②活動量!$BO$26:$BO$50
     ),
    _xlfn.VSTACK(
     ②活動量!$F$26:$F$50,②活動量!$M$26:$M$50,②活動量!$T$26:$T$50,②活動量!$AA$26:$AA$50,②活動量!$AH$26:$AH$50,②活動量!$AO$26:$AO$50,②活動量!$AV$26:$AV$50,②活動量!$BC$26:$BC$50,②活動量!$BJ$26:$BJ$50,②活動量!$BQ$26:$BQ$50
     )
),"")</f>
        <v>0</v>
      </c>
      <c r="E39" s="15"/>
      <c r="F39" s="54">
        <f>_xlfn.XLOOKUP(E39,③原単位!D:D,③原単位!H:H)</f>
        <v>0</v>
      </c>
      <c r="H39" s="3" t="s">
        <v>29</v>
      </c>
      <c r="I39" s="6"/>
    </row>
    <row r="40" spans="2:9">
      <c r="B40" s="3"/>
      <c r="C40" s="54" cm="1">
        <f t="array" ref="C40">IFERROR(_xlfn.XLOOKUP(B40,
    _xlfn.VSTACK(
     ②活動量!$D$26:$D$50,②活動量!$K$26:$K$50,②活動量!$R$26:$R$50,②活動量!$Y$26:$Y$50,②活動量!$AF$26:$AF$50,②活動量!$AM$26:$AM$50,②活動量!$AT$26:$AT$50,②活動量!$BA$26:$BA$50,②活動量!$BH$26:$BH$50,②活動量!$BO$26:$BO$50
     ),
    _xlfn.VSTACK(
     ②活動量!$F$26:$F$50,②活動量!$M$26:$M$50,②活動量!$T$26:$T$50,②活動量!$AA$26:$AA$50,②活動量!$AH$26:$AH$50,②活動量!$AO$26:$AO$50,②活動量!$AV$26:$AV$50,②活動量!$BC$26:$BC$50,②活動量!$BJ$26:$BJ$50,②活動量!$BQ$26:$BQ$50
     )
),"")</f>
        <v>0</v>
      </c>
      <c r="E40" s="15"/>
      <c r="F40" s="54">
        <f>_xlfn.XLOOKUP(E40,③原単位!D:D,③原単位!H:H)</f>
        <v>0</v>
      </c>
      <c r="H40" s="3" t="s">
        <v>29</v>
      </c>
      <c r="I40" s="6"/>
    </row>
    <row r="41" spans="2:9">
      <c r="B41" s="3"/>
      <c r="C41" s="54" cm="1">
        <f t="array" ref="C41">IFERROR(_xlfn.XLOOKUP(B41,
    _xlfn.VSTACK(
     ②活動量!$D$26:$D$50,②活動量!$K$26:$K$50,②活動量!$R$26:$R$50,②活動量!$Y$26:$Y$50,②活動量!$AF$26:$AF$50,②活動量!$AM$26:$AM$50,②活動量!$AT$26:$AT$50,②活動量!$BA$26:$BA$50,②活動量!$BH$26:$BH$50,②活動量!$BO$26:$BO$50
     ),
    _xlfn.VSTACK(
     ②活動量!$F$26:$F$50,②活動量!$M$26:$M$50,②活動量!$T$26:$T$50,②活動量!$AA$26:$AA$50,②活動量!$AH$26:$AH$50,②活動量!$AO$26:$AO$50,②活動量!$AV$26:$AV$50,②活動量!$BC$26:$BC$50,②活動量!$BJ$26:$BJ$50,②活動量!$BQ$26:$BQ$50
     )
),"")</f>
        <v>0</v>
      </c>
      <c r="E41" s="15"/>
      <c r="F41" s="54">
        <f>_xlfn.XLOOKUP(E41,③原単位!D:D,③原単位!H:H)</f>
        <v>0</v>
      </c>
      <c r="H41" s="3" t="s">
        <v>29</v>
      </c>
      <c r="I41" s="6"/>
    </row>
    <row r="42" spans="2:9">
      <c r="B42" s="3"/>
      <c r="C42" s="54" cm="1">
        <f t="array" ref="C42">IFERROR(_xlfn.XLOOKUP(B42,
    _xlfn.VSTACK(
     ②活動量!$D$26:$D$50,②活動量!$K$26:$K$50,②活動量!$R$26:$R$50,②活動量!$Y$26:$Y$50,②活動量!$AF$26:$AF$50,②活動量!$AM$26:$AM$50,②活動量!$AT$26:$AT$50,②活動量!$BA$26:$BA$50,②活動量!$BH$26:$BH$50,②活動量!$BO$26:$BO$50
     ),
    _xlfn.VSTACK(
     ②活動量!$F$26:$F$50,②活動量!$M$26:$M$50,②活動量!$T$26:$T$50,②活動量!$AA$26:$AA$50,②活動量!$AH$26:$AH$50,②活動量!$AO$26:$AO$50,②活動量!$AV$26:$AV$50,②活動量!$BC$26:$BC$50,②活動量!$BJ$26:$BJ$50,②活動量!$BQ$26:$BQ$50
     )
),"")</f>
        <v>0</v>
      </c>
      <c r="E42" s="15"/>
      <c r="F42" s="54">
        <f>_xlfn.XLOOKUP(E42,③原単位!D:D,③原単位!H:H)</f>
        <v>0</v>
      </c>
      <c r="H42" s="3" t="s">
        <v>29</v>
      </c>
      <c r="I42" s="6"/>
    </row>
    <row r="43" spans="2:9">
      <c r="B43" s="3"/>
      <c r="C43" s="54" cm="1">
        <f t="array" ref="C43">IFERROR(_xlfn.XLOOKUP(B43,
    _xlfn.VSTACK(
     ②活動量!$D$26:$D$50,②活動量!$K$26:$K$50,②活動量!$R$26:$R$50,②活動量!$Y$26:$Y$50,②活動量!$AF$26:$AF$50,②活動量!$AM$26:$AM$50,②活動量!$AT$26:$AT$50,②活動量!$BA$26:$BA$50,②活動量!$BH$26:$BH$50,②活動量!$BO$26:$BO$50
     ),
    _xlfn.VSTACK(
     ②活動量!$F$26:$F$50,②活動量!$M$26:$M$50,②活動量!$T$26:$T$50,②活動量!$AA$26:$AA$50,②活動量!$AH$26:$AH$50,②活動量!$AO$26:$AO$50,②活動量!$AV$26:$AV$50,②活動量!$BC$26:$BC$50,②活動量!$BJ$26:$BJ$50,②活動量!$BQ$26:$BQ$50
     )
),"")</f>
        <v>0</v>
      </c>
      <c r="E43" s="15"/>
      <c r="F43" s="54">
        <f>_xlfn.XLOOKUP(E43,③原単位!D:D,③原単位!H:H)</f>
        <v>0</v>
      </c>
      <c r="H43" s="3" t="s">
        <v>29</v>
      </c>
      <c r="I43" s="6"/>
    </row>
    <row r="44" spans="2:9">
      <c r="B44" s="3"/>
      <c r="C44" s="54" cm="1">
        <f t="array" ref="C44">IFERROR(_xlfn.XLOOKUP(B44,
    _xlfn.VSTACK(
     ②活動量!$D$26:$D$50,②活動量!$K$26:$K$50,②活動量!$R$26:$R$50,②活動量!$Y$26:$Y$50,②活動量!$AF$26:$AF$50,②活動量!$AM$26:$AM$50,②活動量!$AT$26:$AT$50,②活動量!$BA$26:$BA$50,②活動量!$BH$26:$BH$50,②活動量!$BO$26:$BO$50
     ),
    _xlfn.VSTACK(
     ②活動量!$F$26:$F$50,②活動量!$M$26:$M$50,②活動量!$T$26:$T$50,②活動量!$AA$26:$AA$50,②活動量!$AH$26:$AH$50,②活動量!$AO$26:$AO$50,②活動量!$AV$26:$AV$50,②活動量!$BC$26:$BC$50,②活動量!$BJ$26:$BJ$50,②活動量!$BQ$26:$BQ$50
     )
),"")</f>
        <v>0</v>
      </c>
      <c r="E44" s="15"/>
      <c r="F44" s="54">
        <f>_xlfn.XLOOKUP(E44,③原単位!D:D,③原単位!H:H)</f>
        <v>0</v>
      </c>
      <c r="H44" s="3" t="s">
        <v>29</v>
      </c>
      <c r="I44" s="6"/>
    </row>
    <row r="45" spans="2:9">
      <c r="B45" s="3"/>
      <c r="C45" s="54" cm="1">
        <f t="array" ref="C45">IFERROR(_xlfn.XLOOKUP(B45,
    _xlfn.VSTACK(
     ②活動量!$D$26:$D$50,②活動量!$K$26:$K$50,②活動量!$R$26:$R$50,②活動量!$Y$26:$Y$50,②活動量!$AF$26:$AF$50,②活動量!$AM$26:$AM$50,②活動量!$AT$26:$AT$50,②活動量!$BA$26:$BA$50,②活動量!$BH$26:$BH$50,②活動量!$BO$26:$BO$50
     ),
    _xlfn.VSTACK(
     ②活動量!$F$26:$F$50,②活動量!$M$26:$M$50,②活動量!$T$26:$T$50,②活動量!$AA$26:$AA$50,②活動量!$AH$26:$AH$50,②活動量!$AO$26:$AO$50,②活動量!$AV$26:$AV$50,②活動量!$BC$26:$BC$50,②活動量!$BJ$26:$BJ$50,②活動量!$BQ$26:$BQ$50
     )
),"")</f>
        <v>0</v>
      </c>
      <c r="E45" s="15"/>
      <c r="F45" s="54">
        <f>_xlfn.XLOOKUP(E45,③原単位!D:D,③原単位!H:H)</f>
        <v>0</v>
      </c>
      <c r="H45" s="3" t="s">
        <v>29</v>
      </c>
      <c r="I45" s="6"/>
    </row>
    <row r="46" spans="2:9">
      <c r="B46" s="3"/>
      <c r="C46" s="54" cm="1">
        <f t="array" ref="C46">IFERROR(_xlfn.XLOOKUP(B46,
    _xlfn.VSTACK(
     ②活動量!$D$26:$D$50,②活動量!$K$26:$K$50,②活動量!$R$26:$R$50,②活動量!$Y$26:$Y$50,②活動量!$AF$26:$AF$50,②活動量!$AM$26:$AM$50,②活動量!$AT$26:$AT$50,②活動量!$BA$26:$BA$50,②活動量!$BH$26:$BH$50,②活動量!$BO$26:$BO$50
     ),
    _xlfn.VSTACK(
     ②活動量!$F$26:$F$50,②活動量!$M$26:$M$50,②活動量!$T$26:$T$50,②活動量!$AA$26:$AA$50,②活動量!$AH$26:$AH$50,②活動量!$AO$26:$AO$50,②活動量!$AV$26:$AV$50,②活動量!$BC$26:$BC$50,②活動量!$BJ$26:$BJ$50,②活動量!$BQ$26:$BQ$50
     )
),"")</f>
        <v>0</v>
      </c>
      <c r="E46" s="15"/>
      <c r="F46" s="54">
        <f>_xlfn.XLOOKUP(E46,③原単位!D:D,③原単位!H:H)</f>
        <v>0</v>
      </c>
      <c r="H46" s="3" t="s">
        <v>29</v>
      </c>
      <c r="I46" s="6"/>
    </row>
    <row r="47" spans="2:9">
      <c r="B47" s="3"/>
      <c r="C47" s="54" cm="1">
        <f t="array" ref="C47">IFERROR(_xlfn.XLOOKUP(B47,
    _xlfn.VSTACK(
     ②活動量!$D$26:$D$50,②活動量!$K$26:$K$50,②活動量!$R$26:$R$50,②活動量!$Y$26:$Y$50,②活動量!$AF$26:$AF$50,②活動量!$AM$26:$AM$50,②活動量!$AT$26:$AT$50,②活動量!$BA$26:$BA$50,②活動量!$BH$26:$BH$50,②活動量!$BO$26:$BO$50
     ),
    _xlfn.VSTACK(
     ②活動量!$F$26:$F$50,②活動量!$M$26:$M$50,②活動量!$T$26:$T$50,②活動量!$AA$26:$AA$50,②活動量!$AH$26:$AH$50,②活動量!$AO$26:$AO$50,②活動量!$AV$26:$AV$50,②活動量!$BC$26:$BC$50,②活動量!$BJ$26:$BJ$50,②活動量!$BQ$26:$BQ$50
     )
),"")</f>
        <v>0</v>
      </c>
      <c r="E47" s="15"/>
      <c r="F47" s="54">
        <f>_xlfn.XLOOKUP(E47,③原単位!D:D,③原単位!H:H)</f>
        <v>0</v>
      </c>
      <c r="H47" s="3" t="s">
        <v>29</v>
      </c>
      <c r="I47" s="6"/>
    </row>
    <row r="48" spans="2:9">
      <c r="B48" s="3"/>
      <c r="C48" s="54" cm="1">
        <f t="array" ref="C48">IFERROR(_xlfn.XLOOKUP(B48,
    _xlfn.VSTACK(
     ②活動量!$D$26:$D$50,②活動量!$K$26:$K$50,②活動量!$R$26:$R$50,②活動量!$Y$26:$Y$50,②活動量!$AF$26:$AF$50,②活動量!$AM$26:$AM$50,②活動量!$AT$26:$AT$50,②活動量!$BA$26:$BA$50,②活動量!$BH$26:$BH$50,②活動量!$BO$26:$BO$50
     ),
    _xlfn.VSTACK(
     ②活動量!$F$26:$F$50,②活動量!$M$26:$M$50,②活動量!$T$26:$T$50,②活動量!$AA$26:$AA$50,②活動量!$AH$26:$AH$50,②活動量!$AO$26:$AO$50,②活動量!$AV$26:$AV$50,②活動量!$BC$26:$BC$50,②活動量!$BJ$26:$BJ$50,②活動量!$BQ$26:$BQ$50
     )
),"")</f>
        <v>0</v>
      </c>
      <c r="E48" s="15"/>
      <c r="F48" s="54">
        <f>_xlfn.XLOOKUP(E48,③原単位!D:D,③原単位!H:H)</f>
        <v>0</v>
      </c>
      <c r="H48" s="3" t="s">
        <v>29</v>
      </c>
      <c r="I48" s="6"/>
    </row>
    <row r="49" spans="2:9">
      <c r="B49" s="3"/>
      <c r="C49" s="54" cm="1">
        <f t="array" ref="C49">IFERROR(_xlfn.XLOOKUP(B49,
    _xlfn.VSTACK(
     ②活動量!$D$26:$D$50,②活動量!$K$26:$K$50,②活動量!$R$26:$R$50,②活動量!$Y$26:$Y$50,②活動量!$AF$26:$AF$50,②活動量!$AM$26:$AM$50,②活動量!$AT$26:$AT$50,②活動量!$BA$26:$BA$50,②活動量!$BH$26:$BH$50,②活動量!$BO$26:$BO$50
     ),
    _xlfn.VSTACK(
     ②活動量!$F$26:$F$50,②活動量!$M$26:$M$50,②活動量!$T$26:$T$50,②活動量!$AA$26:$AA$50,②活動量!$AH$26:$AH$50,②活動量!$AO$26:$AO$50,②活動量!$AV$26:$AV$50,②活動量!$BC$26:$BC$50,②活動量!$BJ$26:$BJ$50,②活動量!$BQ$26:$BQ$50
     )
),"")</f>
        <v>0</v>
      </c>
      <c r="E49" s="15"/>
      <c r="F49" s="54">
        <f>_xlfn.XLOOKUP(E49,③原単位!D:D,③原単位!H:H)</f>
        <v>0</v>
      </c>
      <c r="H49" s="3" t="s">
        <v>29</v>
      </c>
      <c r="I49" s="6"/>
    </row>
    <row r="50" spans="2:9">
      <c r="B50" s="3"/>
      <c r="C50" s="54" cm="1">
        <f t="array" ref="C50">IFERROR(_xlfn.XLOOKUP(B50,
    _xlfn.VSTACK(
     ②活動量!$D$26:$D$50,②活動量!$K$26:$K$50,②活動量!$R$26:$R$50,②活動量!$Y$26:$Y$50,②活動量!$AF$26:$AF$50,②活動量!$AM$26:$AM$50,②活動量!$AT$26:$AT$50,②活動量!$BA$26:$BA$50,②活動量!$BH$26:$BH$50,②活動量!$BO$26:$BO$50
     ),
    _xlfn.VSTACK(
     ②活動量!$F$26:$F$50,②活動量!$M$26:$M$50,②活動量!$T$26:$T$50,②活動量!$AA$26:$AA$50,②活動量!$AH$26:$AH$50,②活動量!$AO$26:$AO$50,②活動量!$AV$26:$AV$50,②活動量!$BC$26:$BC$50,②活動量!$BJ$26:$BJ$50,②活動量!$BQ$26:$BQ$50
     )
),"")</f>
        <v>0</v>
      </c>
      <c r="E50" s="15"/>
      <c r="F50" s="54">
        <f>_xlfn.XLOOKUP(E50,③原単位!D:D,③原単位!H:H)</f>
        <v>0</v>
      </c>
      <c r="H50" s="3" t="s">
        <v>29</v>
      </c>
      <c r="I50" s="6"/>
    </row>
    <row r="51" spans="2:9">
      <c r="B51" s="3"/>
      <c r="C51" s="54" cm="1">
        <f t="array" ref="C51">IFERROR(_xlfn.XLOOKUP(B51,
    _xlfn.VSTACK(
     ②活動量!$D$26:$D$50,②活動量!$K$26:$K$50,②活動量!$R$26:$R$50,②活動量!$Y$26:$Y$50,②活動量!$AF$26:$AF$50,②活動量!$AM$26:$AM$50,②活動量!$AT$26:$AT$50,②活動量!$BA$26:$BA$50,②活動量!$BH$26:$BH$50,②活動量!$BO$26:$BO$50
     ),
    _xlfn.VSTACK(
     ②活動量!$F$26:$F$50,②活動量!$M$26:$M$50,②活動量!$T$26:$T$50,②活動量!$AA$26:$AA$50,②活動量!$AH$26:$AH$50,②活動量!$AO$26:$AO$50,②活動量!$AV$26:$AV$50,②活動量!$BC$26:$BC$50,②活動量!$BJ$26:$BJ$50,②活動量!$BQ$26:$BQ$50
     )
),"")</f>
        <v>0</v>
      </c>
      <c r="E51" s="15"/>
      <c r="F51" s="54">
        <f>_xlfn.XLOOKUP(E51,③原単位!D:D,③原単位!H:H)</f>
        <v>0</v>
      </c>
      <c r="H51" s="3" t="s">
        <v>29</v>
      </c>
      <c r="I51" s="6"/>
    </row>
    <row r="52" spans="2:9">
      <c r="B52" s="3"/>
      <c r="C52" s="54" cm="1">
        <f t="array" ref="C52">IFERROR(_xlfn.XLOOKUP(B52,
    _xlfn.VSTACK(
     ②活動量!$D$26:$D$50,②活動量!$K$26:$K$50,②活動量!$R$26:$R$50,②活動量!$Y$26:$Y$50,②活動量!$AF$26:$AF$50,②活動量!$AM$26:$AM$50,②活動量!$AT$26:$AT$50,②活動量!$BA$26:$BA$50,②活動量!$BH$26:$BH$50,②活動量!$BO$26:$BO$50
     ),
    _xlfn.VSTACK(
     ②活動量!$F$26:$F$50,②活動量!$M$26:$M$50,②活動量!$T$26:$T$50,②活動量!$AA$26:$AA$50,②活動量!$AH$26:$AH$50,②活動量!$AO$26:$AO$50,②活動量!$AV$26:$AV$50,②活動量!$BC$26:$BC$50,②活動量!$BJ$26:$BJ$50,②活動量!$BQ$26:$BQ$50
     )
),"")</f>
        <v>0</v>
      </c>
      <c r="E52" s="15"/>
      <c r="F52" s="54">
        <f>_xlfn.XLOOKUP(E52,③原単位!D:D,③原単位!H:H)</f>
        <v>0</v>
      </c>
      <c r="H52" s="3" t="s">
        <v>29</v>
      </c>
      <c r="I52" s="6"/>
    </row>
    <row r="53" spans="2:9">
      <c r="B53" s="3"/>
      <c r="C53" s="54" cm="1">
        <f t="array" ref="C53">IFERROR(_xlfn.XLOOKUP(B53,
    _xlfn.VSTACK(
     ②活動量!$D$26:$D$50,②活動量!$K$26:$K$50,②活動量!$R$26:$R$50,②活動量!$Y$26:$Y$50,②活動量!$AF$26:$AF$50,②活動量!$AM$26:$AM$50,②活動量!$AT$26:$AT$50,②活動量!$BA$26:$BA$50,②活動量!$BH$26:$BH$50,②活動量!$BO$26:$BO$50
     ),
    _xlfn.VSTACK(
     ②活動量!$F$26:$F$50,②活動量!$M$26:$M$50,②活動量!$T$26:$T$50,②活動量!$AA$26:$AA$50,②活動量!$AH$26:$AH$50,②活動量!$AO$26:$AO$50,②活動量!$AV$26:$AV$50,②活動量!$BC$26:$BC$50,②活動量!$BJ$26:$BJ$50,②活動量!$BQ$26:$BQ$50
     )
),"")</f>
        <v>0</v>
      </c>
      <c r="E53" s="15"/>
      <c r="F53" s="54">
        <f>_xlfn.XLOOKUP(E53,③原単位!D:D,③原単位!H:H)</f>
        <v>0</v>
      </c>
      <c r="H53" s="3" t="s">
        <v>29</v>
      </c>
      <c r="I53" s="6"/>
    </row>
    <row r="54" spans="2:9">
      <c r="B54" s="3"/>
      <c r="C54" s="54" cm="1">
        <f t="array" ref="C54">IFERROR(_xlfn.XLOOKUP(B54,
    _xlfn.VSTACK(
     ②活動量!$D$26:$D$50,②活動量!$K$26:$K$50,②活動量!$R$26:$R$50,②活動量!$Y$26:$Y$50,②活動量!$AF$26:$AF$50,②活動量!$AM$26:$AM$50,②活動量!$AT$26:$AT$50,②活動量!$BA$26:$BA$50,②活動量!$BH$26:$BH$50,②活動量!$BO$26:$BO$50
     ),
    _xlfn.VSTACK(
     ②活動量!$F$26:$F$50,②活動量!$M$26:$M$50,②活動量!$T$26:$T$50,②活動量!$AA$26:$AA$50,②活動量!$AH$26:$AH$50,②活動量!$AO$26:$AO$50,②活動量!$AV$26:$AV$50,②活動量!$BC$26:$BC$50,②活動量!$BJ$26:$BJ$50,②活動量!$BQ$26:$BQ$50
     )
),"")</f>
        <v>0</v>
      </c>
      <c r="E54" s="15"/>
      <c r="F54" s="54">
        <f>_xlfn.XLOOKUP(E54,③原単位!D:D,③原単位!H:H)</f>
        <v>0</v>
      </c>
      <c r="H54" s="3" t="s">
        <v>29</v>
      </c>
      <c r="I54" s="6"/>
    </row>
    <row r="55" spans="2:9">
      <c r="B55" s="3"/>
      <c r="C55" s="54" cm="1">
        <f t="array" ref="C55">IFERROR(_xlfn.XLOOKUP(B55,
    _xlfn.VSTACK(
     ②活動量!$D$26:$D$50,②活動量!$K$26:$K$50,②活動量!$R$26:$R$50,②活動量!$Y$26:$Y$50,②活動量!$AF$26:$AF$50,②活動量!$AM$26:$AM$50,②活動量!$AT$26:$AT$50,②活動量!$BA$26:$BA$50,②活動量!$BH$26:$BH$50,②活動量!$BO$26:$BO$50
     ),
    _xlfn.VSTACK(
     ②活動量!$F$26:$F$50,②活動量!$M$26:$M$50,②活動量!$T$26:$T$50,②活動量!$AA$26:$AA$50,②活動量!$AH$26:$AH$50,②活動量!$AO$26:$AO$50,②活動量!$AV$26:$AV$50,②活動量!$BC$26:$BC$50,②活動量!$BJ$26:$BJ$50,②活動量!$BQ$26:$BQ$50
     )
),"")</f>
        <v>0</v>
      </c>
      <c r="E55" s="15"/>
      <c r="F55" s="54">
        <f>_xlfn.XLOOKUP(E55,③原単位!D:D,③原単位!H:H)</f>
        <v>0</v>
      </c>
      <c r="H55" s="3" t="s">
        <v>29</v>
      </c>
      <c r="I55" s="6"/>
    </row>
    <row r="56" spans="2:9">
      <c r="B56" s="3"/>
      <c r="C56" s="54" cm="1">
        <f t="array" ref="C56">IFERROR(_xlfn.XLOOKUP(B56,
    _xlfn.VSTACK(
     ②活動量!$D$26:$D$50,②活動量!$K$26:$K$50,②活動量!$R$26:$R$50,②活動量!$Y$26:$Y$50,②活動量!$AF$26:$AF$50,②活動量!$AM$26:$AM$50,②活動量!$AT$26:$AT$50,②活動量!$BA$26:$BA$50,②活動量!$BH$26:$BH$50,②活動量!$BO$26:$BO$50
     ),
    _xlfn.VSTACK(
     ②活動量!$F$26:$F$50,②活動量!$M$26:$M$50,②活動量!$T$26:$T$50,②活動量!$AA$26:$AA$50,②活動量!$AH$26:$AH$50,②活動量!$AO$26:$AO$50,②活動量!$AV$26:$AV$50,②活動量!$BC$26:$BC$50,②活動量!$BJ$26:$BJ$50,②活動量!$BQ$26:$BQ$50
     )
),"")</f>
        <v>0</v>
      </c>
      <c r="E56" s="15"/>
      <c r="F56" s="54">
        <f>_xlfn.XLOOKUP(E56,③原単位!D:D,③原単位!H:H)</f>
        <v>0</v>
      </c>
      <c r="H56" s="3" t="s">
        <v>29</v>
      </c>
      <c r="I56" s="6"/>
    </row>
    <row r="57" spans="2:9">
      <c r="B57" s="3"/>
      <c r="C57" s="54" cm="1">
        <f t="array" ref="C57">IFERROR(_xlfn.XLOOKUP(B57,
    _xlfn.VSTACK(
     ②活動量!$D$26:$D$50,②活動量!$K$26:$K$50,②活動量!$R$26:$R$50,②活動量!$Y$26:$Y$50,②活動量!$AF$26:$AF$50,②活動量!$AM$26:$AM$50,②活動量!$AT$26:$AT$50,②活動量!$BA$26:$BA$50,②活動量!$BH$26:$BH$50,②活動量!$BO$26:$BO$50
     ),
    _xlfn.VSTACK(
     ②活動量!$F$26:$F$50,②活動量!$M$26:$M$50,②活動量!$T$26:$T$50,②活動量!$AA$26:$AA$50,②活動量!$AH$26:$AH$50,②活動量!$AO$26:$AO$50,②活動量!$AV$26:$AV$50,②活動量!$BC$26:$BC$50,②活動量!$BJ$26:$BJ$50,②活動量!$BQ$26:$BQ$50
     )
),"")</f>
        <v>0</v>
      </c>
      <c r="E57" s="15"/>
      <c r="F57" s="54">
        <f>_xlfn.XLOOKUP(E57,③原単位!D:D,③原単位!H:H)</f>
        <v>0</v>
      </c>
      <c r="H57" s="3" t="s">
        <v>29</v>
      </c>
      <c r="I57" s="6"/>
    </row>
    <row r="58" spans="2:9">
      <c r="B58" s="3"/>
      <c r="C58" s="54" cm="1">
        <f t="array" ref="C58">IFERROR(_xlfn.XLOOKUP(B58,
    _xlfn.VSTACK(
     ②活動量!$D$26:$D$50,②活動量!$K$26:$K$50,②活動量!$R$26:$R$50,②活動量!$Y$26:$Y$50,②活動量!$AF$26:$AF$50,②活動量!$AM$26:$AM$50,②活動量!$AT$26:$AT$50,②活動量!$BA$26:$BA$50,②活動量!$BH$26:$BH$50,②活動量!$BO$26:$BO$50
     ),
    _xlfn.VSTACK(
     ②活動量!$F$26:$F$50,②活動量!$M$26:$M$50,②活動量!$T$26:$T$50,②活動量!$AA$26:$AA$50,②活動量!$AH$26:$AH$50,②活動量!$AO$26:$AO$50,②活動量!$AV$26:$AV$50,②活動量!$BC$26:$BC$50,②活動量!$BJ$26:$BJ$50,②活動量!$BQ$26:$BQ$50
     )
),"")</f>
        <v>0</v>
      </c>
      <c r="E58" s="15"/>
      <c r="F58" s="54">
        <f>_xlfn.XLOOKUP(E58,③原単位!D:D,③原単位!H:H)</f>
        <v>0</v>
      </c>
      <c r="H58" s="3" t="s">
        <v>29</v>
      </c>
      <c r="I58" s="6"/>
    </row>
    <row r="59" spans="2:9">
      <c r="B59" s="3"/>
      <c r="C59" s="54" cm="1">
        <f t="array" ref="C59">IFERROR(_xlfn.XLOOKUP(B59,
    _xlfn.VSTACK(
     ②活動量!$D$26:$D$50,②活動量!$K$26:$K$50,②活動量!$R$26:$R$50,②活動量!$Y$26:$Y$50,②活動量!$AF$26:$AF$50,②活動量!$AM$26:$AM$50,②活動量!$AT$26:$AT$50,②活動量!$BA$26:$BA$50,②活動量!$BH$26:$BH$50,②活動量!$BO$26:$BO$50
     ),
    _xlfn.VSTACK(
     ②活動量!$F$26:$F$50,②活動量!$M$26:$M$50,②活動量!$T$26:$T$50,②活動量!$AA$26:$AA$50,②活動量!$AH$26:$AH$50,②活動量!$AO$26:$AO$50,②活動量!$AV$26:$AV$50,②活動量!$BC$26:$BC$50,②活動量!$BJ$26:$BJ$50,②活動量!$BQ$26:$BQ$50
     )
),"")</f>
        <v>0</v>
      </c>
      <c r="E59" s="15"/>
      <c r="F59" s="54">
        <f>_xlfn.XLOOKUP(E59,③原単位!D:D,③原単位!H:H)</f>
        <v>0</v>
      </c>
      <c r="H59" s="3" t="s">
        <v>29</v>
      </c>
      <c r="I59" s="6"/>
    </row>
    <row r="60" spans="2:9">
      <c r="B60" s="3"/>
      <c r="C60" s="54" cm="1">
        <f t="array" ref="C60">IFERROR(_xlfn.XLOOKUP(B60,
    _xlfn.VSTACK(
     ②活動量!$D$26:$D$50,②活動量!$K$26:$K$50,②活動量!$R$26:$R$50,②活動量!$Y$26:$Y$50,②活動量!$AF$26:$AF$50,②活動量!$AM$26:$AM$50,②活動量!$AT$26:$AT$50,②活動量!$BA$26:$BA$50,②活動量!$BH$26:$BH$50,②活動量!$BO$26:$BO$50
     ),
    _xlfn.VSTACK(
     ②活動量!$F$26:$F$50,②活動量!$M$26:$M$50,②活動量!$T$26:$T$50,②活動量!$AA$26:$AA$50,②活動量!$AH$26:$AH$50,②活動量!$AO$26:$AO$50,②活動量!$AV$26:$AV$50,②活動量!$BC$26:$BC$50,②活動量!$BJ$26:$BJ$50,②活動量!$BQ$26:$BQ$50
     )
),"")</f>
        <v>0</v>
      </c>
      <c r="E60" s="15"/>
      <c r="F60" s="54">
        <f>_xlfn.XLOOKUP(E60,③原単位!D:D,③原単位!H:H)</f>
        <v>0</v>
      </c>
      <c r="H60" s="3" t="s">
        <v>29</v>
      </c>
      <c r="I60" s="6"/>
    </row>
    <row r="61" spans="2:9">
      <c r="B61" s="3"/>
      <c r="C61" s="54" cm="1">
        <f t="array" ref="C61">IFERROR(_xlfn.XLOOKUP(B61,
    _xlfn.VSTACK(
     ②活動量!$D$26:$D$50,②活動量!$K$26:$K$50,②活動量!$R$26:$R$50,②活動量!$Y$26:$Y$50,②活動量!$AF$26:$AF$50,②活動量!$AM$26:$AM$50,②活動量!$AT$26:$AT$50,②活動量!$BA$26:$BA$50,②活動量!$BH$26:$BH$50,②活動量!$BO$26:$BO$50
     ),
    _xlfn.VSTACK(
     ②活動量!$F$26:$F$50,②活動量!$M$26:$M$50,②活動量!$T$26:$T$50,②活動量!$AA$26:$AA$50,②活動量!$AH$26:$AH$50,②活動量!$AO$26:$AO$50,②活動量!$AV$26:$AV$50,②活動量!$BC$26:$BC$50,②活動量!$BJ$26:$BJ$50,②活動量!$BQ$26:$BQ$50
     )
),"")</f>
        <v>0</v>
      </c>
      <c r="E61" s="15"/>
      <c r="F61" s="54">
        <f>_xlfn.XLOOKUP(E61,③原単位!D:D,③原単位!H:H)</f>
        <v>0</v>
      </c>
      <c r="H61" s="3" t="s">
        <v>29</v>
      </c>
      <c r="I61" s="6"/>
    </row>
    <row r="62" spans="2:9">
      <c r="B62" s="3"/>
      <c r="C62" s="54" cm="1">
        <f t="array" ref="C62">IFERROR(_xlfn.XLOOKUP(B62,
    _xlfn.VSTACK(
     ②活動量!$D$26:$D$50,②活動量!$K$26:$K$50,②活動量!$R$26:$R$50,②活動量!$Y$26:$Y$50,②活動量!$AF$26:$AF$50,②活動量!$AM$26:$AM$50,②活動量!$AT$26:$AT$50,②活動量!$BA$26:$BA$50,②活動量!$BH$26:$BH$50,②活動量!$BO$26:$BO$50
     ),
    _xlfn.VSTACK(
     ②活動量!$F$26:$F$50,②活動量!$M$26:$M$50,②活動量!$T$26:$T$50,②活動量!$AA$26:$AA$50,②活動量!$AH$26:$AH$50,②活動量!$AO$26:$AO$50,②活動量!$AV$26:$AV$50,②活動量!$BC$26:$BC$50,②活動量!$BJ$26:$BJ$50,②活動量!$BQ$26:$BQ$50
     )
),"")</f>
        <v>0</v>
      </c>
      <c r="E62" s="15"/>
      <c r="F62" s="54">
        <f>_xlfn.XLOOKUP(E62,③原単位!D:D,③原単位!H:H)</f>
        <v>0</v>
      </c>
      <c r="H62" s="3" t="s">
        <v>29</v>
      </c>
      <c r="I62" s="6"/>
    </row>
    <row r="63" spans="2:9">
      <c r="B63" s="3"/>
      <c r="C63" s="54" cm="1">
        <f t="array" ref="C63">IFERROR(_xlfn.XLOOKUP(B63,
    _xlfn.VSTACK(
     ②活動量!$D$26:$D$50,②活動量!$K$26:$K$50,②活動量!$R$26:$R$50,②活動量!$Y$26:$Y$50,②活動量!$AF$26:$AF$50,②活動量!$AM$26:$AM$50,②活動量!$AT$26:$AT$50,②活動量!$BA$26:$BA$50,②活動量!$BH$26:$BH$50,②活動量!$BO$26:$BO$50
     ),
    _xlfn.VSTACK(
     ②活動量!$F$26:$F$50,②活動量!$M$26:$M$50,②活動量!$T$26:$T$50,②活動量!$AA$26:$AA$50,②活動量!$AH$26:$AH$50,②活動量!$AO$26:$AO$50,②活動量!$AV$26:$AV$50,②活動量!$BC$26:$BC$50,②活動量!$BJ$26:$BJ$50,②活動量!$BQ$26:$BQ$50
     )
),"")</f>
        <v>0</v>
      </c>
      <c r="E63" s="15"/>
      <c r="F63" s="54">
        <f>_xlfn.XLOOKUP(E63,③原単位!D:D,③原単位!H:H)</f>
        <v>0</v>
      </c>
      <c r="H63" s="3" t="s">
        <v>29</v>
      </c>
      <c r="I63" s="6"/>
    </row>
  </sheetData>
  <mergeCells count="3">
    <mergeCell ref="H4:I4"/>
    <mergeCell ref="B2:C2"/>
    <mergeCell ref="E2:F2"/>
  </mergeCells>
  <phoneticPr fontId="1"/>
  <pageMargins left="0.70866141732283472" right="0.70866141732283472" top="0.74803149606299213" bottom="0.74803149606299213" header="0.31496062992125984" footer="0.31496062992125984"/>
  <pageSetup paperSize="9" scale="41" orientation="landscape" horizontalDpi="300" verticalDpi="30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FFC782D-87C4-4256-9E33-C03B9C6D0BF5}">
          <x14:formula1>
            <xm:f>③原単位!$D:$D</xm:f>
          </x14:formula1>
          <xm:sqref>E5:E63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7A938-A213-42EA-B076-B26E2A37F532}">
  <sheetPr>
    <pageSetUpPr fitToPage="1"/>
  </sheetPr>
  <dimension ref="B2:W400"/>
  <sheetViews>
    <sheetView zoomScaleNormal="100" zoomScaleSheetLayoutView="100" workbookViewId="0"/>
  </sheetViews>
  <sheetFormatPr defaultColWidth="8.58203125" defaultRowHeight="18"/>
  <cols>
    <col min="1" max="1" width="3.33203125" customWidth="1"/>
    <col min="2" max="2" width="12.33203125" bestFit="1" customWidth="1"/>
    <col min="3" max="3" width="18.08203125" bestFit="1" customWidth="1"/>
    <col min="4" max="4" width="24.83203125" bestFit="1" customWidth="1"/>
    <col min="5" max="5" width="8.58203125" style="41" bestFit="1" customWidth="1"/>
    <col min="6" max="6" width="7.5" bestFit="1" customWidth="1"/>
    <col min="7" max="7" width="1.58203125" customWidth="1"/>
    <col min="8" max="8" width="3.33203125" style="13" customWidth="1"/>
    <col min="9" max="9" width="1.58203125" customWidth="1"/>
    <col min="10" max="10" width="10.58203125" customWidth="1"/>
    <col min="11" max="11" width="1.58203125" customWidth="1"/>
    <col min="12" max="12" width="3.33203125" style="13" customWidth="1"/>
    <col min="13" max="13" width="1.58203125" customWidth="1"/>
    <col min="14" max="14" width="9.5" bestFit="1" customWidth="1"/>
    <col min="15" max="15" width="1.58203125" customWidth="1"/>
    <col min="16" max="16" width="3.33203125" style="13" customWidth="1"/>
    <col min="17" max="17" width="1.58203125" customWidth="1"/>
    <col min="18" max="18" width="21.58203125" bestFit="1" customWidth="1"/>
    <col min="19" max="19" width="10.33203125" customWidth="1"/>
    <col min="20" max="20" width="1.58203125" customWidth="1"/>
    <col min="21" max="21" width="3.33203125" style="13" customWidth="1"/>
    <col min="22" max="22" width="1.58203125" customWidth="1"/>
    <col min="23" max="23" width="21.58203125" bestFit="1" customWidth="1"/>
    <col min="24" max="24" width="4.83203125" bestFit="1" customWidth="1"/>
    <col min="25" max="25" width="19" customWidth="1"/>
    <col min="26" max="26" width="8.58203125" customWidth="1"/>
  </cols>
  <sheetData>
    <row r="2" spans="2:23">
      <c r="B2" t="s">
        <v>104</v>
      </c>
      <c r="C2" s="96" t="str">
        <f>①目的及び調査範囲の設定!C5</f>
        <v>ソホロースリピッド 1kg の生産</v>
      </c>
      <c r="D2" s="96"/>
      <c r="E2" s="96"/>
      <c r="F2" s="95">
        <f>1000/1080</f>
        <v>0.92592592592592593</v>
      </c>
    </row>
    <row r="3" spans="2:23">
      <c r="B3" t="s">
        <v>105</v>
      </c>
      <c r="C3" t="str" cm="1">
        <f t="array" ref="C3:E3">_xlfn.LET(
  _xlpm.crit, "目的物質",
  _xlpm.s_raw, _xlfn.VSTACK(
    _xlfn._xlws.FILTER(②活動量!D26:F50, ②活動量!C26:C50=_xlpm.crit, ""),
    _xlfn._xlws.FILTER(②活動量!K26:M50, ②活動量!J26:J50=_xlpm.crit, ""),
    _xlfn._xlws.FILTER(②活動量!R26:T50, ②活動量!Q26:Q50=_xlpm.crit, ""),
    _xlfn._xlws.FILTER(②活動量!Y26:AA50, ②活動量!X26:X50=_xlpm.crit, ""),
    _xlfn._xlws.FILTER(②活動量!AF26:AH50, ②活動量!AE26:AE50=_xlpm.crit, ""),
    _xlfn._xlws.FILTER(②活動量!AM26:AO50, ②活動量!AL26:AL50=_xlpm.crit, ""),
    _xlfn._xlws.FILTER(②活動量!AT26:AV50, ②活動量!AS26:AS50=_xlpm.crit, ""),
    _xlfn._xlws.FILTER(②活動量!BA26:BC50, ②活動量!AZ26:AZ50=_xlpm.crit, ""),
    _xlfn._xlws.FILTER(②活動量!BH26:BJ50, ②活動量!BG26:BG50=_xlpm.crit, ""),
    _xlfn._xlws.FILTER(②活動量!BO26:BQ50, ②活動量!BN26:BN50=_xlpm.crit, "")
  ),
  _xlpm.s, _xlfn._xlws.FILTER(_xlpm.s_raw, (_xlfn.TAKE(_xlpm.s_raw,,1)&lt;&gt;"")),
  IF(ROWS(_xlpm.s)=0, "", _xlfn.TAKE(_xlpm.s,1))
)</f>
        <v>ソホロ―スリピッド</v>
      </c>
      <c r="D3">
        <v>1080</v>
      </c>
      <c r="E3" s="41" t="str">
        <v>g</v>
      </c>
      <c r="F3" s="95"/>
    </row>
    <row r="4" spans="2:23">
      <c r="E4"/>
    </row>
    <row r="5" spans="2:23" ht="30" customHeight="1">
      <c r="B5" s="94" t="s">
        <v>8</v>
      </c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P5" s="13" t="s">
        <v>29</v>
      </c>
      <c r="R5" s="94" t="s">
        <v>28</v>
      </c>
      <c r="S5" s="94"/>
      <c r="U5" s="13" t="s">
        <v>31</v>
      </c>
      <c r="W5" s="52" t="s">
        <v>51</v>
      </c>
    </row>
    <row r="6" spans="2:23" ht="10" customHeight="1">
      <c r="E6"/>
    </row>
    <row r="7" spans="2:23">
      <c r="B7" s="91" t="s">
        <v>48</v>
      </c>
      <c r="C7" s="91" t="s">
        <v>16</v>
      </c>
      <c r="D7" s="100" t="s">
        <v>49</v>
      </c>
      <c r="E7" s="100" t="s">
        <v>39</v>
      </c>
      <c r="F7" s="100" t="s">
        <v>3</v>
      </c>
      <c r="J7" s="97" t="s">
        <v>103</v>
      </c>
      <c r="N7" s="100" t="s">
        <v>30</v>
      </c>
      <c r="R7" s="7" t="s">
        <v>19</v>
      </c>
      <c r="S7" s="97" t="s">
        <v>71</v>
      </c>
      <c r="W7" s="7" t="s">
        <v>19</v>
      </c>
    </row>
    <row r="8" spans="2:23">
      <c r="B8" s="102"/>
      <c r="C8" s="102"/>
      <c r="D8" s="83"/>
      <c r="E8" s="83"/>
      <c r="F8" s="83"/>
      <c r="H8" s="13" t="s">
        <v>29</v>
      </c>
      <c r="J8" s="83"/>
      <c r="L8" s="13" t="s">
        <v>29</v>
      </c>
      <c r="N8" s="83"/>
      <c r="P8" s="13" t="s">
        <v>29</v>
      </c>
      <c r="R8" s="8" t="s">
        <v>20</v>
      </c>
      <c r="S8" s="98"/>
      <c r="U8" s="13" t="s">
        <v>109</v>
      </c>
      <c r="W8" s="8" t="s">
        <v>20</v>
      </c>
    </row>
    <row r="9" spans="2:23">
      <c r="B9" s="103"/>
      <c r="C9" s="103"/>
      <c r="D9" s="101"/>
      <c r="E9" s="101"/>
      <c r="F9" s="101"/>
      <c r="J9" s="101"/>
      <c r="N9" s="101"/>
      <c r="R9" s="4" t="s">
        <v>21</v>
      </c>
      <c r="S9" s="99"/>
      <c r="W9" s="4" t="s">
        <v>21</v>
      </c>
    </row>
    <row r="10" spans="2:23">
      <c r="B10" t="str" cm="1">
        <f t="array" ref="B10:F39">_xlfn.LET(
  _xlpm.crit, {"投入物","廃棄物・排出","エネルギー等"},
  _xlpm.blk, _xlfn.LAMBDA(_xlpm.key_rng,_xlpm.data_rng,_xlpm.lbl,
    _xlfn.LET(
      _xlpm.mask, ISNUMBER(_xlfn.XMATCH(_xlpm.key_rng, _xlpm.crit)),
      _xlpm.cnt,  SUM(--(_xlpm.mask)),
      IF(_xlpm.cnt=0,
        _xlfn.HSTACK("","","","",""),
        _xlfn.HSTACK(IF(_xlfn.SEQUENCE(_xlpm.cnt),_xlpm.lbl), _xlfn._xlws.FILTER(_xlpm.data_rng, _xlpm.mask))
      )
    )
  ),
  _xlpm.raw, _xlfn.VSTACK(
    _xlpm.blk(②活動量!C26:C50,  ②活動量!C26:F50,  ②活動量!B7),
    _xlpm.blk(②活動量!J26:J50,  ②活動量!J26:M50,  ②活動量!I7),
    _xlpm.blk(②活動量!Q26:Q50,  ②活動量!Q26:T50,  ②活動量!P7),
    _xlpm.blk(②活動量!X26:X50,  ②活動量!X26:AA50, ②活動量!W7),
    _xlpm.blk(②活動量!AE26:AE50,②活動量!AE26:AH50,②活動量!AD7),
    _xlpm.blk(②活動量!AL26:AL50,②活動量!AL26:AO50,②活動量!AK7),
    _xlpm.blk(②活動量!AS26:AS50,②活動量!AS26:AV50,②活動量!AR7),
    _xlpm.blk(②活動量!AZ26:AZ50,②活動量!AZ26:BC50,②活動量!AY7),
    _xlpm.blk(②活動量!BG26:BG50,②活動量!BG26:BJ50,②活動量!BF7),
    _xlpm.blk(②活動量!BN26:BN50,②活動量!BN26:BQ50,②活動量!BM7)
  ),
  _xlfn._xlws.FILTER(_xlpm.raw, _xlfn.CHOOSECOLS(_xlpm.raw,1)&lt;&gt;"")
)</f>
        <v>1. 前培養</v>
      </c>
      <c r="C10" t="str">
        <v>投入物</v>
      </c>
      <c r="D10" t="str">
        <v>酵母</v>
      </c>
      <c r="E10" s="41">
        <v>3.0000000000000001E-3</v>
      </c>
      <c r="F10" t="str">
        <v>g</v>
      </c>
      <c r="H10" s="13" t="s">
        <v>29</v>
      </c>
      <c r="J10" s="42">
        <f t="shared" ref="J10:J41" si="0">$F$2</f>
        <v>0.92592592592592593</v>
      </c>
      <c r="L10" s="13" t="s">
        <v>29</v>
      </c>
      <c r="N10">
        <f>_xlfn.XLOOKUP(D10,'④-1活動量と原単位の対応付け'!B:B,'④-1活動量と原単位の対応付け'!I:I)</f>
        <v>1E-3</v>
      </c>
      <c r="P10" s="13" t="s">
        <v>29</v>
      </c>
      <c r="R10">
        <f>_xlfn.XLOOKUP(
_xlfn.XLOOKUP(
D10,'④-1活動量と原単位の対応付け'!B:B,'④-1活動量と原単位の対応付け'!E:E),
③原単位!D:D,③原単位!I:I
)</f>
        <v>5</v>
      </c>
      <c r="S10" t="str">
        <f>"/"&amp;_xlfn.XLOOKUP(
_xlfn.XLOOKUP(
D10,'④-1活動量と原単位の対応付け'!B:B,'④-1活動量と原単位の対応付け'!E:E),
③原単位!D:D,③原単位!H:H
)</f>
        <v>/kg</v>
      </c>
      <c r="U10" s="13" t="s">
        <v>31</v>
      </c>
      <c r="W10">
        <f>IFERROR(E10*J10*N10*R10,0)</f>
        <v>1.388888888888889E-5</v>
      </c>
    </row>
    <row r="11" spans="2:23">
      <c r="B11" t="str">
        <v>1. 前培養</v>
      </c>
      <c r="C11" t="str">
        <v>投入物</v>
      </c>
      <c r="D11" t="str">
        <v>グルコース</v>
      </c>
      <c r="E11" s="41">
        <v>1</v>
      </c>
      <c r="F11" t="str">
        <v>g</v>
      </c>
      <c r="H11" s="13" t="s">
        <v>29</v>
      </c>
      <c r="J11" s="42">
        <f t="shared" si="0"/>
        <v>0.92592592592592593</v>
      </c>
      <c r="L11" s="13" t="s">
        <v>29</v>
      </c>
      <c r="N11">
        <f>_xlfn.XLOOKUP(D11,'④-1活動量と原単位の対応付け'!B:B,'④-1活動量と原単位の対応付け'!I:I)</f>
        <v>1E-3</v>
      </c>
      <c r="P11" s="13" t="s">
        <v>29</v>
      </c>
      <c r="R11">
        <f>_xlfn.XLOOKUP(
_xlfn.XLOOKUP(
D11,'④-1活動量と原単位の対応付け'!B:B,'④-1活動量と原単位の対応付け'!E:E),
③原単位!D:D,③原単位!I:I
)</f>
        <v>1.5</v>
      </c>
      <c r="S11" t="str">
        <f>"/"&amp;_xlfn.XLOOKUP(
_xlfn.XLOOKUP(
D11,'④-1活動量と原単位の対応付け'!B:B,'④-1活動量と原単位の対応付け'!E:E),
③原単位!D:D,③原単位!H:H
)</f>
        <v>/kg</v>
      </c>
      <c r="U11" s="13" t="s">
        <v>31</v>
      </c>
      <c r="W11">
        <f t="shared" ref="W11:W74" si="1">IFERROR(E11*J11*N11*R11,0)</f>
        <v>1.3888888888888889E-3</v>
      </c>
    </row>
    <row r="12" spans="2:23">
      <c r="B12" t="str">
        <v>1. 前培養</v>
      </c>
      <c r="C12" t="str">
        <v>投入物</v>
      </c>
      <c r="D12" t="str">
        <v>Yeast N-base</v>
      </c>
      <c r="E12" s="41">
        <v>0.75</v>
      </c>
      <c r="F12" t="str">
        <v>g</v>
      </c>
      <c r="H12" s="13" t="s">
        <v>29</v>
      </c>
      <c r="J12" s="42">
        <f t="shared" si="0"/>
        <v>0.92592592592592593</v>
      </c>
      <c r="L12" s="13" t="s">
        <v>29</v>
      </c>
      <c r="N12">
        <f>_xlfn.XLOOKUP(D12,'④-1活動量と原単位の対応付け'!B:B,'④-1活動量と原単位の対応付け'!I:I)</f>
        <v>1E-3</v>
      </c>
      <c r="P12" s="13" t="s">
        <v>29</v>
      </c>
      <c r="R12">
        <f>_xlfn.XLOOKUP(
_xlfn.XLOOKUP(
D12,'④-1活動量と原単位の対応付け'!B:B,'④-1活動量と原単位の対応付け'!E:E),
③原単位!D:D,③原単位!I:I
)</f>
        <v>5</v>
      </c>
      <c r="S12" t="str">
        <f>"/"&amp;_xlfn.XLOOKUP(
_xlfn.XLOOKUP(
D12,'④-1活動量と原単位の対応付け'!B:B,'④-1活動量と原単位の対応付け'!E:E),
③原単位!D:D,③原単位!H:H
)</f>
        <v>/kg</v>
      </c>
      <c r="U12" s="13" t="s">
        <v>31</v>
      </c>
      <c r="W12">
        <f t="shared" si="1"/>
        <v>3.4722222222222225E-3</v>
      </c>
    </row>
    <row r="13" spans="2:23">
      <c r="B13" t="str">
        <v>1. 前培養</v>
      </c>
      <c r="C13" t="str">
        <v>投入物</v>
      </c>
      <c r="D13" t="str">
        <v>酵母エキス</v>
      </c>
      <c r="E13" s="41">
        <v>0.2</v>
      </c>
      <c r="F13" t="str">
        <v>g</v>
      </c>
      <c r="H13" s="13" t="s">
        <v>29</v>
      </c>
      <c r="J13" s="42">
        <f t="shared" si="0"/>
        <v>0.92592592592592593</v>
      </c>
      <c r="L13" s="13" t="s">
        <v>29</v>
      </c>
      <c r="N13">
        <f>_xlfn.XLOOKUP(D13,'④-1活動量と原単位の対応付け'!B:B,'④-1活動量と原単位の対応付け'!I:I)</f>
        <v>1E-3</v>
      </c>
      <c r="P13" s="13" t="s">
        <v>29</v>
      </c>
      <c r="R13">
        <f>_xlfn.XLOOKUP(
_xlfn.XLOOKUP(
D13,'④-1活動量と原単位の対応付け'!B:B,'④-1活動量と原単位の対応付け'!E:E),
③原単位!D:D,③原単位!I:I
)</f>
        <v>2.11</v>
      </c>
      <c r="S13" t="str">
        <f>"/"&amp;_xlfn.XLOOKUP(
_xlfn.XLOOKUP(
D13,'④-1活動量と原単位の対応付け'!B:B,'④-1活動量と原単位の対応付け'!E:E),
③原単位!D:D,③原単位!H:H
)</f>
        <v>/kg</v>
      </c>
      <c r="U13" s="13" t="s">
        <v>31</v>
      </c>
      <c r="W13">
        <f t="shared" si="1"/>
        <v>3.9074074074074076E-4</v>
      </c>
    </row>
    <row r="14" spans="2:23">
      <c r="B14" t="str">
        <v>1. 前培養</v>
      </c>
      <c r="C14" t="str">
        <v>投入物</v>
      </c>
      <c r="D14" t="str">
        <v>工業用水</v>
      </c>
      <c r="E14" s="41">
        <v>98.8</v>
      </c>
      <c r="F14" t="str">
        <v>g</v>
      </c>
      <c r="H14" s="13" t="s">
        <v>29</v>
      </c>
      <c r="J14" s="42">
        <f t="shared" si="0"/>
        <v>0.92592592592592593</v>
      </c>
      <c r="L14" s="13" t="s">
        <v>29</v>
      </c>
      <c r="N14">
        <f>_xlfn.XLOOKUP(D14,'④-1活動量と原単位の対応付け'!B:B,'④-1活動量と原単位の対応付け'!I:I)</f>
        <v>9.9999999999999995E-7</v>
      </c>
      <c r="P14" s="13" t="s">
        <v>29</v>
      </c>
      <c r="R14">
        <f>_xlfn.XLOOKUP(
_xlfn.XLOOKUP(
D14,'④-1活動量と原単位の対応付け'!B:B,'④-1活動量と原単位の対応付け'!E:E),
③原単位!D:D,③原単位!I:I
)</f>
        <v>0.5</v>
      </c>
      <c r="S14" t="str">
        <f>"/"&amp;_xlfn.XLOOKUP(
_xlfn.XLOOKUP(
D14,'④-1活動量と原単位の対応付け'!B:B,'④-1活動量と原単位の対応付け'!E:E),
③原単位!D:D,③原単位!H:H
)</f>
        <v>/m3</v>
      </c>
      <c r="U14" s="13" t="s">
        <v>31</v>
      </c>
      <c r="W14">
        <f t="shared" si="1"/>
        <v>4.5740740740740738E-5</v>
      </c>
    </row>
    <row r="15" spans="2:23">
      <c r="B15" t="str">
        <v>1. 前培養</v>
      </c>
      <c r="C15" t="str">
        <v>廃棄物・排出</v>
      </c>
      <c r="D15" t="str">
        <v>CO2</v>
      </c>
      <c r="E15" s="41">
        <v>1.1000000000000001</v>
      </c>
      <c r="F15" t="str">
        <v>g</v>
      </c>
      <c r="H15" s="13" t="s">
        <v>29</v>
      </c>
      <c r="J15" s="42">
        <f t="shared" si="0"/>
        <v>0.92592592592592593</v>
      </c>
      <c r="L15" s="13" t="s">
        <v>29</v>
      </c>
      <c r="N15">
        <f>_xlfn.XLOOKUP(D15,'④-1活動量と原単位の対応付け'!B:B,'④-1活動量と原単位の対応付け'!I:I)</f>
        <v>1E-3</v>
      </c>
      <c r="P15" s="13" t="s">
        <v>29</v>
      </c>
      <c r="R15">
        <f>_xlfn.XLOOKUP(
_xlfn.XLOOKUP(
D15,'④-1活動量と原単位の対応付け'!B:B,'④-1活動量と原単位の対応付け'!E:E),
③原単位!D:D,③原単位!I:I
)</f>
        <v>1</v>
      </c>
      <c r="S15" t="str">
        <f>"/"&amp;_xlfn.XLOOKUP(
_xlfn.XLOOKUP(
D15,'④-1活動量と原単位の対応付け'!B:B,'④-1活動量と原単位の対応付け'!E:E),
③原単位!D:D,③原単位!H:H
)</f>
        <v>/kg</v>
      </c>
      <c r="U15" s="13" t="s">
        <v>31</v>
      </c>
      <c r="W15">
        <f t="shared" si="1"/>
        <v>1.0185185185185186E-3</v>
      </c>
    </row>
    <row r="16" spans="2:23">
      <c r="B16" t="str">
        <v>1. 前培養</v>
      </c>
      <c r="C16" t="str">
        <v>エネルギー等</v>
      </c>
      <c r="D16" t="str">
        <v>電力</v>
      </c>
      <c r="E16" s="41">
        <v>0.3</v>
      </c>
      <c r="F16" t="str">
        <v>kWh</v>
      </c>
      <c r="H16" s="13" t="s">
        <v>29</v>
      </c>
      <c r="J16" s="42">
        <f t="shared" si="0"/>
        <v>0.92592592592592593</v>
      </c>
      <c r="L16" s="13" t="s">
        <v>29</v>
      </c>
      <c r="N16">
        <f>_xlfn.XLOOKUP(D16,'④-1活動量と原単位の対応付け'!B:B,'④-1活動量と原単位の対応付け'!I:I)</f>
        <v>1</v>
      </c>
      <c r="P16" s="13" t="s">
        <v>29</v>
      </c>
      <c r="R16">
        <f>_xlfn.XLOOKUP(
_xlfn.XLOOKUP(
D16,'④-1活動量と原単位の対応付け'!B:B,'④-1活動量と原単位の対応付け'!E:E),
③原単位!D:D,③原単位!I:I
)</f>
        <v>0.55000000000000004</v>
      </c>
      <c r="S16" t="str">
        <f>"/"&amp;_xlfn.XLOOKUP(
_xlfn.XLOOKUP(
D16,'④-1活動量と原単位の対応付け'!B:B,'④-1活動量と原単位の対応付け'!E:E),
③原単位!D:D,③原単位!H:H
)</f>
        <v>/kWh</v>
      </c>
      <c r="U16" s="13" t="s">
        <v>31</v>
      </c>
      <c r="W16">
        <f t="shared" si="1"/>
        <v>0.15277777777777779</v>
      </c>
    </row>
    <row r="17" spans="2:23">
      <c r="B17" t="str">
        <v>2. 本培養</v>
      </c>
      <c r="C17" t="str">
        <v>投入物</v>
      </c>
      <c r="D17" t="str">
        <v>グルコース</v>
      </c>
      <c r="E17" s="41">
        <v>900</v>
      </c>
      <c r="F17" t="str">
        <v>g</v>
      </c>
      <c r="H17" s="13" t="s">
        <v>29</v>
      </c>
      <c r="J17" s="42">
        <f t="shared" si="0"/>
        <v>0.92592592592592593</v>
      </c>
      <c r="L17" s="13" t="s">
        <v>29</v>
      </c>
      <c r="N17">
        <f>_xlfn.XLOOKUP(D17,'④-1活動量と原単位の対応付け'!B:B,'④-1活動量と原単位の対応付け'!I:I)</f>
        <v>1E-3</v>
      </c>
      <c r="P17" s="13" t="s">
        <v>29</v>
      </c>
      <c r="R17">
        <f>_xlfn.XLOOKUP(
_xlfn.XLOOKUP(
D17,'④-1活動量と原単位の対応付け'!B:B,'④-1活動量と原単位の対応付け'!E:E),
③原単位!D:D,③原単位!I:I
)</f>
        <v>1.5</v>
      </c>
      <c r="S17" t="str">
        <f>"/"&amp;_xlfn.XLOOKUP(
_xlfn.XLOOKUP(
D17,'④-1活動量と原単位の対応付け'!B:B,'④-1活動量と原単位の対応付け'!E:E),
③原単位!D:D,③原単位!H:H
)</f>
        <v>/kg</v>
      </c>
      <c r="U17" s="13" t="s">
        <v>31</v>
      </c>
      <c r="W17">
        <f t="shared" si="1"/>
        <v>1.25</v>
      </c>
    </row>
    <row r="18" spans="2:23">
      <c r="B18" t="str">
        <v>2. 本培養</v>
      </c>
      <c r="C18" t="str">
        <v>投入物</v>
      </c>
      <c r="D18" t="str">
        <v>植物油</v>
      </c>
      <c r="E18" s="41">
        <v>900</v>
      </c>
      <c r="F18" t="str">
        <v>g</v>
      </c>
      <c r="H18" s="13" t="s">
        <v>29</v>
      </c>
      <c r="J18" s="42">
        <f t="shared" si="0"/>
        <v>0.92592592592592593</v>
      </c>
      <c r="L18" s="13" t="s">
        <v>29</v>
      </c>
      <c r="N18">
        <f>_xlfn.XLOOKUP(D18,'④-1活動量と原単位の対応付け'!B:B,'④-1活動量と原単位の対応付け'!I:I)</f>
        <v>1E-3</v>
      </c>
      <c r="P18" s="13" t="s">
        <v>29</v>
      </c>
      <c r="R18">
        <f>_xlfn.XLOOKUP(
_xlfn.XLOOKUP(
D18,'④-1活動量と原単位の対応付け'!B:B,'④-1活動量と原単位の対応付け'!E:E),
③原単位!D:D,③原単位!I:I
)</f>
        <v>3</v>
      </c>
      <c r="S18" t="str">
        <f>"/"&amp;_xlfn.XLOOKUP(
_xlfn.XLOOKUP(
D18,'④-1活動量と原単位の対応付け'!B:B,'④-1活動量と原単位の対応付け'!E:E),
③原単位!D:D,③原単位!H:H
)</f>
        <v>/kg</v>
      </c>
      <c r="U18" s="13" t="s">
        <v>31</v>
      </c>
      <c r="W18">
        <f t="shared" si="1"/>
        <v>2.5</v>
      </c>
    </row>
    <row r="19" spans="2:23">
      <c r="B19" t="str">
        <v>2. 本培養</v>
      </c>
      <c r="C19" t="str">
        <v>投入物</v>
      </c>
      <c r="D19" t="str">
        <v>酵母エキス</v>
      </c>
      <c r="E19" s="41">
        <v>45</v>
      </c>
      <c r="F19" t="str">
        <v>g</v>
      </c>
      <c r="H19" s="13" t="s">
        <v>29</v>
      </c>
      <c r="J19" s="42">
        <f t="shared" si="0"/>
        <v>0.92592592592592593</v>
      </c>
      <c r="L19" s="13" t="s">
        <v>29</v>
      </c>
      <c r="N19">
        <f>_xlfn.XLOOKUP(D19,'④-1活動量と原単位の対応付け'!B:B,'④-1活動量と原単位の対応付け'!I:I)</f>
        <v>1E-3</v>
      </c>
      <c r="P19" s="13" t="s">
        <v>29</v>
      </c>
      <c r="R19">
        <f>_xlfn.XLOOKUP(
_xlfn.XLOOKUP(
D19,'④-1活動量と原単位の対応付け'!B:B,'④-1活動量と原単位の対応付け'!E:E),
③原単位!D:D,③原単位!I:I
)</f>
        <v>2.11</v>
      </c>
      <c r="S19" t="str">
        <f>"/"&amp;_xlfn.XLOOKUP(
_xlfn.XLOOKUP(
D19,'④-1活動量と原単位の対応付け'!B:B,'④-1活動量と原単位の対応付け'!E:E),
③原単位!D:D,③原単位!H:H
)</f>
        <v>/kg</v>
      </c>
      <c r="U19" s="13" t="s">
        <v>31</v>
      </c>
      <c r="W19">
        <f t="shared" si="1"/>
        <v>8.7916666666666657E-2</v>
      </c>
    </row>
    <row r="20" spans="2:23">
      <c r="B20" t="str">
        <v>2. 本培養</v>
      </c>
      <c r="C20" t="str">
        <v>投入物</v>
      </c>
      <c r="D20" t="str">
        <v>硫酸アンモニウム</v>
      </c>
      <c r="E20" s="41">
        <v>30</v>
      </c>
      <c r="F20" t="str">
        <v>g</v>
      </c>
      <c r="H20" s="13" t="s">
        <v>29</v>
      </c>
      <c r="J20" s="42">
        <f t="shared" si="0"/>
        <v>0.92592592592592593</v>
      </c>
      <c r="L20" s="13" t="s">
        <v>29</v>
      </c>
      <c r="N20">
        <f>_xlfn.XLOOKUP(D20,'④-1活動量と原単位の対応付け'!B:B,'④-1活動量と原単位の対応付け'!I:I)</f>
        <v>1E-3</v>
      </c>
      <c r="P20" s="13" t="s">
        <v>29</v>
      </c>
      <c r="R20">
        <f>_xlfn.XLOOKUP(
_xlfn.XLOOKUP(
D20,'④-1活動量と原単位の対応付け'!B:B,'④-1活動量と原単位の対応付け'!E:E),
③原単位!D:D,③原単位!I:I
)</f>
        <v>1</v>
      </c>
      <c r="S20" t="str">
        <f>"/"&amp;_xlfn.XLOOKUP(
_xlfn.XLOOKUP(
D20,'④-1活動量と原単位の対応付け'!B:B,'④-1活動量と原単位の対応付け'!E:E),
③原単位!D:D,③原単位!H:H
)</f>
        <v>/㎏</v>
      </c>
      <c r="U20" s="13" t="s">
        <v>31</v>
      </c>
      <c r="W20">
        <f t="shared" si="1"/>
        <v>2.777777777777778E-2</v>
      </c>
    </row>
    <row r="21" spans="2:23">
      <c r="B21" t="str">
        <v>2. 本培養</v>
      </c>
      <c r="C21" t="str">
        <v>投入物</v>
      </c>
      <c r="D21" t="str">
        <v>硫酸マグネシウム・7水和物</v>
      </c>
      <c r="E21" s="41">
        <v>45</v>
      </c>
      <c r="F21" t="str">
        <v>g</v>
      </c>
      <c r="H21" s="13" t="s">
        <v>29</v>
      </c>
      <c r="J21" s="42">
        <f t="shared" si="0"/>
        <v>0.92592592592592593</v>
      </c>
      <c r="L21" s="13" t="s">
        <v>29</v>
      </c>
      <c r="N21">
        <f>_xlfn.XLOOKUP(D21,'④-1活動量と原単位の対応付け'!B:B,'④-1活動量と原単位の対応付け'!I:I)</f>
        <v>1E-3</v>
      </c>
      <c r="P21" s="13" t="s">
        <v>29</v>
      </c>
      <c r="R21">
        <f>_xlfn.XLOOKUP(
_xlfn.XLOOKUP(
D21,'④-1活動量と原単位の対応付け'!B:B,'④-1活動量と原単位の対応付け'!E:E),
③原単位!D:D,③原単位!I:I
)</f>
        <v>1</v>
      </c>
      <c r="S21" t="str">
        <f>"/"&amp;_xlfn.XLOOKUP(
_xlfn.XLOOKUP(
D21,'④-1活動量と原単位の対応付け'!B:B,'④-1活動量と原単位の対応付け'!E:E),
③原単位!D:D,③原単位!H:H
)</f>
        <v>/kg</v>
      </c>
      <c r="U21" s="13" t="s">
        <v>31</v>
      </c>
      <c r="W21">
        <f t="shared" si="1"/>
        <v>4.1666666666666664E-2</v>
      </c>
    </row>
    <row r="22" spans="2:23">
      <c r="B22" t="str">
        <v>2. 本培養</v>
      </c>
      <c r="C22" t="str">
        <v>投入物</v>
      </c>
      <c r="D22" t="str">
        <v>塩化ナトリウム</v>
      </c>
      <c r="E22" s="41">
        <v>0.9</v>
      </c>
      <c r="F22" t="str">
        <v>g</v>
      </c>
      <c r="H22" s="13" t="s">
        <v>29</v>
      </c>
      <c r="J22" s="42">
        <f t="shared" si="0"/>
        <v>0.92592592592592593</v>
      </c>
      <c r="L22" s="13" t="s">
        <v>29</v>
      </c>
      <c r="N22">
        <f>_xlfn.XLOOKUP(D22,'④-1活動量と原単位の対応付け'!B:B,'④-1活動量と原単位の対応付け'!I:I)</f>
        <v>1E-3</v>
      </c>
      <c r="P22" s="13" t="s">
        <v>29</v>
      </c>
      <c r="R22">
        <f>_xlfn.XLOOKUP(
_xlfn.XLOOKUP(
D22,'④-1活動量と原単位の対応付け'!B:B,'④-1活動量と原単位の対応付け'!E:E),
③原単位!D:D,③原単位!I:I
)</f>
        <v>3</v>
      </c>
      <c r="S22" t="str">
        <f>"/"&amp;_xlfn.XLOOKUP(
_xlfn.XLOOKUP(
D22,'④-1活動量と原単位の対応付け'!B:B,'④-1活動量と原単位の対応付け'!E:E),
③原単位!D:D,③原単位!H:H
)</f>
        <v>/kg</v>
      </c>
      <c r="U22" s="13" t="s">
        <v>31</v>
      </c>
      <c r="W22">
        <f t="shared" si="1"/>
        <v>2.5000000000000001E-3</v>
      </c>
    </row>
    <row r="23" spans="2:23">
      <c r="B23" t="str">
        <v>2. 本培養</v>
      </c>
      <c r="C23" t="str">
        <v>投入物</v>
      </c>
      <c r="D23" t="str">
        <v>塩化カルシウム・2水和物</v>
      </c>
      <c r="E23" s="41">
        <v>0.9</v>
      </c>
      <c r="F23" t="str">
        <v>g</v>
      </c>
      <c r="H23" s="13" t="s">
        <v>29</v>
      </c>
      <c r="J23" s="42">
        <f t="shared" si="0"/>
        <v>0.92592592592592593</v>
      </c>
      <c r="L23" s="13" t="s">
        <v>29</v>
      </c>
      <c r="N23">
        <f>_xlfn.XLOOKUP(D23,'④-1活動量と原単位の対応付け'!B:B,'④-1活動量と原単位の対応付け'!I:I)</f>
        <v>1E-3</v>
      </c>
      <c r="P23" s="13" t="s">
        <v>29</v>
      </c>
      <c r="R23">
        <f>_xlfn.XLOOKUP(
_xlfn.XLOOKUP(
D23,'④-1活動量と原単位の対応付け'!B:B,'④-1活動量と原単位の対応付け'!E:E),
③原単位!D:D,③原単位!I:I
)</f>
        <v>1</v>
      </c>
      <c r="S23" t="str">
        <f>"/"&amp;_xlfn.XLOOKUP(
_xlfn.XLOOKUP(
D23,'④-1活動量と原単位の対応付け'!B:B,'④-1活動量と原単位の対応付け'!E:E),
③原単位!D:D,③原単位!H:H
)</f>
        <v>/kg</v>
      </c>
      <c r="U23" s="13" t="s">
        <v>31</v>
      </c>
      <c r="W23">
        <f t="shared" si="1"/>
        <v>8.3333333333333339E-4</v>
      </c>
    </row>
    <row r="24" spans="2:23">
      <c r="B24" t="str">
        <v>2. 本培養</v>
      </c>
      <c r="C24" t="str">
        <v>投入物</v>
      </c>
      <c r="D24" t="str">
        <v>工業用水</v>
      </c>
      <c r="E24" s="41">
        <v>7293</v>
      </c>
      <c r="F24" t="str">
        <v>g</v>
      </c>
      <c r="H24" s="13" t="s">
        <v>29</v>
      </c>
      <c r="J24" s="42">
        <f t="shared" si="0"/>
        <v>0.92592592592592593</v>
      </c>
      <c r="L24" s="13" t="s">
        <v>29</v>
      </c>
      <c r="N24">
        <f>_xlfn.XLOOKUP(D24,'④-1活動量と原単位の対応付け'!B:B,'④-1活動量と原単位の対応付け'!I:I)</f>
        <v>9.9999999999999995E-7</v>
      </c>
      <c r="P24" s="13" t="s">
        <v>29</v>
      </c>
      <c r="R24">
        <f>_xlfn.XLOOKUP(
_xlfn.XLOOKUP(
D24,'④-1活動量と原単位の対応付け'!B:B,'④-1活動量と原単位の対応付け'!E:E),
③原単位!D:D,③原単位!I:I
)</f>
        <v>0.5</v>
      </c>
      <c r="S24" t="str">
        <f>"/"&amp;_xlfn.XLOOKUP(
_xlfn.XLOOKUP(
D24,'④-1活動量と原単位の対応付け'!B:B,'④-1活動量と原単位の対応付け'!E:E),
③原単位!D:D,③原単位!H:H
)</f>
        <v>/m3</v>
      </c>
      <c r="U24" s="13" t="s">
        <v>31</v>
      </c>
      <c r="W24">
        <f t="shared" si="1"/>
        <v>3.3763888888888884E-3</v>
      </c>
    </row>
    <row r="25" spans="2:23">
      <c r="B25" t="str">
        <v>2. 本培養</v>
      </c>
      <c r="C25" t="str">
        <v>投入物</v>
      </c>
      <c r="D25" t="str">
        <v>O2</v>
      </c>
      <c r="E25" s="41">
        <v>296</v>
      </c>
      <c r="F25" t="str">
        <v>g</v>
      </c>
      <c r="H25" s="13" t="s">
        <v>29</v>
      </c>
      <c r="J25" s="42">
        <f t="shared" si="0"/>
        <v>0.92592592592592593</v>
      </c>
      <c r="L25" s="13" t="s">
        <v>29</v>
      </c>
      <c r="N25">
        <f>_xlfn.XLOOKUP(D25,'④-1活動量と原単位の対応付け'!B:B,'④-1活動量と原単位の対応付け'!I:I)</f>
        <v>6.9979006298110562E-4</v>
      </c>
      <c r="P25" s="13" t="s">
        <v>29</v>
      </c>
      <c r="R25">
        <f>_xlfn.XLOOKUP(
_xlfn.XLOOKUP(
D25,'④-1活動量と原単位の対応付け'!B:B,'④-1活動量と原単位の対応付け'!E:E),
③原単位!D:D,③原単位!I:I
)</f>
        <v>0.5</v>
      </c>
      <c r="S25" t="str">
        <f>"/"&amp;_xlfn.XLOOKUP(
_xlfn.XLOOKUP(
D25,'④-1活動量と原単位の対応付け'!B:B,'④-1活動量と原単位の対応付け'!E:E),
③原単位!D:D,③原単位!H:H
)</f>
        <v>/Nm3</v>
      </c>
      <c r="U25" s="13" t="s">
        <v>31</v>
      </c>
      <c r="W25">
        <f t="shared" si="1"/>
        <v>9.5897156778892254E-2</v>
      </c>
    </row>
    <row r="26" spans="2:23">
      <c r="B26" t="str">
        <v>2. 本培養</v>
      </c>
      <c r="C26" t="str">
        <v>廃棄物・排出</v>
      </c>
      <c r="D26" t="str">
        <v>酵母</v>
      </c>
      <c r="E26" s="41">
        <v>315</v>
      </c>
      <c r="F26" t="str">
        <v>g</v>
      </c>
      <c r="H26" s="13" t="s">
        <v>29</v>
      </c>
      <c r="J26" s="42">
        <f t="shared" si="0"/>
        <v>0.92592592592592593</v>
      </c>
      <c r="L26" s="13" t="s">
        <v>29</v>
      </c>
      <c r="N26">
        <f>_xlfn.XLOOKUP(D26,'④-1活動量と原単位の対応付け'!B:B,'④-1活動量と原単位の対応付け'!I:I)</f>
        <v>1E-3</v>
      </c>
      <c r="P26" s="13" t="s">
        <v>29</v>
      </c>
      <c r="R26">
        <f>_xlfn.XLOOKUP(
_xlfn.XLOOKUP(
D26,'④-1活動量と原単位の対応付け'!B:B,'④-1活動量と原単位の対応付け'!E:E),
③原単位!D:D,③原単位!I:I
)</f>
        <v>5</v>
      </c>
      <c r="S26" t="str">
        <f>"/"&amp;_xlfn.XLOOKUP(
_xlfn.XLOOKUP(
D26,'④-1活動量と原単位の対応付け'!B:B,'④-1活動量と原単位の対応付け'!E:E),
③原単位!D:D,③原単位!H:H
)</f>
        <v>/kg</v>
      </c>
      <c r="U26" s="13" t="s">
        <v>31</v>
      </c>
      <c r="W26">
        <f t="shared" si="1"/>
        <v>1.4583333333333335</v>
      </c>
    </row>
    <row r="27" spans="2:23">
      <c r="B27" t="str">
        <v>2. 本培養</v>
      </c>
      <c r="C27" t="str">
        <v>廃棄物・排出</v>
      </c>
      <c r="D27" t="str">
        <v>成分残（不明）</v>
      </c>
      <c r="E27" s="41">
        <v>434</v>
      </c>
      <c r="F27" t="str">
        <v>g</v>
      </c>
      <c r="H27" s="13" t="s">
        <v>29</v>
      </c>
      <c r="J27" s="42">
        <f t="shared" si="0"/>
        <v>0.92592592592592593</v>
      </c>
      <c r="L27" s="13" t="s">
        <v>29</v>
      </c>
      <c r="N27">
        <f>_xlfn.XLOOKUP(D27,'④-1活動量と原単位の対応付け'!B:B,'④-1活動量と原単位の対応付け'!I:I)</f>
        <v>1E-3</v>
      </c>
      <c r="P27" s="13" t="s">
        <v>29</v>
      </c>
      <c r="R27">
        <f>_xlfn.XLOOKUP(
_xlfn.XLOOKUP(
D27,'④-1活動量と原単位の対応付け'!B:B,'④-1活動量と原単位の対応付け'!E:E),
③原単位!D:D,③原単位!I:I
)</f>
        <v>1</v>
      </c>
      <c r="S27" t="str">
        <f>"/"&amp;_xlfn.XLOOKUP(
_xlfn.XLOOKUP(
D27,'④-1活動量と原単位の対応付け'!B:B,'④-1活動量と原単位の対応付け'!E:E),
③原単位!D:D,③原単位!H:H
)</f>
        <v>/㎏</v>
      </c>
      <c r="U27" s="13" t="s">
        <v>31</v>
      </c>
      <c r="W27">
        <f t="shared" si="1"/>
        <v>0.40185185185185185</v>
      </c>
    </row>
    <row r="28" spans="2:23">
      <c r="B28" t="str">
        <v>2. 本培養</v>
      </c>
      <c r="C28" t="str">
        <v>廃棄物・排出</v>
      </c>
      <c r="D28" t="str">
        <v>排水</v>
      </c>
      <c r="E28" s="41">
        <v>6392</v>
      </c>
      <c r="F28" t="str">
        <v>g</v>
      </c>
      <c r="H28" s="13" t="s">
        <v>29</v>
      </c>
      <c r="J28" s="42">
        <f t="shared" si="0"/>
        <v>0.92592592592592593</v>
      </c>
      <c r="L28" s="13" t="s">
        <v>29</v>
      </c>
      <c r="N28">
        <f>_xlfn.XLOOKUP(D28,'④-1活動量と原単位の対応付け'!B:B,'④-1活動量と原単位の対応付け'!I:I)</f>
        <v>9.9999999999999995E-7</v>
      </c>
      <c r="P28" s="13" t="s">
        <v>29</v>
      </c>
      <c r="R28">
        <f>_xlfn.XLOOKUP(
_xlfn.XLOOKUP(
D28,'④-1活動量と原単位の対応付け'!B:B,'④-1活動量と原単位の対応付け'!E:E),
③原単位!D:D,③原単位!I:I
)</f>
        <v>0.5</v>
      </c>
      <c r="S28" t="str">
        <f>"/"&amp;_xlfn.XLOOKUP(
_xlfn.XLOOKUP(
D28,'④-1活動量と原単位の対応付け'!B:B,'④-1活動量と原単位の対応付け'!E:E),
③原単位!D:D,③原単位!H:H
)</f>
        <v>/m3</v>
      </c>
      <c r="U28" s="13" t="s">
        <v>31</v>
      </c>
      <c r="W28">
        <f t="shared" si="1"/>
        <v>2.9592592592592591E-3</v>
      </c>
    </row>
    <row r="29" spans="2:23">
      <c r="B29" t="str">
        <v>2. 本培養</v>
      </c>
      <c r="C29" t="str">
        <v>廃棄物・排出</v>
      </c>
      <c r="D29" t="str">
        <v>CO2</v>
      </c>
      <c r="E29" s="41">
        <v>396</v>
      </c>
      <c r="F29" t="str">
        <v>g</v>
      </c>
      <c r="H29" s="13" t="s">
        <v>29</v>
      </c>
      <c r="J29" s="42">
        <f t="shared" si="0"/>
        <v>0.92592592592592593</v>
      </c>
      <c r="L29" s="13" t="s">
        <v>29</v>
      </c>
      <c r="N29">
        <f>_xlfn.XLOOKUP(D29,'④-1活動量と原単位の対応付け'!B:B,'④-1活動量と原単位の対応付け'!I:I)</f>
        <v>1E-3</v>
      </c>
      <c r="P29" s="13" t="s">
        <v>29</v>
      </c>
      <c r="R29">
        <f>_xlfn.XLOOKUP(
_xlfn.XLOOKUP(
D29,'④-1活動量と原単位の対応付け'!B:B,'④-1活動量と原単位の対応付け'!E:E),
③原単位!D:D,③原単位!I:I
)</f>
        <v>1</v>
      </c>
      <c r="S29" t="str">
        <f>"/"&amp;_xlfn.XLOOKUP(
_xlfn.XLOOKUP(
D29,'④-1活動量と原単位の対応付け'!B:B,'④-1活動量と原単位の対応付け'!E:E),
③原単位!D:D,③原単位!H:H
)</f>
        <v>/kg</v>
      </c>
      <c r="U29" s="13" t="s">
        <v>31</v>
      </c>
      <c r="W29">
        <f t="shared" si="1"/>
        <v>0.3666666666666667</v>
      </c>
    </row>
    <row r="30" spans="2:23">
      <c r="B30" t="str">
        <v>2. 本培養</v>
      </c>
      <c r="C30" t="str">
        <v>エネルギー等</v>
      </c>
      <c r="D30" t="str">
        <v>電力（攪拌）</v>
      </c>
      <c r="E30" s="41">
        <v>0.1</v>
      </c>
      <c r="F30" t="str">
        <v>kWh</v>
      </c>
      <c r="H30" s="13" t="s">
        <v>29</v>
      </c>
      <c r="J30" s="42">
        <f t="shared" si="0"/>
        <v>0.92592592592592593</v>
      </c>
      <c r="L30" s="13" t="s">
        <v>29</v>
      </c>
      <c r="N30">
        <f>_xlfn.XLOOKUP(D30,'④-1活動量と原単位の対応付け'!B:B,'④-1活動量と原単位の対応付け'!I:I)</f>
        <v>1</v>
      </c>
      <c r="P30" s="13" t="s">
        <v>29</v>
      </c>
      <c r="R30">
        <f>_xlfn.XLOOKUP(
_xlfn.XLOOKUP(
D30,'④-1活動量と原単位の対応付け'!B:B,'④-1活動量と原単位の対応付け'!E:E),
③原単位!D:D,③原単位!I:I
)</f>
        <v>0.55000000000000004</v>
      </c>
      <c r="S30" t="str">
        <f>"/"&amp;_xlfn.XLOOKUP(
_xlfn.XLOOKUP(
D30,'④-1活動量と原単位の対応付け'!B:B,'④-1活動量と原単位の対応付け'!E:E),
③原単位!D:D,③原単位!H:H
)</f>
        <v>/kWh</v>
      </c>
      <c r="U30" s="13" t="s">
        <v>31</v>
      </c>
      <c r="W30">
        <f t="shared" si="1"/>
        <v>5.0925925925925937E-2</v>
      </c>
    </row>
    <row r="31" spans="2:23">
      <c r="B31" t="str">
        <v>2. 本培養</v>
      </c>
      <c r="C31" t="str">
        <v>エネルギー等</v>
      </c>
      <c r="D31" t="str">
        <v>電力（通気）</v>
      </c>
      <c r="E31" s="41">
        <v>0.2</v>
      </c>
      <c r="F31" t="str">
        <v>kWh</v>
      </c>
      <c r="H31" s="13" t="s">
        <v>29</v>
      </c>
      <c r="J31" s="42">
        <f t="shared" si="0"/>
        <v>0.92592592592592593</v>
      </c>
      <c r="L31" s="13" t="s">
        <v>29</v>
      </c>
      <c r="N31">
        <f>_xlfn.XLOOKUP(D31,'④-1活動量と原単位の対応付け'!B:B,'④-1活動量と原単位の対応付け'!I:I)</f>
        <v>1</v>
      </c>
      <c r="P31" s="13" t="s">
        <v>29</v>
      </c>
      <c r="R31">
        <f>_xlfn.XLOOKUP(
_xlfn.XLOOKUP(
D31,'④-1活動量と原単位の対応付け'!B:B,'④-1活動量と原単位の対応付け'!E:E),
③原単位!D:D,③原単位!I:I
)</f>
        <v>0.55000000000000004</v>
      </c>
      <c r="S31" t="str">
        <f>"/"&amp;_xlfn.XLOOKUP(
_xlfn.XLOOKUP(
D31,'④-1活動量と原単位の対応付け'!B:B,'④-1活動量と原単位の対応付け'!E:E),
③原単位!D:D,③原単位!H:H
)</f>
        <v>/kWh</v>
      </c>
      <c r="U31" s="13" t="s">
        <v>31</v>
      </c>
      <c r="W31">
        <f t="shared" si="1"/>
        <v>0.10185185185185187</v>
      </c>
    </row>
    <row r="32" spans="2:23">
      <c r="B32" t="str">
        <v>3. 洗浄</v>
      </c>
      <c r="C32" t="str">
        <v>投入物</v>
      </c>
      <c r="D32" t="str">
        <v>水酸化ナトリウム</v>
      </c>
      <c r="E32" s="41">
        <v>3</v>
      </c>
      <c r="F32" t="str">
        <v>g</v>
      </c>
      <c r="H32" s="13" t="s">
        <v>29</v>
      </c>
      <c r="J32" s="42">
        <f t="shared" si="0"/>
        <v>0.92592592592592593</v>
      </c>
      <c r="L32" s="13" t="s">
        <v>29</v>
      </c>
      <c r="N32">
        <f>_xlfn.XLOOKUP(D32,'④-1活動量と原単位の対応付け'!B:B,'④-1活動量と原単位の対応付け'!I:I)</f>
        <v>1E-3</v>
      </c>
      <c r="P32" s="13" t="s">
        <v>29</v>
      </c>
      <c r="R32">
        <f>_xlfn.XLOOKUP(
_xlfn.XLOOKUP(
D32,'④-1活動量と原単位の対応付け'!B:B,'④-1活動量と原単位の対応付け'!E:E),
③原単位!D:D,③原単位!I:I
)</f>
        <v>1</v>
      </c>
      <c r="S32" t="str">
        <f>"/"&amp;_xlfn.XLOOKUP(
_xlfn.XLOOKUP(
D32,'④-1活動量と原単位の対応付け'!B:B,'④-1活動量と原単位の対応付け'!E:E),
③原単位!D:D,③原単位!H:H
)</f>
        <v>/㎏</v>
      </c>
      <c r="U32" s="13" t="s">
        <v>31</v>
      </c>
      <c r="W32">
        <f t="shared" si="1"/>
        <v>2.7777777777777779E-3</v>
      </c>
    </row>
    <row r="33" spans="2:23">
      <c r="B33" t="str">
        <v>3. 洗浄</v>
      </c>
      <c r="C33" t="str">
        <v>投入物</v>
      </c>
      <c r="D33" t="str">
        <v>工業用水</v>
      </c>
      <c r="E33" s="41">
        <v>100</v>
      </c>
      <c r="F33" t="str">
        <v>g</v>
      </c>
      <c r="H33" s="13" t="s">
        <v>29</v>
      </c>
      <c r="J33" s="42">
        <f t="shared" si="0"/>
        <v>0.92592592592592593</v>
      </c>
      <c r="L33" s="13" t="s">
        <v>29</v>
      </c>
      <c r="N33">
        <f>_xlfn.XLOOKUP(D33,'④-1活動量と原単位の対応付け'!B:B,'④-1活動量と原単位の対応付け'!I:I)</f>
        <v>9.9999999999999995E-7</v>
      </c>
      <c r="P33" s="13" t="s">
        <v>29</v>
      </c>
      <c r="R33">
        <f>_xlfn.XLOOKUP(
_xlfn.XLOOKUP(
D33,'④-1活動量と原単位の対応付け'!B:B,'④-1活動量と原単位の対応付け'!E:E),
③原単位!D:D,③原単位!I:I
)</f>
        <v>0.5</v>
      </c>
      <c r="S33" t="str">
        <f>"/"&amp;_xlfn.XLOOKUP(
_xlfn.XLOOKUP(
D33,'④-1活動量と原単位の対応付け'!B:B,'④-1活動量と原単位の対応付け'!E:E),
③原単位!D:D,③原単位!H:H
)</f>
        <v>/m3</v>
      </c>
      <c r="U33" s="13" t="s">
        <v>31</v>
      </c>
      <c r="W33">
        <f t="shared" si="1"/>
        <v>4.6296296296296294E-5</v>
      </c>
    </row>
    <row r="34" spans="2:23">
      <c r="B34" t="str">
        <v>3. 洗浄</v>
      </c>
      <c r="C34" t="str">
        <v>エネルギー等</v>
      </c>
      <c r="D34" t="str">
        <v>A重油</v>
      </c>
      <c r="E34" s="41">
        <v>5</v>
      </c>
      <c r="F34" t="str">
        <v>MJ</v>
      </c>
      <c r="H34" s="13" t="s">
        <v>29</v>
      </c>
      <c r="J34" s="42">
        <f t="shared" si="0"/>
        <v>0.92592592592592593</v>
      </c>
      <c r="L34" s="13" t="s">
        <v>29</v>
      </c>
      <c r="N34">
        <f>_xlfn.XLOOKUP(D34,'④-1活動量と原単位の対応付け'!B:B,'④-1活動量と原単位の対応付け'!I:I)</f>
        <v>1</v>
      </c>
      <c r="P34" s="13" t="s">
        <v>29</v>
      </c>
      <c r="R34">
        <f>_xlfn.XLOOKUP(
_xlfn.XLOOKUP(
D34,'④-1活動量と原単位の対応付け'!B:B,'④-1活動量と原単位の対応付け'!E:E),
③原単位!D:D,③原単位!I:I
)</f>
        <v>0.1</v>
      </c>
      <c r="S34" t="str">
        <f>"/"&amp;_xlfn.XLOOKUP(
_xlfn.XLOOKUP(
D34,'④-1活動量と原単位の対応付け'!B:B,'④-1活動量と原単位の対応付け'!E:E),
③原単位!D:D,③原単位!H:H
)</f>
        <v>/MJ</v>
      </c>
      <c r="U34" s="13" t="s">
        <v>31</v>
      </c>
      <c r="W34">
        <f t="shared" si="1"/>
        <v>0.46296296296296302</v>
      </c>
    </row>
    <row r="35" spans="2:23">
      <c r="B35" t="str">
        <v>3. 洗浄</v>
      </c>
      <c r="C35" t="str">
        <v>廃棄物・排出</v>
      </c>
      <c r="D35" t="str">
        <v>排水</v>
      </c>
      <c r="E35" s="41">
        <v>106</v>
      </c>
      <c r="F35" t="str">
        <v>g</v>
      </c>
      <c r="H35" s="13" t="s">
        <v>29</v>
      </c>
      <c r="J35" s="42">
        <f t="shared" si="0"/>
        <v>0.92592592592592593</v>
      </c>
      <c r="L35" s="13" t="s">
        <v>29</v>
      </c>
      <c r="N35">
        <f>_xlfn.XLOOKUP(D35,'④-1活動量と原単位の対応付け'!B:B,'④-1活動量と原単位の対応付け'!I:I)</f>
        <v>9.9999999999999995E-7</v>
      </c>
      <c r="P35" s="13" t="s">
        <v>29</v>
      </c>
      <c r="R35">
        <f>_xlfn.XLOOKUP(
_xlfn.XLOOKUP(
D35,'④-1活動量と原単位の対応付け'!B:B,'④-1活動量と原単位の対応付け'!E:E),
③原単位!D:D,③原単位!I:I
)</f>
        <v>0.5</v>
      </c>
      <c r="S35" t="str">
        <f>"/"&amp;_xlfn.XLOOKUP(
_xlfn.XLOOKUP(
D35,'④-1活動量と原単位の対応付け'!B:B,'④-1活動量と原単位の対応付け'!E:E),
③原単位!D:D,③原単位!H:H
)</f>
        <v>/m3</v>
      </c>
      <c r="U35" s="13" t="s">
        <v>31</v>
      </c>
      <c r="W35">
        <f t="shared" si="1"/>
        <v>4.9074074074074075E-5</v>
      </c>
    </row>
    <row r="36" spans="2:23">
      <c r="B36" t="str">
        <v>4. 分離精製</v>
      </c>
      <c r="C36" t="str">
        <v>投入物</v>
      </c>
      <c r="D36" t="str">
        <v>酢酸エチル</v>
      </c>
      <c r="E36" s="41">
        <v>200</v>
      </c>
      <c r="F36" t="str">
        <v>g</v>
      </c>
      <c r="H36" s="13" t="s">
        <v>29</v>
      </c>
      <c r="J36" s="42">
        <f t="shared" si="0"/>
        <v>0.92592592592592593</v>
      </c>
      <c r="L36" s="13" t="s">
        <v>29</v>
      </c>
      <c r="N36">
        <f>_xlfn.XLOOKUP(D36,'④-1活動量と原単位の対応付け'!B:B,'④-1活動量と原単位の対応付け'!I:I)</f>
        <v>1E-3</v>
      </c>
      <c r="P36" s="13" t="s">
        <v>29</v>
      </c>
      <c r="R36">
        <f>_xlfn.XLOOKUP(
_xlfn.XLOOKUP(
D36,'④-1活動量と原単位の対応付け'!B:B,'④-1活動量と原単位の対応付け'!E:E),
③原単位!D:D,③原単位!I:I
)</f>
        <v>1</v>
      </c>
      <c r="S36" t="str">
        <f>"/"&amp;_xlfn.XLOOKUP(
_xlfn.XLOOKUP(
D36,'④-1活動量と原単位の対応付け'!B:B,'④-1活動量と原単位の対応付け'!E:E),
③原単位!D:D,③原単位!H:H
)</f>
        <v>/㎏</v>
      </c>
      <c r="U36" s="13" t="s">
        <v>31</v>
      </c>
      <c r="W36">
        <f t="shared" si="1"/>
        <v>0.1851851851851852</v>
      </c>
    </row>
    <row r="37" spans="2:23">
      <c r="B37" t="str">
        <v>4. 分離精製</v>
      </c>
      <c r="C37" t="str">
        <v>廃棄物・排出</v>
      </c>
      <c r="D37" t="str">
        <v>酢酸エチル</v>
      </c>
      <c r="E37" s="41">
        <v>200</v>
      </c>
      <c r="F37" t="str">
        <v>g</v>
      </c>
      <c r="H37" s="13" t="s">
        <v>29</v>
      </c>
      <c r="J37" s="42">
        <f t="shared" si="0"/>
        <v>0.92592592592592593</v>
      </c>
      <c r="L37" s="13" t="s">
        <v>29</v>
      </c>
      <c r="N37">
        <f>_xlfn.XLOOKUP(D37,'④-1活動量と原単位の対応付け'!B:B,'④-1活動量と原単位の対応付け'!I:I)</f>
        <v>1E-3</v>
      </c>
      <c r="P37" s="13" t="s">
        <v>29</v>
      </c>
      <c r="R37">
        <f>_xlfn.XLOOKUP(
_xlfn.XLOOKUP(
D37,'④-1活動量と原単位の対応付け'!B:B,'④-1活動量と原単位の対応付け'!E:E),
③原単位!D:D,③原単位!I:I
)</f>
        <v>1</v>
      </c>
      <c r="S37" t="str">
        <f>"/"&amp;_xlfn.XLOOKUP(
_xlfn.XLOOKUP(
D37,'④-1活動量と原単位の対応付け'!B:B,'④-1活動量と原単位の対応付け'!E:E),
③原単位!D:D,③原単位!H:H
)</f>
        <v>/㎏</v>
      </c>
      <c r="U37" s="13" t="s">
        <v>31</v>
      </c>
      <c r="W37">
        <f t="shared" si="1"/>
        <v>0.1851851851851852</v>
      </c>
    </row>
    <row r="38" spans="2:23">
      <c r="B38" t="str">
        <v>4. 分離精製</v>
      </c>
      <c r="C38" t="str">
        <v>エネルギー等</v>
      </c>
      <c r="D38" t="str">
        <v>電力（遠心）</v>
      </c>
      <c r="E38" s="41">
        <v>0.15</v>
      </c>
      <c r="F38" t="str">
        <v>kWh</v>
      </c>
      <c r="H38" s="13" t="s">
        <v>29</v>
      </c>
      <c r="J38" s="42">
        <f t="shared" si="0"/>
        <v>0.92592592592592593</v>
      </c>
      <c r="L38" s="13" t="s">
        <v>29</v>
      </c>
      <c r="N38">
        <f>_xlfn.XLOOKUP(D38,'④-1活動量と原単位の対応付け'!B:B,'④-1活動量と原単位の対応付け'!I:I)</f>
        <v>1</v>
      </c>
      <c r="P38" s="13" t="s">
        <v>29</v>
      </c>
      <c r="R38">
        <f>_xlfn.XLOOKUP(
_xlfn.XLOOKUP(
D38,'④-1活動量と原単位の対応付け'!B:B,'④-1活動量と原単位の対応付け'!E:E),
③原単位!D:D,③原単位!I:I
)</f>
        <v>0.55000000000000004</v>
      </c>
      <c r="S38" t="str">
        <f>"/"&amp;_xlfn.XLOOKUP(
_xlfn.XLOOKUP(
D38,'④-1活動量と原単位の対応付け'!B:B,'④-1活動量と原単位の対応付け'!E:E),
③原単位!D:D,③原単位!H:H
)</f>
        <v>/kWh</v>
      </c>
      <c r="U38" s="13" t="s">
        <v>31</v>
      </c>
      <c r="W38">
        <f t="shared" si="1"/>
        <v>7.6388888888888895E-2</v>
      </c>
    </row>
    <row r="39" spans="2:23">
      <c r="B39" t="str">
        <v>4. 分離精製</v>
      </c>
      <c r="C39" t="str">
        <v>廃棄物・排出</v>
      </c>
      <c r="D39" t="str">
        <v>排水</v>
      </c>
      <c r="E39" s="41">
        <v>1000</v>
      </c>
      <c r="F39" t="str">
        <v>g</v>
      </c>
      <c r="H39" s="13" t="s">
        <v>29</v>
      </c>
      <c r="J39" s="42">
        <f t="shared" si="0"/>
        <v>0.92592592592592593</v>
      </c>
      <c r="L39" s="13" t="s">
        <v>29</v>
      </c>
      <c r="N39">
        <f>_xlfn.XLOOKUP(D39,'④-1活動量と原単位の対応付け'!B:B,'④-1活動量と原単位の対応付け'!I:I)</f>
        <v>9.9999999999999995E-7</v>
      </c>
      <c r="P39" s="13" t="s">
        <v>29</v>
      </c>
      <c r="R39">
        <f>_xlfn.XLOOKUP(
_xlfn.XLOOKUP(
D39,'④-1活動量と原単位の対応付け'!B:B,'④-1活動量と原単位の対応付け'!E:E),
③原単位!D:D,③原単位!I:I
)</f>
        <v>0.5</v>
      </c>
      <c r="S39" t="str">
        <f>"/"&amp;_xlfn.XLOOKUP(
_xlfn.XLOOKUP(
D39,'④-1活動量と原単位の対応付け'!B:B,'④-1活動量と原単位の対応付け'!E:E),
③原単位!D:D,③原単位!H:H
)</f>
        <v>/m3</v>
      </c>
      <c r="U39" s="13" t="s">
        <v>31</v>
      </c>
      <c r="W39">
        <f t="shared" si="1"/>
        <v>4.6296296296296298E-4</v>
      </c>
    </row>
    <row r="40" spans="2:23">
      <c r="H40" s="13" t="s">
        <v>29</v>
      </c>
      <c r="J40" s="42">
        <f t="shared" si="0"/>
        <v>0.92592592592592593</v>
      </c>
      <c r="L40" s="13" t="s">
        <v>29</v>
      </c>
      <c r="N40">
        <f>_xlfn.XLOOKUP(D40,'④-1活動量と原単位の対応付け'!B:B,'④-1活動量と原単位の対応付け'!I:I)</f>
        <v>0</v>
      </c>
      <c r="P40" s="13" t="s">
        <v>29</v>
      </c>
      <c r="R40">
        <f>_xlfn.XLOOKUP(
_xlfn.XLOOKUP(
D40,'④-1活動量と原単位の対応付け'!B:B,'④-1活動量と原単位の対応付け'!E:E),
③原単位!D:D,③原単位!I:I
)</f>
        <v>0</v>
      </c>
      <c r="S40" t="str">
        <f>"/"&amp;_xlfn.XLOOKUP(
_xlfn.XLOOKUP(
D40,'④-1活動量と原単位の対応付け'!B:B,'④-1活動量と原単位の対応付け'!E:E),
③原単位!D:D,③原単位!H:H
)</f>
        <v>/</v>
      </c>
      <c r="U40" s="13" t="s">
        <v>31</v>
      </c>
      <c r="W40">
        <f t="shared" si="1"/>
        <v>0</v>
      </c>
    </row>
    <row r="41" spans="2:23">
      <c r="H41" s="13" t="s">
        <v>29</v>
      </c>
      <c r="J41" s="42">
        <f t="shared" si="0"/>
        <v>0.92592592592592593</v>
      </c>
      <c r="L41" s="13" t="s">
        <v>29</v>
      </c>
      <c r="N41">
        <f>_xlfn.XLOOKUP(D41,'④-1活動量と原単位の対応付け'!B:B,'④-1活動量と原単位の対応付け'!I:I)</f>
        <v>0</v>
      </c>
      <c r="P41" s="13" t="s">
        <v>29</v>
      </c>
      <c r="R41">
        <f>_xlfn.XLOOKUP(
_xlfn.XLOOKUP(
D41,'④-1活動量と原単位の対応付け'!B:B,'④-1活動量と原単位の対応付け'!E:E),
③原単位!D:D,③原単位!I:I
)</f>
        <v>0</v>
      </c>
      <c r="S41" t="str">
        <f>"/"&amp;_xlfn.XLOOKUP(
_xlfn.XLOOKUP(
D41,'④-1活動量と原単位の対応付け'!B:B,'④-1活動量と原単位の対応付け'!E:E),
③原単位!D:D,③原単位!H:H
)</f>
        <v>/</v>
      </c>
      <c r="U41" s="13" t="s">
        <v>31</v>
      </c>
      <c r="W41">
        <f t="shared" si="1"/>
        <v>0</v>
      </c>
    </row>
    <row r="42" spans="2:23">
      <c r="H42" s="13" t="s">
        <v>29</v>
      </c>
      <c r="J42" s="42">
        <f t="shared" ref="J42:J73" si="2">$F$2</f>
        <v>0.92592592592592593</v>
      </c>
      <c r="L42" s="13" t="s">
        <v>29</v>
      </c>
      <c r="N42">
        <f>_xlfn.XLOOKUP(D42,'④-1活動量と原単位の対応付け'!B:B,'④-1活動量と原単位の対応付け'!I:I)</f>
        <v>0</v>
      </c>
      <c r="P42" s="13" t="s">
        <v>29</v>
      </c>
      <c r="R42">
        <f>_xlfn.XLOOKUP(
_xlfn.XLOOKUP(
D42,'④-1活動量と原単位の対応付け'!B:B,'④-1活動量と原単位の対応付け'!E:E),
③原単位!D:D,③原単位!I:I
)</f>
        <v>0</v>
      </c>
      <c r="S42" t="str">
        <f>"/"&amp;_xlfn.XLOOKUP(
_xlfn.XLOOKUP(
D42,'④-1活動量と原単位の対応付け'!B:B,'④-1活動量と原単位の対応付け'!E:E),
③原単位!D:D,③原単位!H:H
)</f>
        <v>/</v>
      </c>
      <c r="U42" s="13" t="s">
        <v>31</v>
      </c>
      <c r="W42">
        <f t="shared" si="1"/>
        <v>0</v>
      </c>
    </row>
    <row r="43" spans="2:23">
      <c r="H43" s="13" t="s">
        <v>29</v>
      </c>
      <c r="J43" s="42">
        <f t="shared" si="2"/>
        <v>0.92592592592592593</v>
      </c>
      <c r="L43" s="13" t="s">
        <v>29</v>
      </c>
      <c r="N43">
        <f>_xlfn.XLOOKUP(D43,'④-1活動量と原単位の対応付け'!B:B,'④-1活動量と原単位の対応付け'!I:I)</f>
        <v>0</v>
      </c>
      <c r="P43" s="13" t="s">
        <v>29</v>
      </c>
      <c r="R43">
        <f>_xlfn.XLOOKUP(
_xlfn.XLOOKUP(
D43,'④-1活動量と原単位の対応付け'!B:B,'④-1活動量と原単位の対応付け'!E:E),
③原単位!D:D,③原単位!I:I
)</f>
        <v>0</v>
      </c>
      <c r="S43" t="str">
        <f>"/"&amp;_xlfn.XLOOKUP(
_xlfn.XLOOKUP(
D43,'④-1活動量と原単位の対応付け'!B:B,'④-1活動量と原単位の対応付け'!E:E),
③原単位!D:D,③原単位!H:H
)</f>
        <v>/</v>
      </c>
      <c r="U43" s="13" t="s">
        <v>31</v>
      </c>
      <c r="W43">
        <f t="shared" si="1"/>
        <v>0</v>
      </c>
    </row>
    <row r="44" spans="2:23">
      <c r="H44" s="13" t="s">
        <v>29</v>
      </c>
      <c r="J44" s="42">
        <f t="shared" si="2"/>
        <v>0.92592592592592593</v>
      </c>
      <c r="L44" s="13" t="s">
        <v>29</v>
      </c>
      <c r="N44">
        <f>_xlfn.XLOOKUP(D44,'④-1活動量と原単位の対応付け'!B:B,'④-1活動量と原単位の対応付け'!I:I)</f>
        <v>0</v>
      </c>
      <c r="P44" s="13" t="s">
        <v>29</v>
      </c>
      <c r="R44">
        <f>_xlfn.XLOOKUP(
_xlfn.XLOOKUP(
D44,'④-1活動量と原単位の対応付け'!B:B,'④-1活動量と原単位の対応付け'!E:E),
③原単位!D:D,③原単位!I:I
)</f>
        <v>0</v>
      </c>
      <c r="S44" t="str">
        <f>"/"&amp;_xlfn.XLOOKUP(
_xlfn.XLOOKUP(
D44,'④-1活動量と原単位の対応付け'!B:B,'④-1活動量と原単位の対応付け'!E:E),
③原単位!D:D,③原単位!H:H
)</f>
        <v>/</v>
      </c>
      <c r="U44" s="13" t="s">
        <v>31</v>
      </c>
      <c r="W44">
        <f t="shared" si="1"/>
        <v>0</v>
      </c>
    </row>
    <row r="45" spans="2:23">
      <c r="H45" s="13" t="s">
        <v>29</v>
      </c>
      <c r="J45" s="42">
        <f t="shared" si="2"/>
        <v>0.92592592592592593</v>
      </c>
      <c r="L45" s="13" t="s">
        <v>29</v>
      </c>
      <c r="N45">
        <f>_xlfn.XLOOKUP(D45,'④-1活動量と原単位の対応付け'!B:B,'④-1活動量と原単位の対応付け'!I:I)</f>
        <v>0</v>
      </c>
      <c r="P45" s="13" t="s">
        <v>29</v>
      </c>
      <c r="R45">
        <f>_xlfn.XLOOKUP(
_xlfn.XLOOKUP(
D45,'④-1活動量と原単位の対応付け'!B:B,'④-1活動量と原単位の対応付け'!E:E),
③原単位!D:D,③原単位!I:I
)</f>
        <v>0</v>
      </c>
      <c r="S45" t="str">
        <f>"/"&amp;_xlfn.XLOOKUP(
_xlfn.XLOOKUP(
D45,'④-1活動量と原単位の対応付け'!B:B,'④-1活動量と原単位の対応付け'!E:E),
③原単位!D:D,③原単位!H:H
)</f>
        <v>/</v>
      </c>
      <c r="U45" s="13" t="s">
        <v>31</v>
      </c>
      <c r="W45">
        <f t="shared" si="1"/>
        <v>0</v>
      </c>
    </row>
    <row r="46" spans="2:23">
      <c r="H46" s="13" t="s">
        <v>29</v>
      </c>
      <c r="J46" s="42">
        <f t="shared" si="2"/>
        <v>0.92592592592592593</v>
      </c>
      <c r="L46" s="13" t="s">
        <v>29</v>
      </c>
      <c r="N46">
        <f>_xlfn.XLOOKUP(D46,'④-1活動量と原単位の対応付け'!B:B,'④-1活動量と原単位の対応付け'!I:I)</f>
        <v>0</v>
      </c>
      <c r="P46" s="13" t="s">
        <v>29</v>
      </c>
      <c r="R46">
        <f>_xlfn.XLOOKUP(
_xlfn.XLOOKUP(
D46,'④-1活動量と原単位の対応付け'!B:B,'④-1活動量と原単位の対応付け'!E:E),
③原単位!D:D,③原単位!I:I
)</f>
        <v>0</v>
      </c>
      <c r="S46" t="str">
        <f>"/"&amp;_xlfn.XLOOKUP(
_xlfn.XLOOKUP(
D46,'④-1活動量と原単位の対応付け'!B:B,'④-1活動量と原単位の対応付け'!E:E),
③原単位!D:D,③原単位!H:H
)</f>
        <v>/</v>
      </c>
      <c r="U46" s="13" t="s">
        <v>31</v>
      </c>
      <c r="W46">
        <f t="shared" si="1"/>
        <v>0</v>
      </c>
    </row>
    <row r="47" spans="2:23">
      <c r="H47" s="13" t="s">
        <v>29</v>
      </c>
      <c r="J47" s="42">
        <f t="shared" si="2"/>
        <v>0.92592592592592593</v>
      </c>
      <c r="L47" s="13" t="s">
        <v>29</v>
      </c>
      <c r="N47">
        <f>_xlfn.XLOOKUP(D47,'④-1活動量と原単位の対応付け'!B:B,'④-1活動量と原単位の対応付け'!I:I)</f>
        <v>0</v>
      </c>
      <c r="P47" s="13" t="s">
        <v>29</v>
      </c>
      <c r="R47">
        <f>_xlfn.XLOOKUP(
_xlfn.XLOOKUP(
D47,'④-1活動量と原単位の対応付け'!B:B,'④-1活動量と原単位の対応付け'!E:E),
③原単位!D:D,③原単位!I:I
)</f>
        <v>0</v>
      </c>
      <c r="S47" t="str">
        <f>"/"&amp;_xlfn.XLOOKUP(
_xlfn.XLOOKUP(
D47,'④-1活動量と原単位の対応付け'!B:B,'④-1活動量と原単位の対応付け'!E:E),
③原単位!D:D,③原単位!H:H
)</f>
        <v>/</v>
      </c>
      <c r="U47" s="13" t="s">
        <v>31</v>
      </c>
      <c r="W47">
        <f t="shared" si="1"/>
        <v>0</v>
      </c>
    </row>
    <row r="48" spans="2:23">
      <c r="H48" s="13" t="s">
        <v>29</v>
      </c>
      <c r="J48" s="42">
        <f t="shared" si="2"/>
        <v>0.92592592592592593</v>
      </c>
      <c r="L48" s="13" t="s">
        <v>29</v>
      </c>
      <c r="N48">
        <f>_xlfn.XLOOKUP(D48,'④-1活動量と原単位の対応付け'!B:B,'④-1活動量と原単位の対応付け'!I:I)</f>
        <v>0</v>
      </c>
      <c r="P48" s="13" t="s">
        <v>29</v>
      </c>
      <c r="R48">
        <f>_xlfn.XLOOKUP(
_xlfn.XLOOKUP(
D48,'④-1活動量と原単位の対応付け'!B:B,'④-1活動量と原単位の対応付け'!E:E),
③原単位!D:D,③原単位!I:I
)</f>
        <v>0</v>
      </c>
      <c r="S48" t="str">
        <f>"/"&amp;_xlfn.XLOOKUP(
_xlfn.XLOOKUP(
D48,'④-1活動量と原単位の対応付け'!B:B,'④-1活動量と原単位の対応付け'!E:E),
③原単位!D:D,③原単位!H:H
)</f>
        <v>/</v>
      </c>
      <c r="U48" s="13" t="s">
        <v>31</v>
      </c>
      <c r="W48">
        <f t="shared" si="1"/>
        <v>0</v>
      </c>
    </row>
    <row r="49" spans="8:23">
      <c r="H49" s="13" t="s">
        <v>29</v>
      </c>
      <c r="J49" s="42">
        <f t="shared" si="2"/>
        <v>0.92592592592592593</v>
      </c>
      <c r="L49" s="13" t="s">
        <v>29</v>
      </c>
      <c r="N49">
        <f>_xlfn.XLOOKUP(D49,'④-1活動量と原単位の対応付け'!B:B,'④-1活動量と原単位の対応付け'!I:I)</f>
        <v>0</v>
      </c>
      <c r="P49" s="13" t="s">
        <v>29</v>
      </c>
      <c r="R49">
        <f>_xlfn.XLOOKUP(
_xlfn.XLOOKUP(
D49,'④-1活動量と原単位の対応付け'!B:B,'④-1活動量と原単位の対応付け'!E:E),
③原単位!D:D,③原単位!I:I
)</f>
        <v>0</v>
      </c>
      <c r="S49" t="str">
        <f>"/"&amp;_xlfn.XLOOKUP(
_xlfn.XLOOKUP(
D49,'④-1活動量と原単位の対応付け'!B:B,'④-1活動量と原単位の対応付け'!E:E),
③原単位!D:D,③原単位!H:H
)</f>
        <v>/</v>
      </c>
      <c r="U49" s="13" t="s">
        <v>31</v>
      </c>
      <c r="W49">
        <f t="shared" si="1"/>
        <v>0</v>
      </c>
    </row>
    <row r="50" spans="8:23">
      <c r="H50" s="13" t="s">
        <v>29</v>
      </c>
      <c r="J50" s="42">
        <f t="shared" si="2"/>
        <v>0.92592592592592593</v>
      </c>
      <c r="L50" s="13" t="s">
        <v>29</v>
      </c>
      <c r="N50">
        <f>_xlfn.XLOOKUP(D50,'④-1活動量と原単位の対応付け'!B:B,'④-1活動量と原単位の対応付け'!I:I)</f>
        <v>0</v>
      </c>
      <c r="P50" s="13" t="s">
        <v>29</v>
      </c>
      <c r="R50">
        <f>_xlfn.XLOOKUP(
_xlfn.XLOOKUP(
D50,'④-1活動量と原単位の対応付け'!B:B,'④-1活動量と原単位の対応付け'!E:E),
③原単位!D:D,③原単位!I:I
)</f>
        <v>0</v>
      </c>
      <c r="S50" t="str">
        <f>"/"&amp;_xlfn.XLOOKUP(
_xlfn.XLOOKUP(
D50,'④-1活動量と原単位の対応付け'!B:B,'④-1活動量と原単位の対応付け'!E:E),
③原単位!D:D,③原単位!H:H
)</f>
        <v>/</v>
      </c>
      <c r="U50" s="13" t="s">
        <v>31</v>
      </c>
      <c r="W50">
        <f t="shared" si="1"/>
        <v>0</v>
      </c>
    </row>
    <row r="51" spans="8:23">
      <c r="H51" s="13" t="s">
        <v>29</v>
      </c>
      <c r="J51" s="42">
        <f t="shared" si="2"/>
        <v>0.92592592592592593</v>
      </c>
      <c r="L51" s="13" t="s">
        <v>29</v>
      </c>
      <c r="N51">
        <f>_xlfn.XLOOKUP(D51,'④-1活動量と原単位の対応付け'!B:B,'④-1活動量と原単位の対応付け'!I:I)</f>
        <v>0</v>
      </c>
      <c r="P51" s="13" t="s">
        <v>29</v>
      </c>
      <c r="R51">
        <f>_xlfn.XLOOKUP(
_xlfn.XLOOKUP(
D51,'④-1活動量と原単位の対応付け'!B:B,'④-1活動量と原単位の対応付け'!E:E),
③原単位!D:D,③原単位!I:I
)</f>
        <v>0</v>
      </c>
      <c r="S51" t="str">
        <f>"/"&amp;_xlfn.XLOOKUP(
_xlfn.XLOOKUP(
D51,'④-1活動量と原単位の対応付け'!B:B,'④-1活動量と原単位の対応付け'!E:E),
③原単位!D:D,③原単位!H:H
)</f>
        <v>/</v>
      </c>
      <c r="U51" s="13" t="s">
        <v>31</v>
      </c>
      <c r="W51">
        <f t="shared" si="1"/>
        <v>0</v>
      </c>
    </row>
    <row r="52" spans="8:23">
      <c r="H52" s="13" t="s">
        <v>29</v>
      </c>
      <c r="J52" s="42">
        <f t="shared" si="2"/>
        <v>0.92592592592592593</v>
      </c>
      <c r="L52" s="13" t="s">
        <v>29</v>
      </c>
      <c r="N52">
        <f>_xlfn.XLOOKUP(D52,'④-1活動量と原単位の対応付け'!B:B,'④-1活動量と原単位の対応付け'!I:I)</f>
        <v>0</v>
      </c>
      <c r="P52" s="13" t="s">
        <v>29</v>
      </c>
      <c r="R52">
        <f>_xlfn.XLOOKUP(
_xlfn.XLOOKUP(
D52,'④-1活動量と原単位の対応付け'!B:B,'④-1活動量と原単位の対応付け'!E:E),
③原単位!D:D,③原単位!I:I
)</f>
        <v>0</v>
      </c>
      <c r="S52" t="str">
        <f>"/"&amp;_xlfn.XLOOKUP(
_xlfn.XLOOKUP(
D52,'④-1活動量と原単位の対応付け'!B:B,'④-1活動量と原単位の対応付け'!E:E),
③原単位!D:D,③原単位!H:H
)</f>
        <v>/</v>
      </c>
      <c r="U52" s="13" t="s">
        <v>31</v>
      </c>
      <c r="W52">
        <f t="shared" si="1"/>
        <v>0</v>
      </c>
    </row>
    <row r="53" spans="8:23">
      <c r="H53" s="13" t="s">
        <v>29</v>
      </c>
      <c r="J53" s="42">
        <f t="shared" si="2"/>
        <v>0.92592592592592593</v>
      </c>
      <c r="L53" s="13" t="s">
        <v>29</v>
      </c>
      <c r="N53">
        <f>_xlfn.XLOOKUP(D53,'④-1活動量と原単位の対応付け'!B:B,'④-1活動量と原単位の対応付け'!I:I)</f>
        <v>0</v>
      </c>
      <c r="P53" s="13" t="s">
        <v>29</v>
      </c>
      <c r="R53">
        <f>_xlfn.XLOOKUP(
_xlfn.XLOOKUP(
D53,'④-1活動量と原単位の対応付け'!B:B,'④-1活動量と原単位の対応付け'!E:E),
③原単位!D:D,③原単位!I:I
)</f>
        <v>0</v>
      </c>
      <c r="S53" t="str">
        <f>"/"&amp;_xlfn.XLOOKUP(
_xlfn.XLOOKUP(
D53,'④-1活動量と原単位の対応付け'!B:B,'④-1活動量と原単位の対応付け'!E:E),
③原単位!D:D,③原単位!H:H
)</f>
        <v>/</v>
      </c>
      <c r="U53" s="13" t="s">
        <v>31</v>
      </c>
      <c r="W53">
        <f t="shared" si="1"/>
        <v>0</v>
      </c>
    </row>
    <row r="54" spans="8:23">
      <c r="H54" s="13" t="s">
        <v>29</v>
      </c>
      <c r="J54" s="42">
        <f t="shared" si="2"/>
        <v>0.92592592592592593</v>
      </c>
      <c r="L54" s="13" t="s">
        <v>29</v>
      </c>
      <c r="N54">
        <f>_xlfn.XLOOKUP(D54,'④-1活動量と原単位の対応付け'!B:B,'④-1活動量と原単位の対応付け'!I:I)</f>
        <v>0</v>
      </c>
      <c r="P54" s="13" t="s">
        <v>29</v>
      </c>
      <c r="R54">
        <f>_xlfn.XLOOKUP(
_xlfn.XLOOKUP(
D54,'④-1活動量と原単位の対応付け'!B:B,'④-1活動量と原単位の対応付け'!E:E),
③原単位!D:D,③原単位!I:I
)</f>
        <v>0</v>
      </c>
      <c r="S54" t="str">
        <f>"/"&amp;_xlfn.XLOOKUP(
_xlfn.XLOOKUP(
D54,'④-1活動量と原単位の対応付け'!B:B,'④-1活動量と原単位の対応付け'!E:E),
③原単位!D:D,③原単位!H:H
)</f>
        <v>/</v>
      </c>
      <c r="U54" s="13" t="s">
        <v>31</v>
      </c>
      <c r="W54">
        <f t="shared" si="1"/>
        <v>0</v>
      </c>
    </row>
    <row r="55" spans="8:23">
      <c r="H55" s="13" t="s">
        <v>29</v>
      </c>
      <c r="J55" s="42">
        <f t="shared" si="2"/>
        <v>0.92592592592592593</v>
      </c>
      <c r="L55" s="13" t="s">
        <v>29</v>
      </c>
      <c r="N55">
        <f>_xlfn.XLOOKUP(D55,'④-1活動量と原単位の対応付け'!B:B,'④-1活動量と原単位の対応付け'!I:I)</f>
        <v>0</v>
      </c>
      <c r="P55" s="13" t="s">
        <v>29</v>
      </c>
      <c r="R55">
        <f>_xlfn.XLOOKUP(
_xlfn.XLOOKUP(
D55,'④-1活動量と原単位の対応付け'!B:B,'④-1活動量と原単位の対応付け'!E:E),
③原単位!D:D,③原単位!I:I
)</f>
        <v>0</v>
      </c>
      <c r="S55" t="str">
        <f>"/"&amp;_xlfn.XLOOKUP(
_xlfn.XLOOKUP(
D55,'④-1活動量と原単位の対応付け'!B:B,'④-1活動量と原単位の対応付け'!E:E),
③原単位!D:D,③原単位!H:H
)</f>
        <v>/</v>
      </c>
      <c r="U55" s="13" t="s">
        <v>31</v>
      </c>
      <c r="W55">
        <f t="shared" si="1"/>
        <v>0</v>
      </c>
    </row>
    <row r="56" spans="8:23">
      <c r="H56" s="13" t="s">
        <v>29</v>
      </c>
      <c r="J56" s="42">
        <f t="shared" si="2"/>
        <v>0.92592592592592593</v>
      </c>
      <c r="L56" s="13" t="s">
        <v>29</v>
      </c>
      <c r="N56">
        <f>_xlfn.XLOOKUP(D56,'④-1活動量と原単位の対応付け'!B:B,'④-1活動量と原単位の対応付け'!I:I)</f>
        <v>0</v>
      </c>
      <c r="P56" s="13" t="s">
        <v>29</v>
      </c>
      <c r="R56">
        <f>_xlfn.XLOOKUP(
_xlfn.XLOOKUP(
D56,'④-1活動量と原単位の対応付け'!B:B,'④-1活動量と原単位の対応付け'!E:E),
③原単位!D:D,③原単位!I:I
)</f>
        <v>0</v>
      </c>
      <c r="S56" t="str">
        <f>"/"&amp;_xlfn.XLOOKUP(
_xlfn.XLOOKUP(
D56,'④-1活動量と原単位の対応付け'!B:B,'④-1活動量と原単位の対応付け'!E:E),
③原単位!D:D,③原単位!H:H
)</f>
        <v>/</v>
      </c>
      <c r="U56" s="13" t="s">
        <v>31</v>
      </c>
      <c r="W56">
        <f t="shared" si="1"/>
        <v>0</v>
      </c>
    </row>
    <row r="57" spans="8:23">
      <c r="H57" s="13" t="s">
        <v>29</v>
      </c>
      <c r="J57" s="42">
        <f t="shared" si="2"/>
        <v>0.92592592592592593</v>
      </c>
      <c r="L57" s="13" t="s">
        <v>29</v>
      </c>
      <c r="N57">
        <f>_xlfn.XLOOKUP(D57,'④-1活動量と原単位の対応付け'!B:B,'④-1活動量と原単位の対応付け'!I:I)</f>
        <v>0</v>
      </c>
      <c r="P57" s="13" t="s">
        <v>29</v>
      </c>
      <c r="R57">
        <f>_xlfn.XLOOKUP(
_xlfn.XLOOKUP(
D57,'④-1活動量と原単位の対応付け'!B:B,'④-1活動量と原単位の対応付け'!E:E),
③原単位!D:D,③原単位!I:I
)</f>
        <v>0</v>
      </c>
      <c r="S57" t="str">
        <f>"/"&amp;_xlfn.XLOOKUP(
_xlfn.XLOOKUP(
D57,'④-1活動量と原単位の対応付け'!B:B,'④-1活動量と原単位の対応付け'!E:E),
③原単位!D:D,③原単位!H:H
)</f>
        <v>/</v>
      </c>
      <c r="U57" s="13" t="s">
        <v>31</v>
      </c>
      <c r="W57">
        <f t="shared" si="1"/>
        <v>0</v>
      </c>
    </row>
    <row r="58" spans="8:23">
      <c r="H58" s="13" t="s">
        <v>29</v>
      </c>
      <c r="J58" s="42">
        <f t="shared" si="2"/>
        <v>0.92592592592592593</v>
      </c>
      <c r="L58" s="13" t="s">
        <v>29</v>
      </c>
      <c r="N58">
        <f>_xlfn.XLOOKUP(D58,'④-1活動量と原単位の対応付け'!B:B,'④-1活動量と原単位の対応付け'!I:I)</f>
        <v>0</v>
      </c>
      <c r="P58" s="13" t="s">
        <v>29</v>
      </c>
      <c r="R58">
        <f>_xlfn.XLOOKUP(
_xlfn.XLOOKUP(
D58,'④-1活動量と原単位の対応付け'!B:B,'④-1活動量と原単位の対応付け'!E:E),
③原単位!D:D,③原単位!I:I
)</f>
        <v>0</v>
      </c>
      <c r="S58" t="str">
        <f>"/"&amp;_xlfn.XLOOKUP(
_xlfn.XLOOKUP(
D58,'④-1活動量と原単位の対応付け'!B:B,'④-1活動量と原単位の対応付け'!E:E),
③原単位!D:D,③原単位!H:H
)</f>
        <v>/</v>
      </c>
      <c r="U58" s="13" t="s">
        <v>31</v>
      </c>
      <c r="W58">
        <f t="shared" si="1"/>
        <v>0</v>
      </c>
    </row>
    <row r="59" spans="8:23">
      <c r="H59" s="13" t="s">
        <v>29</v>
      </c>
      <c r="J59" s="42">
        <f t="shared" si="2"/>
        <v>0.92592592592592593</v>
      </c>
      <c r="L59" s="13" t="s">
        <v>29</v>
      </c>
      <c r="N59">
        <f>_xlfn.XLOOKUP(D59,'④-1活動量と原単位の対応付け'!B:B,'④-1活動量と原単位の対応付け'!I:I)</f>
        <v>0</v>
      </c>
      <c r="P59" s="13" t="s">
        <v>29</v>
      </c>
      <c r="R59">
        <f>_xlfn.XLOOKUP(
_xlfn.XLOOKUP(
D59,'④-1活動量と原単位の対応付け'!B:B,'④-1活動量と原単位の対応付け'!E:E),
③原単位!D:D,③原単位!I:I
)</f>
        <v>0</v>
      </c>
      <c r="S59" t="str">
        <f>"/"&amp;_xlfn.XLOOKUP(
_xlfn.XLOOKUP(
D59,'④-1活動量と原単位の対応付け'!B:B,'④-1活動量と原単位の対応付け'!E:E),
③原単位!D:D,③原単位!H:H
)</f>
        <v>/</v>
      </c>
      <c r="U59" s="13" t="s">
        <v>31</v>
      </c>
      <c r="W59">
        <f t="shared" si="1"/>
        <v>0</v>
      </c>
    </row>
    <row r="60" spans="8:23">
      <c r="H60" s="13" t="s">
        <v>29</v>
      </c>
      <c r="J60" s="42">
        <f t="shared" si="2"/>
        <v>0.92592592592592593</v>
      </c>
      <c r="L60" s="13" t="s">
        <v>29</v>
      </c>
      <c r="N60">
        <f>_xlfn.XLOOKUP(D60,'④-1活動量と原単位の対応付け'!B:B,'④-1活動量と原単位の対応付け'!I:I)</f>
        <v>0</v>
      </c>
      <c r="P60" s="13" t="s">
        <v>29</v>
      </c>
      <c r="R60">
        <f>_xlfn.XLOOKUP(
_xlfn.XLOOKUP(
D60,'④-1活動量と原単位の対応付け'!B:B,'④-1活動量と原単位の対応付け'!E:E),
③原単位!D:D,③原単位!I:I
)</f>
        <v>0</v>
      </c>
      <c r="S60" t="str">
        <f>"/"&amp;_xlfn.XLOOKUP(
_xlfn.XLOOKUP(
D60,'④-1活動量と原単位の対応付け'!B:B,'④-1活動量と原単位の対応付け'!E:E),
③原単位!D:D,③原単位!H:H
)</f>
        <v>/</v>
      </c>
      <c r="U60" s="13" t="s">
        <v>31</v>
      </c>
      <c r="W60">
        <f t="shared" si="1"/>
        <v>0</v>
      </c>
    </row>
    <row r="61" spans="8:23">
      <c r="H61" s="13" t="s">
        <v>29</v>
      </c>
      <c r="J61" s="42">
        <f t="shared" si="2"/>
        <v>0.92592592592592593</v>
      </c>
      <c r="L61" s="13" t="s">
        <v>29</v>
      </c>
      <c r="N61">
        <f>_xlfn.XLOOKUP(D61,'④-1活動量と原単位の対応付け'!B:B,'④-1活動量と原単位の対応付け'!I:I)</f>
        <v>0</v>
      </c>
      <c r="P61" s="13" t="s">
        <v>29</v>
      </c>
      <c r="R61">
        <f>_xlfn.XLOOKUP(
_xlfn.XLOOKUP(
D61,'④-1活動量と原単位の対応付け'!B:B,'④-1活動量と原単位の対応付け'!E:E),
③原単位!D:D,③原単位!I:I
)</f>
        <v>0</v>
      </c>
      <c r="S61" t="str">
        <f>"/"&amp;_xlfn.XLOOKUP(
_xlfn.XLOOKUP(
D61,'④-1活動量と原単位の対応付け'!B:B,'④-1活動量と原単位の対応付け'!E:E),
③原単位!D:D,③原単位!H:H
)</f>
        <v>/</v>
      </c>
      <c r="U61" s="13" t="s">
        <v>31</v>
      </c>
      <c r="W61">
        <f t="shared" si="1"/>
        <v>0</v>
      </c>
    </row>
    <row r="62" spans="8:23">
      <c r="H62" s="13" t="s">
        <v>29</v>
      </c>
      <c r="J62" s="42">
        <f t="shared" si="2"/>
        <v>0.92592592592592593</v>
      </c>
      <c r="L62" s="13" t="s">
        <v>29</v>
      </c>
      <c r="N62">
        <f>_xlfn.XLOOKUP(D62,'④-1活動量と原単位の対応付け'!B:B,'④-1活動量と原単位の対応付け'!I:I)</f>
        <v>0</v>
      </c>
      <c r="P62" s="13" t="s">
        <v>29</v>
      </c>
      <c r="R62">
        <f>_xlfn.XLOOKUP(
_xlfn.XLOOKUP(
D62,'④-1活動量と原単位の対応付け'!B:B,'④-1活動量と原単位の対応付け'!E:E),
③原単位!D:D,③原単位!I:I
)</f>
        <v>0</v>
      </c>
      <c r="S62" t="str">
        <f>"/"&amp;_xlfn.XLOOKUP(
_xlfn.XLOOKUP(
D62,'④-1活動量と原単位の対応付け'!B:B,'④-1活動量と原単位の対応付け'!E:E),
③原単位!D:D,③原単位!H:H
)</f>
        <v>/</v>
      </c>
      <c r="U62" s="13" t="s">
        <v>31</v>
      </c>
      <c r="W62">
        <f t="shared" si="1"/>
        <v>0</v>
      </c>
    </row>
    <row r="63" spans="8:23">
      <c r="H63" s="13" t="s">
        <v>29</v>
      </c>
      <c r="J63" s="42">
        <f t="shared" si="2"/>
        <v>0.92592592592592593</v>
      </c>
      <c r="L63" s="13" t="s">
        <v>29</v>
      </c>
      <c r="N63">
        <f>_xlfn.XLOOKUP(D63,'④-1活動量と原単位の対応付け'!B:B,'④-1活動量と原単位の対応付け'!I:I)</f>
        <v>0</v>
      </c>
      <c r="P63" s="13" t="s">
        <v>29</v>
      </c>
      <c r="R63">
        <f>_xlfn.XLOOKUP(
_xlfn.XLOOKUP(
D63,'④-1活動量と原単位の対応付け'!B:B,'④-1活動量と原単位の対応付け'!E:E),
③原単位!D:D,③原単位!I:I
)</f>
        <v>0</v>
      </c>
      <c r="S63" t="str">
        <f>"/"&amp;_xlfn.XLOOKUP(
_xlfn.XLOOKUP(
D63,'④-1活動量と原単位の対応付け'!B:B,'④-1活動量と原単位の対応付け'!E:E),
③原単位!D:D,③原単位!H:H
)</f>
        <v>/</v>
      </c>
      <c r="U63" s="13" t="s">
        <v>31</v>
      </c>
      <c r="W63">
        <f t="shared" si="1"/>
        <v>0</v>
      </c>
    </row>
    <row r="64" spans="8:23">
      <c r="H64" s="13" t="s">
        <v>29</v>
      </c>
      <c r="J64" s="42">
        <f t="shared" si="2"/>
        <v>0.92592592592592593</v>
      </c>
      <c r="L64" s="13" t="s">
        <v>29</v>
      </c>
      <c r="N64">
        <f>_xlfn.XLOOKUP(D64,'④-1活動量と原単位の対応付け'!B:B,'④-1活動量と原単位の対応付け'!I:I)</f>
        <v>0</v>
      </c>
      <c r="P64" s="13" t="s">
        <v>29</v>
      </c>
      <c r="R64">
        <f>_xlfn.XLOOKUP(
_xlfn.XLOOKUP(
D64,'④-1活動量と原単位の対応付け'!B:B,'④-1活動量と原単位の対応付け'!E:E),
③原単位!D:D,③原単位!I:I
)</f>
        <v>0</v>
      </c>
      <c r="S64" t="str">
        <f>"/"&amp;_xlfn.XLOOKUP(
_xlfn.XLOOKUP(
D64,'④-1活動量と原単位の対応付け'!B:B,'④-1活動量と原単位の対応付け'!E:E),
③原単位!D:D,③原単位!H:H
)</f>
        <v>/</v>
      </c>
      <c r="U64" s="13" t="s">
        <v>31</v>
      </c>
      <c r="W64">
        <f t="shared" si="1"/>
        <v>0</v>
      </c>
    </row>
    <row r="65" spans="8:23">
      <c r="H65" s="13" t="s">
        <v>29</v>
      </c>
      <c r="J65" s="42">
        <f t="shared" si="2"/>
        <v>0.92592592592592593</v>
      </c>
      <c r="L65" s="13" t="s">
        <v>29</v>
      </c>
      <c r="N65">
        <f>_xlfn.XLOOKUP(D65,'④-1活動量と原単位の対応付け'!B:B,'④-1活動量と原単位の対応付け'!I:I)</f>
        <v>0</v>
      </c>
      <c r="P65" s="13" t="s">
        <v>29</v>
      </c>
      <c r="R65">
        <f>_xlfn.XLOOKUP(
_xlfn.XLOOKUP(
D65,'④-1活動量と原単位の対応付け'!B:B,'④-1活動量と原単位の対応付け'!E:E),
③原単位!D:D,③原単位!I:I
)</f>
        <v>0</v>
      </c>
      <c r="S65" t="str">
        <f>"/"&amp;_xlfn.XLOOKUP(
_xlfn.XLOOKUP(
D65,'④-1活動量と原単位の対応付け'!B:B,'④-1活動量と原単位の対応付け'!E:E),
③原単位!D:D,③原単位!H:H
)</f>
        <v>/</v>
      </c>
      <c r="U65" s="13" t="s">
        <v>31</v>
      </c>
      <c r="W65">
        <f t="shared" si="1"/>
        <v>0</v>
      </c>
    </row>
    <row r="66" spans="8:23">
      <c r="H66" s="13" t="s">
        <v>29</v>
      </c>
      <c r="J66" s="42">
        <f t="shared" si="2"/>
        <v>0.92592592592592593</v>
      </c>
      <c r="L66" s="13" t="s">
        <v>29</v>
      </c>
      <c r="N66">
        <f>_xlfn.XLOOKUP(D66,'④-1活動量と原単位の対応付け'!B:B,'④-1活動量と原単位の対応付け'!I:I)</f>
        <v>0</v>
      </c>
      <c r="P66" s="13" t="s">
        <v>29</v>
      </c>
      <c r="R66">
        <f>_xlfn.XLOOKUP(
_xlfn.XLOOKUP(
D66,'④-1活動量と原単位の対応付け'!B:B,'④-1活動量と原単位の対応付け'!E:E),
③原単位!D:D,③原単位!I:I
)</f>
        <v>0</v>
      </c>
      <c r="S66" t="str">
        <f>"/"&amp;_xlfn.XLOOKUP(
_xlfn.XLOOKUP(
D66,'④-1活動量と原単位の対応付け'!B:B,'④-1活動量と原単位の対応付け'!E:E),
③原単位!D:D,③原単位!H:H
)</f>
        <v>/</v>
      </c>
      <c r="U66" s="13" t="s">
        <v>31</v>
      </c>
      <c r="W66">
        <f t="shared" si="1"/>
        <v>0</v>
      </c>
    </row>
    <row r="67" spans="8:23">
      <c r="H67" s="13" t="s">
        <v>29</v>
      </c>
      <c r="J67" s="42">
        <f t="shared" si="2"/>
        <v>0.92592592592592593</v>
      </c>
      <c r="L67" s="13" t="s">
        <v>29</v>
      </c>
      <c r="N67">
        <f>_xlfn.XLOOKUP(D67,'④-1活動量と原単位の対応付け'!B:B,'④-1活動量と原単位の対応付け'!I:I)</f>
        <v>0</v>
      </c>
      <c r="P67" s="13" t="s">
        <v>29</v>
      </c>
      <c r="R67">
        <f>_xlfn.XLOOKUP(
_xlfn.XLOOKUP(
D67,'④-1活動量と原単位の対応付け'!B:B,'④-1活動量と原単位の対応付け'!E:E),
③原単位!D:D,③原単位!I:I
)</f>
        <v>0</v>
      </c>
      <c r="S67" t="str">
        <f>"/"&amp;_xlfn.XLOOKUP(
_xlfn.XLOOKUP(
D67,'④-1活動量と原単位の対応付け'!B:B,'④-1活動量と原単位の対応付け'!E:E),
③原単位!D:D,③原単位!H:H
)</f>
        <v>/</v>
      </c>
      <c r="U67" s="13" t="s">
        <v>31</v>
      </c>
      <c r="W67">
        <f t="shared" si="1"/>
        <v>0</v>
      </c>
    </row>
    <row r="68" spans="8:23">
      <c r="H68" s="13" t="s">
        <v>29</v>
      </c>
      <c r="J68" s="42">
        <f t="shared" si="2"/>
        <v>0.92592592592592593</v>
      </c>
      <c r="L68" s="13" t="s">
        <v>29</v>
      </c>
      <c r="N68">
        <f>_xlfn.XLOOKUP(D68,'④-1活動量と原単位の対応付け'!B:B,'④-1活動量と原単位の対応付け'!I:I)</f>
        <v>0</v>
      </c>
      <c r="P68" s="13" t="s">
        <v>29</v>
      </c>
      <c r="R68">
        <f>_xlfn.XLOOKUP(
_xlfn.XLOOKUP(
D68,'④-1活動量と原単位の対応付け'!B:B,'④-1活動量と原単位の対応付け'!E:E),
③原単位!D:D,③原単位!I:I
)</f>
        <v>0</v>
      </c>
      <c r="S68" t="str">
        <f>"/"&amp;_xlfn.XLOOKUP(
_xlfn.XLOOKUP(
D68,'④-1活動量と原単位の対応付け'!B:B,'④-1活動量と原単位の対応付け'!E:E),
③原単位!D:D,③原単位!H:H
)</f>
        <v>/</v>
      </c>
      <c r="U68" s="13" t="s">
        <v>31</v>
      </c>
      <c r="W68">
        <f t="shared" si="1"/>
        <v>0</v>
      </c>
    </row>
    <row r="69" spans="8:23">
      <c r="H69" s="13" t="s">
        <v>29</v>
      </c>
      <c r="J69" s="42">
        <f t="shared" si="2"/>
        <v>0.92592592592592593</v>
      </c>
      <c r="L69" s="13" t="s">
        <v>29</v>
      </c>
      <c r="N69">
        <f>_xlfn.XLOOKUP(D69,'④-1活動量と原単位の対応付け'!B:B,'④-1活動量と原単位の対応付け'!I:I)</f>
        <v>0</v>
      </c>
      <c r="P69" s="13" t="s">
        <v>29</v>
      </c>
      <c r="R69">
        <f>_xlfn.XLOOKUP(
_xlfn.XLOOKUP(
D69,'④-1活動量と原単位の対応付け'!B:B,'④-1活動量と原単位の対応付け'!E:E),
③原単位!D:D,③原単位!I:I
)</f>
        <v>0</v>
      </c>
      <c r="S69" t="str">
        <f>"/"&amp;_xlfn.XLOOKUP(
_xlfn.XLOOKUP(
D69,'④-1活動量と原単位の対応付け'!B:B,'④-1活動量と原単位の対応付け'!E:E),
③原単位!D:D,③原単位!H:H
)</f>
        <v>/</v>
      </c>
      <c r="U69" s="13" t="s">
        <v>31</v>
      </c>
      <c r="W69">
        <f t="shared" si="1"/>
        <v>0</v>
      </c>
    </row>
    <row r="70" spans="8:23">
      <c r="H70" s="13" t="s">
        <v>29</v>
      </c>
      <c r="J70" s="42">
        <f t="shared" si="2"/>
        <v>0.92592592592592593</v>
      </c>
      <c r="L70" s="13" t="s">
        <v>29</v>
      </c>
      <c r="N70">
        <f>_xlfn.XLOOKUP(D70,'④-1活動量と原単位の対応付け'!B:B,'④-1活動量と原単位の対応付け'!I:I)</f>
        <v>0</v>
      </c>
      <c r="P70" s="13" t="s">
        <v>29</v>
      </c>
      <c r="R70">
        <f>_xlfn.XLOOKUP(
_xlfn.XLOOKUP(
D70,'④-1活動量と原単位の対応付け'!B:B,'④-1活動量と原単位の対応付け'!E:E),
③原単位!D:D,③原単位!I:I
)</f>
        <v>0</v>
      </c>
      <c r="S70" t="str">
        <f>"/"&amp;_xlfn.XLOOKUP(
_xlfn.XLOOKUP(
D70,'④-1活動量と原単位の対応付け'!B:B,'④-1活動量と原単位の対応付け'!E:E),
③原単位!D:D,③原単位!H:H
)</f>
        <v>/</v>
      </c>
      <c r="U70" s="13" t="s">
        <v>31</v>
      </c>
      <c r="W70">
        <f t="shared" si="1"/>
        <v>0</v>
      </c>
    </row>
    <row r="71" spans="8:23">
      <c r="H71" s="13" t="s">
        <v>29</v>
      </c>
      <c r="J71" s="42">
        <f t="shared" si="2"/>
        <v>0.92592592592592593</v>
      </c>
      <c r="L71" s="13" t="s">
        <v>29</v>
      </c>
      <c r="N71">
        <f>_xlfn.XLOOKUP(D71,'④-1活動量と原単位の対応付け'!B:B,'④-1活動量と原単位の対応付け'!I:I)</f>
        <v>0</v>
      </c>
      <c r="P71" s="13" t="s">
        <v>29</v>
      </c>
      <c r="R71">
        <f>_xlfn.XLOOKUP(
_xlfn.XLOOKUP(
D71,'④-1活動量と原単位の対応付け'!B:B,'④-1活動量と原単位の対応付け'!E:E),
③原単位!D:D,③原単位!I:I
)</f>
        <v>0</v>
      </c>
      <c r="S71" t="str">
        <f>"/"&amp;_xlfn.XLOOKUP(
_xlfn.XLOOKUP(
D71,'④-1活動量と原単位の対応付け'!B:B,'④-1活動量と原単位の対応付け'!E:E),
③原単位!D:D,③原単位!H:H
)</f>
        <v>/</v>
      </c>
      <c r="U71" s="13" t="s">
        <v>31</v>
      </c>
      <c r="W71">
        <f t="shared" si="1"/>
        <v>0</v>
      </c>
    </row>
    <row r="72" spans="8:23">
      <c r="H72" s="13" t="s">
        <v>29</v>
      </c>
      <c r="J72" s="42">
        <f t="shared" si="2"/>
        <v>0.92592592592592593</v>
      </c>
      <c r="L72" s="13" t="s">
        <v>29</v>
      </c>
      <c r="N72">
        <f>_xlfn.XLOOKUP(D72,'④-1活動量と原単位の対応付け'!B:B,'④-1活動量と原単位の対応付け'!I:I)</f>
        <v>0</v>
      </c>
      <c r="P72" s="13" t="s">
        <v>29</v>
      </c>
      <c r="R72">
        <f>_xlfn.XLOOKUP(
_xlfn.XLOOKUP(
D72,'④-1活動量と原単位の対応付け'!B:B,'④-1活動量と原単位の対応付け'!E:E),
③原単位!D:D,③原単位!I:I
)</f>
        <v>0</v>
      </c>
      <c r="S72" t="str">
        <f>"/"&amp;_xlfn.XLOOKUP(
_xlfn.XLOOKUP(
D72,'④-1活動量と原単位の対応付け'!B:B,'④-1活動量と原単位の対応付け'!E:E),
③原単位!D:D,③原単位!H:H
)</f>
        <v>/</v>
      </c>
      <c r="U72" s="13" t="s">
        <v>31</v>
      </c>
      <c r="W72">
        <f t="shared" si="1"/>
        <v>0</v>
      </c>
    </row>
    <row r="73" spans="8:23">
      <c r="H73" s="13" t="s">
        <v>29</v>
      </c>
      <c r="J73" s="42">
        <f t="shared" si="2"/>
        <v>0.92592592592592593</v>
      </c>
      <c r="L73" s="13" t="s">
        <v>29</v>
      </c>
      <c r="N73">
        <f>_xlfn.XLOOKUP(D73,'④-1活動量と原単位の対応付け'!B:B,'④-1活動量と原単位の対応付け'!I:I)</f>
        <v>0</v>
      </c>
      <c r="P73" s="13" t="s">
        <v>29</v>
      </c>
      <c r="R73">
        <f>_xlfn.XLOOKUP(
_xlfn.XLOOKUP(
D73,'④-1活動量と原単位の対応付け'!B:B,'④-1活動量と原単位の対応付け'!E:E),
③原単位!D:D,③原単位!I:I
)</f>
        <v>0</v>
      </c>
      <c r="S73" t="str">
        <f>"/"&amp;_xlfn.XLOOKUP(
_xlfn.XLOOKUP(
D73,'④-1活動量と原単位の対応付け'!B:B,'④-1活動量と原単位の対応付け'!E:E),
③原単位!D:D,③原単位!H:H
)</f>
        <v>/</v>
      </c>
      <c r="U73" s="13" t="s">
        <v>31</v>
      </c>
      <c r="W73">
        <f t="shared" si="1"/>
        <v>0</v>
      </c>
    </row>
    <row r="74" spans="8:23">
      <c r="H74" s="13" t="s">
        <v>29</v>
      </c>
      <c r="J74" s="42">
        <f t="shared" ref="J74:J105" si="3">$F$2</f>
        <v>0.92592592592592593</v>
      </c>
      <c r="L74" s="13" t="s">
        <v>29</v>
      </c>
      <c r="N74">
        <f>_xlfn.XLOOKUP(D74,'④-1活動量と原単位の対応付け'!B:B,'④-1活動量と原単位の対応付け'!I:I)</f>
        <v>0</v>
      </c>
      <c r="P74" s="13" t="s">
        <v>29</v>
      </c>
      <c r="R74">
        <f>_xlfn.XLOOKUP(
_xlfn.XLOOKUP(
D74,'④-1活動量と原単位の対応付け'!B:B,'④-1活動量と原単位の対応付け'!E:E),
③原単位!D:D,③原単位!I:I
)</f>
        <v>0</v>
      </c>
      <c r="S74" t="str">
        <f>"/"&amp;_xlfn.XLOOKUP(
_xlfn.XLOOKUP(
D74,'④-1活動量と原単位の対応付け'!B:B,'④-1活動量と原単位の対応付け'!E:E),
③原単位!D:D,③原単位!H:H
)</f>
        <v>/</v>
      </c>
      <c r="U74" s="13" t="s">
        <v>31</v>
      </c>
      <c r="W74">
        <f t="shared" si="1"/>
        <v>0</v>
      </c>
    </row>
    <row r="75" spans="8:23">
      <c r="H75" s="13" t="s">
        <v>29</v>
      </c>
      <c r="J75" s="42">
        <f t="shared" si="3"/>
        <v>0.92592592592592593</v>
      </c>
      <c r="L75" s="13" t="s">
        <v>29</v>
      </c>
      <c r="N75">
        <f>_xlfn.XLOOKUP(D75,'④-1活動量と原単位の対応付け'!B:B,'④-1活動量と原単位の対応付け'!I:I)</f>
        <v>0</v>
      </c>
      <c r="P75" s="13" t="s">
        <v>29</v>
      </c>
      <c r="R75">
        <f>_xlfn.XLOOKUP(
_xlfn.XLOOKUP(
D75,'④-1活動量と原単位の対応付け'!B:B,'④-1活動量と原単位の対応付け'!E:E),
③原単位!D:D,③原単位!I:I
)</f>
        <v>0</v>
      </c>
      <c r="S75" t="str">
        <f>"/"&amp;_xlfn.XLOOKUP(
_xlfn.XLOOKUP(
D75,'④-1活動量と原単位の対応付け'!B:B,'④-1活動量と原単位の対応付け'!E:E),
③原単位!D:D,③原単位!H:H
)</f>
        <v>/</v>
      </c>
      <c r="U75" s="13" t="s">
        <v>31</v>
      </c>
      <c r="W75">
        <f t="shared" ref="W75:W138" si="4">IFERROR(E75*J75*N75*R75,0)</f>
        <v>0</v>
      </c>
    </row>
    <row r="76" spans="8:23">
      <c r="H76" s="13" t="s">
        <v>29</v>
      </c>
      <c r="J76" s="42">
        <f t="shared" si="3"/>
        <v>0.92592592592592593</v>
      </c>
      <c r="L76" s="13" t="s">
        <v>29</v>
      </c>
      <c r="N76">
        <f>_xlfn.XLOOKUP(D76,'④-1活動量と原単位の対応付け'!B:B,'④-1活動量と原単位の対応付け'!I:I)</f>
        <v>0</v>
      </c>
      <c r="P76" s="13" t="s">
        <v>29</v>
      </c>
      <c r="R76">
        <f>_xlfn.XLOOKUP(
_xlfn.XLOOKUP(
D76,'④-1活動量と原単位の対応付け'!B:B,'④-1活動量と原単位の対応付け'!E:E),
③原単位!D:D,③原単位!I:I
)</f>
        <v>0</v>
      </c>
      <c r="S76" t="str">
        <f>"/"&amp;_xlfn.XLOOKUP(
_xlfn.XLOOKUP(
D76,'④-1活動量と原単位の対応付け'!B:B,'④-1活動量と原単位の対応付け'!E:E),
③原単位!D:D,③原単位!H:H
)</f>
        <v>/</v>
      </c>
      <c r="U76" s="13" t="s">
        <v>31</v>
      </c>
      <c r="W76">
        <f t="shared" si="4"/>
        <v>0</v>
      </c>
    </row>
    <row r="77" spans="8:23">
      <c r="H77" s="13" t="s">
        <v>29</v>
      </c>
      <c r="J77" s="42">
        <f t="shared" si="3"/>
        <v>0.92592592592592593</v>
      </c>
      <c r="L77" s="13" t="s">
        <v>29</v>
      </c>
      <c r="N77">
        <f>_xlfn.XLOOKUP(D77,'④-1活動量と原単位の対応付け'!B:B,'④-1活動量と原単位の対応付け'!I:I)</f>
        <v>0</v>
      </c>
      <c r="P77" s="13" t="s">
        <v>29</v>
      </c>
      <c r="R77">
        <f>_xlfn.XLOOKUP(
_xlfn.XLOOKUP(
D77,'④-1活動量と原単位の対応付け'!B:B,'④-1活動量と原単位の対応付け'!E:E),
③原単位!D:D,③原単位!I:I
)</f>
        <v>0</v>
      </c>
      <c r="S77" t="str">
        <f>"/"&amp;_xlfn.XLOOKUP(
_xlfn.XLOOKUP(
D77,'④-1活動量と原単位の対応付け'!B:B,'④-1活動量と原単位の対応付け'!E:E),
③原単位!D:D,③原単位!H:H
)</f>
        <v>/</v>
      </c>
      <c r="U77" s="13" t="s">
        <v>31</v>
      </c>
      <c r="W77">
        <f t="shared" si="4"/>
        <v>0</v>
      </c>
    </row>
    <row r="78" spans="8:23">
      <c r="H78" s="13" t="s">
        <v>29</v>
      </c>
      <c r="J78" s="42">
        <f t="shared" si="3"/>
        <v>0.92592592592592593</v>
      </c>
      <c r="L78" s="13" t="s">
        <v>29</v>
      </c>
      <c r="N78">
        <f>_xlfn.XLOOKUP(D78,'④-1活動量と原単位の対応付け'!B:B,'④-1活動量と原単位の対応付け'!I:I)</f>
        <v>0</v>
      </c>
      <c r="P78" s="13" t="s">
        <v>29</v>
      </c>
      <c r="R78">
        <f>_xlfn.XLOOKUP(
_xlfn.XLOOKUP(
D78,'④-1活動量と原単位の対応付け'!B:B,'④-1活動量と原単位の対応付け'!E:E),
③原単位!D:D,③原単位!I:I
)</f>
        <v>0</v>
      </c>
      <c r="S78" t="str">
        <f>"/"&amp;_xlfn.XLOOKUP(
_xlfn.XLOOKUP(
D78,'④-1活動量と原単位の対応付け'!B:B,'④-1活動量と原単位の対応付け'!E:E),
③原単位!D:D,③原単位!H:H
)</f>
        <v>/</v>
      </c>
      <c r="U78" s="13" t="s">
        <v>31</v>
      </c>
      <c r="W78">
        <f t="shared" si="4"/>
        <v>0</v>
      </c>
    </row>
    <row r="79" spans="8:23">
      <c r="H79" s="13" t="s">
        <v>29</v>
      </c>
      <c r="J79" s="42">
        <f t="shared" si="3"/>
        <v>0.92592592592592593</v>
      </c>
      <c r="L79" s="13" t="s">
        <v>29</v>
      </c>
      <c r="N79">
        <f>_xlfn.XLOOKUP(D79,'④-1活動量と原単位の対応付け'!B:B,'④-1活動量と原単位の対応付け'!I:I)</f>
        <v>0</v>
      </c>
      <c r="P79" s="13" t="s">
        <v>29</v>
      </c>
      <c r="R79">
        <f>_xlfn.XLOOKUP(
_xlfn.XLOOKUP(
D79,'④-1活動量と原単位の対応付け'!B:B,'④-1活動量と原単位の対応付け'!E:E),
③原単位!D:D,③原単位!I:I
)</f>
        <v>0</v>
      </c>
      <c r="S79" t="str">
        <f>"/"&amp;_xlfn.XLOOKUP(
_xlfn.XLOOKUP(
D79,'④-1活動量と原単位の対応付け'!B:B,'④-1活動量と原単位の対応付け'!E:E),
③原単位!D:D,③原単位!H:H
)</f>
        <v>/</v>
      </c>
      <c r="U79" s="13" t="s">
        <v>31</v>
      </c>
      <c r="W79">
        <f t="shared" si="4"/>
        <v>0</v>
      </c>
    </row>
    <row r="80" spans="8:23">
      <c r="H80" s="13" t="s">
        <v>29</v>
      </c>
      <c r="J80" s="42">
        <f t="shared" si="3"/>
        <v>0.92592592592592593</v>
      </c>
      <c r="L80" s="13" t="s">
        <v>29</v>
      </c>
      <c r="N80">
        <f>_xlfn.XLOOKUP(D80,'④-1活動量と原単位の対応付け'!B:B,'④-1活動量と原単位の対応付け'!I:I)</f>
        <v>0</v>
      </c>
      <c r="P80" s="13" t="s">
        <v>29</v>
      </c>
      <c r="R80">
        <f>_xlfn.XLOOKUP(
_xlfn.XLOOKUP(
D80,'④-1活動量と原単位の対応付け'!B:B,'④-1活動量と原単位の対応付け'!E:E),
③原単位!D:D,③原単位!I:I
)</f>
        <v>0</v>
      </c>
      <c r="S80" t="str">
        <f>"/"&amp;_xlfn.XLOOKUP(
_xlfn.XLOOKUP(
D80,'④-1活動量と原単位の対応付け'!B:B,'④-1活動量と原単位の対応付け'!E:E),
③原単位!D:D,③原単位!H:H
)</f>
        <v>/</v>
      </c>
      <c r="U80" s="13" t="s">
        <v>31</v>
      </c>
      <c r="W80">
        <f t="shared" si="4"/>
        <v>0</v>
      </c>
    </row>
    <row r="81" spans="8:23">
      <c r="H81" s="13" t="s">
        <v>29</v>
      </c>
      <c r="J81" s="42">
        <f t="shared" si="3"/>
        <v>0.92592592592592593</v>
      </c>
      <c r="L81" s="13" t="s">
        <v>29</v>
      </c>
      <c r="N81">
        <f>_xlfn.XLOOKUP(D81,'④-1活動量と原単位の対応付け'!B:B,'④-1活動量と原単位の対応付け'!I:I)</f>
        <v>0</v>
      </c>
      <c r="P81" s="13" t="s">
        <v>29</v>
      </c>
      <c r="R81">
        <f>_xlfn.XLOOKUP(
_xlfn.XLOOKUP(
D81,'④-1活動量と原単位の対応付け'!B:B,'④-1活動量と原単位の対応付け'!E:E),
③原単位!D:D,③原単位!I:I
)</f>
        <v>0</v>
      </c>
      <c r="S81" t="str">
        <f>"/"&amp;_xlfn.XLOOKUP(
_xlfn.XLOOKUP(
D81,'④-1活動量と原単位の対応付け'!B:B,'④-1活動量と原単位の対応付け'!E:E),
③原単位!D:D,③原単位!H:H
)</f>
        <v>/</v>
      </c>
      <c r="U81" s="13" t="s">
        <v>31</v>
      </c>
      <c r="W81">
        <f t="shared" si="4"/>
        <v>0</v>
      </c>
    </row>
    <row r="82" spans="8:23">
      <c r="H82" s="13" t="s">
        <v>29</v>
      </c>
      <c r="J82" s="42">
        <f t="shared" si="3"/>
        <v>0.92592592592592593</v>
      </c>
      <c r="L82" s="13" t="s">
        <v>29</v>
      </c>
      <c r="N82">
        <f>_xlfn.XLOOKUP(D82,'④-1活動量と原単位の対応付け'!B:B,'④-1活動量と原単位の対応付け'!I:I)</f>
        <v>0</v>
      </c>
      <c r="P82" s="13" t="s">
        <v>29</v>
      </c>
      <c r="R82">
        <f>_xlfn.XLOOKUP(
_xlfn.XLOOKUP(
D82,'④-1活動量と原単位の対応付け'!B:B,'④-1活動量と原単位の対応付け'!E:E),
③原単位!D:D,③原単位!I:I
)</f>
        <v>0</v>
      </c>
      <c r="S82" t="str">
        <f>"/"&amp;_xlfn.XLOOKUP(
_xlfn.XLOOKUP(
D82,'④-1活動量と原単位の対応付け'!B:B,'④-1活動量と原単位の対応付け'!E:E),
③原単位!D:D,③原単位!H:H
)</f>
        <v>/</v>
      </c>
      <c r="U82" s="13" t="s">
        <v>31</v>
      </c>
      <c r="W82">
        <f t="shared" si="4"/>
        <v>0</v>
      </c>
    </row>
    <row r="83" spans="8:23">
      <c r="H83" s="13" t="s">
        <v>29</v>
      </c>
      <c r="J83" s="42">
        <f t="shared" si="3"/>
        <v>0.92592592592592593</v>
      </c>
      <c r="L83" s="13" t="s">
        <v>29</v>
      </c>
      <c r="N83">
        <f>_xlfn.XLOOKUP(D83,'④-1活動量と原単位の対応付け'!B:B,'④-1活動量と原単位の対応付け'!I:I)</f>
        <v>0</v>
      </c>
      <c r="P83" s="13" t="s">
        <v>29</v>
      </c>
      <c r="R83">
        <f>_xlfn.XLOOKUP(
_xlfn.XLOOKUP(
D83,'④-1活動量と原単位の対応付け'!B:B,'④-1活動量と原単位の対応付け'!E:E),
③原単位!D:D,③原単位!I:I
)</f>
        <v>0</v>
      </c>
      <c r="S83" t="str">
        <f>"/"&amp;_xlfn.XLOOKUP(
_xlfn.XLOOKUP(
D83,'④-1活動量と原単位の対応付け'!B:B,'④-1活動量と原単位の対応付け'!E:E),
③原単位!D:D,③原単位!H:H
)</f>
        <v>/</v>
      </c>
      <c r="U83" s="13" t="s">
        <v>31</v>
      </c>
      <c r="W83">
        <f t="shared" si="4"/>
        <v>0</v>
      </c>
    </row>
    <row r="84" spans="8:23">
      <c r="H84" s="13" t="s">
        <v>29</v>
      </c>
      <c r="J84" s="42">
        <f t="shared" si="3"/>
        <v>0.92592592592592593</v>
      </c>
      <c r="L84" s="13" t="s">
        <v>29</v>
      </c>
      <c r="N84">
        <f>_xlfn.XLOOKUP(D84,'④-1活動量と原単位の対応付け'!B:B,'④-1活動量と原単位の対応付け'!I:I)</f>
        <v>0</v>
      </c>
      <c r="P84" s="13" t="s">
        <v>29</v>
      </c>
      <c r="R84">
        <f>_xlfn.XLOOKUP(
_xlfn.XLOOKUP(
D84,'④-1活動量と原単位の対応付け'!B:B,'④-1活動量と原単位の対応付け'!E:E),
③原単位!D:D,③原単位!I:I
)</f>
        <v>0</v>
      </c>
      <c r="S84" t="str">
        <f>"/"&amp;_xlfn.XLOOKUP(
_xlfn.XLOOKUP(
D84,'④-1活動量と原単位の対応付け'!B:B,'④-1活動量と原単位の対応付け'!E:E),
③原単位!D:D,③原単位!H:H
)</f>
        <v>/</v>
      </c>
      <c r="U84" s="13" t="s">
        <v>31</v>
      </c>
      <c r="W84">
        <f t="shared" si="4"/>
        <v>0</v>
      </c>
    </row>
    <row r="85" spans="8:23">
      <c r="H85" s="13" t="s">
        <v>29</v>
      </c>
      <c r="J85" s="42">
        <f t="shared" si="3"/>
        <v>0.92592592592592593</v>
      </c>
      <c r="L85" s="13" t="s">
        <v>29</v>
      </c>
      <c r="N85">
        <f>_xlfn.XLOOKUP(D85,'④-1活動量と原単位の対応付け'!B:B,'④-1活動量と原単位の対応付け'!I:I)</f>
        <v>0</v>
      </c>
      <c r="P85" s="13" t="s">
        <v>29</v>
      </c>
      <c r="R85">
        <f>_xlfn.XLOOKUP(
_xlfn.XLOOKUP(
D85,'④-1活動量と原単位の対応付け'!B:B,'④-1活動量と原単位の対応付け'!E:E),
③原単位!D:D,③原単位!I:I
)</f>
        <v>0</v>
      </c>
      <c r="S85" t="str">
        <f>"/"&amp;_xlfn.XLOOKUP(
_xlfn.XLOOKUP(
D85,'④-1活動量と原単位の対応付け'!B:B,'④-1活動量と原単位の対応付け'!E:E),
③原単位!D:D,③原単位!H:H
)</f>
        <v>/</v>
      </c>
      <c r="U85" s="13" t="s">
        <v>31</v>
      </c>
      <c r="W85">
        <f t="shared" si="4"/>
        <v>0</v>
      </c>
    </row>
    <row r="86" spans="8:23">
      <c r="H86" s="13" t="s">
        <v>29</v>
      </c>
      <c r="J86" s="42">
        <f t="shared" si="3"/>
        <v>0.92592592592592593</v>
      </c>
      <c r="L86" s="13" t="s">
        <v>29</v>
      </c>
      <c r="N86">
        <f>_xlfn.XLOOKUP(D86,'④-1活動量と原単位の対応付け'!B:B,'④-1活動量と原単位の対応付け'!I:I)</f>
        <v>0</v>
      </c>
      <c r="P86" s="13" t="s">
        <v>29</v>
      </c>
      <c r="R86">
        <f>_xlfn.XLOOKUP(
_xlfn.XLOOKUP(
D86,'④-1活動量と原単位の対応付け'!B:B,'④-1活動量と原単位の対応付け'!E:E),
③原単位!D:D,③原単位!I:I
)</f>
        <v>0</v>
      </c>
      <c r="S86" t="str">
        <f>"/"&amp;_xlfn.XLOOKUP(
_xlfn.XLOOKUP(
D86,'④-1活動量と原単位の対応付け'!B:B,'④-1活動量と原単位の対応付け'!E:E),
③原単位!D:D,③原単位!H:H
)</f>
        <v>/</v>
      </c>
      <c r="U86" s="13" t="s">
        <v>31</v>
      </c>
      <c r="W86">
        <f t="shared" si="4"/>
        <v>0</v>
      </c>
    </row>
    <row r="87" spans="8:23">
      <c r="H87" s="13" t="s">
        <v>29</v>
      </c>
      <c r="J87" s="42">
        <f t="shared" si="3"/>
        <v>0.92592592592592593</v>
      </c>
      <c r="L87" s="13" t="s">
        <v>29</v>
      </c>
      <c r="N87">
        <f>_xlfn.XLOOKUP(D87,'④-1活動量と原単位の対応付け'!B:B,'④-1活動量と原単位の対応付け'!I:I)</f>
        <v>0</v>
      </c>
      <c r="P87" s="13" t="s">
        <v>29</v>
      </c>
      <c r="R87">
        <f>_xlfn.XLOOKUP(
_xlfn.XLOOKUP(
D87,'④-1活動量と原単位の対応付け'!B:B,'④-1活動量と原単位の対応付け'!E:E),
③原単位!D:D,③原単位!I:I
)</f>
        <v>0</v>
      </c>
      <c r="S87" t="str">
        <f>"/"&amp;_xlfn.XLOOKUP(
_xlfn.XLOOKUP(
D87,'④-1活動量と原単位の対応付け'!B:B,'④-1活動量と原単位の対応付け'!E:E),
③原単位!D:D,③原単位!H:H
)</f>
        <v>/</v>
      </c>
      <c r="U87" s="13" t="s">
        <v>31</v>
      </c>
      <c r="W87">
        <f t="shared" si="4"/>
        <v>0</v>
      </c>
    </row>
    <row r="88" spans="8:23">
      <c r="H88" s="13" t="s">
        <v>29</v>
      </c>
      <c r="J88" s="42">
        <f t="shared" si="3"/>
        <v>0.92592592592592593</v>
      </c>
      <c r="L88" s="13" t="s">
        <v>29</v>
      </c>
      <c r="N88">
        <f>_xlfn.XLOOKUP(D88,'④-1活動量と原単位の対応付け'!B:B,'④-1活動量と原単位の対応付け'!I:I)</f>
        <v>0</v>
      </c>
      <c r="P88" s="13" t="s">
        <v>29</v>
      </c>
      <c r="R88">
        <f>_xlfn.XLOOKUP(
_xlfn.XLOOKUP(
D88,'④-1活動量と原単位の対応付け'!B:B,'④-1活動量と原単位の対応付け'!E:E),
③原単位!D:D,③原単位!I:I
)</f>
        <v>0</v>
      </c>
      <c r="S88" t="str">
        <f>"/"&amp;_xlfn.XLOOKUP(
_xlfn.XLOOKUP(
D88,'④-1活動量と原単位の対応付け'!B:B,'④-1活動量と原単位の対応付け'!E:E),
③原単位!D:D,③原単位!H:H
)</f>
        <v>/</v>
      </c>
      <c r="U88" s="13" t="s">
        <v>31</v>
      </c>
      <c r="W88">
        <f t="shared" si="4"/>
        <v>0</v>
      </c>
    </row>
    <row r="89" spans="8:23">
      <c r="H89" s="13" t="s">
        <v>29</v>
      </c>
      <c r="J89" s="42">
        <f t="shared" si="3"/>
        <v>0.92592592592592593</v>
      </c>
      <c r="L89" s="13" t="s">
        <v>29</v>
      </c>
      <c r="N89">
        <f>_xlfn.XLOOKUP(D89,'④-1活動量と原単位の対応付け'!B:B,'④-1活動量と原単位の対応付け'!I:I)</f>
        <v>0</v>
      </c>
      <c r="P89" s="13" t="s">
        <v>29</v>
      </c>
      <c r="R89">
        <f>_xlfn.XLOOKUP(
_xlfn.XLOOKUP(
D89,'④-1活動量と原単位の対応付け'!B:B,'④-1活動量と原単位の対応付け'!E:E),
③原単位!D:D,③原単位!I:I
)</f>
        <v>0</v>
      </c>
      <c r="S89" t="str">
        <f>"/"&amp;_xlfn.XLOOKUP(
_xlfn.XLOOKUP(
D89,'④-1活動量と原単位の対応付け'!B:B,'④-1活動量と原単位の対応付け'!E:E),
③原単位!D:D,③原単位!H:H
)</f>
        <v>/</v>
      </c>
      <c r="U89" s="13" t="s">
        <v>31</v>
      </c>
      <c r="W89">
        <f t="shared" si="4"/>
        <v>0</v>
      </c>
    </row>
    <row r="90" spans="8:23">
      <c r="H90" s="13" t="s">
        <v>29</v>
      </c>
      <c r="J90" s="42">
        <f t="shared" si="3"/>
        <v>0.92592592592592593</v>
      </c>
      <c r="L90" s="13" t="s">
        <v>29</v>
      </c>
      <c r="N90">
        <f>_xlfn.XLOOKUP(D90,'④-1活動量と原単位の対応付け'!B:B,'④-1活動量と原単位の対応付け'!I:I)</f>
        <v>0</v>
      </c>
      <c r="P90" s="13" t="s">
        <v>29</v>
      </c>
      <c r="R90">
        <f>_xlfn.XLOOKUP(
_xlfn.XLOOKUP(
D90,'④-1活動量と原単位の対応付け'!B:B,'④-1活動量と原単位の対応付け'!E:E),
③原単位!D:D,③原単位!I:I
)</f>
        <v>0</v>
      </c>
      <c r="S90" t="str">
        <f>"/"&amp;_xlfn.XLOOKUP(
_xlfn.XLOOKUP(
D90,'④-1活動量と原単位の対応付け'!B:B,'④-1活動量と原単位の対応付け'!E:E),
③原単位!D:D,③原単位!H:H
)</f>
        <v>/</v>
      </c>
      <c r="U90" s="13" t="s">
        <v>31</v>
      </c>
      <c r="W90">
        <f t="shared" si="4"/>
        <v>0</v>
      </c>
    </row>
    <row r="91" spans="8:23">
      <c r="H91" s="13" t="s">
        <v>29</v>
      </c>
      <c r="J91" s="42">
        <f t="shared" si="3"/>
        <v>0.92592592592592593</v>
      </c>
      <c r="L91" s="13" t="s">
        <v>29</v>
      </c>
      <c r="N91">
        <f>_xlfn.XLOOKUP(D91,'④-1活動量と原単位の対応付け'!B:B,'④-1活動量と原単位の対応付け'!I:I)</f>
        <v>0</v>
      </c>
      <c r="P91" s="13" t="s">
        <v>29</v>
      </c>
      <c r="R91">
        <f>_xlfn.XLOOKUP(
_xlfn.XLOOKUP(
D91,'④-1活動量と原単位の対応付け'!B:B,'④-1活動量と原単位の対応付け'!E:E),
③原単位!D:D,③原単位!I:I
)</f>
        <v>0</v>
      </c>
      <c r="S91" t="str">
        <f>"/"&amp;_xlfn.XLOOKUP(
_xlfn.XLOOKUP(
D91,'④-1活動量と原単位の対応付け'!B:B,'④-1活動量と原単位の対応付け'!E:E),
③原単位!D:D,③原単位!H:H
)</f>
        <v>/</v>
      </c>
      <c r="U91" s="13" t="s">
        <v>31</v>
      </c>
      <c r="W91">
        <f t="shared" si="4"/>
        <v>0</v>
      </c>
    </row>
    <row r="92" spans="8:23">
      <c r="H92" s="13" t="s">
        <v>29</v>
      </c>
      <c r="J92" s="42">
        <f t="shared" si="3"/>
        <v>0.92592592592592593</v>
      </c>
      <c r="L92" s="13" t="s">
        <v>29</v>
      </c>
      <c r="N92">
        <f>_xlfn.XLOOKUP(D92,'④-1活動量と原単位の対応付け'!B:B,'④-1活動量と原単位の対応付け'!I:I)</f>
        <v>0</v>
      </c>
      <c r="P92" s="13" t="s">
        <v>29</v>
      </c>
      <c r="R92">
        <f>_xlfn.XLOOKUP(
_xlfn.XLOOKUP(
D92,'④-1活動量と原単位の対応付け'!B:B,'④-1活動量と原単位の対応付け'!E:E),
③原単位!D:D,③原単位!I:I
)</f>
        <v>0</v>
      </c>
      <c r="S92" t="str">
        <f>"/"&amp;_xlfn.XLOOKUP(
_xlfn.XLOOKUP(
D92,'④-1活動量と原単位の対応付け'!B:B,'④-1活動量と原単位の対応付け'!E:E),
③原単位!D:D,③原単位!H:H
)</f>
        <v>/</v>
      </c>
      <c r="U92" s="13" t="s">
        <v>31</v>
      </c>
      <c r="W92">
        <f t="shared" si="4"/>
        <v>0</v>
      </c>
    </row>
    <row r="93" spans="8:23">
      <c r="H93" s="13" t="s">
        <v>29</v>
      </c>
      <c r="J93" s="42">
        <f t="shared" si="3"/>
        <v>0.92592592592592593</v>
      </c>
      <c r="L93" s="13" t="s">
        <v>29</v>
      </c>
      <c r="N93">
        <f>_xlfn.XLOOKUP(D93,'④-1活動量と原単位の対応付け'!B:B,'④-1活動量と原単位の対応付け'!I:I)</f>
        <v>0</v>
      </c>
      <c r="P93" s="13" t="s">
        <v>29</v>
      </c>
      <c r="R93">
        <f>_xlfn.XLOOKUP(
_xlfn.XLOOKUP(
D93,'④-1活動量と原単位の対応付け'!B:B,'④-1活動量と原単位の対応付け'!E:E),
③原単位!D:D,③原単位!I:I
)</f>
        <v>0</v>
      </c>
      <c r="S93" t="str">
        <f>"/"&amp;_xlfn.XLOOKUP(
_xlfn.XLOOKUP(
D93,'④-1活動量と原単位の対応付け'!B:B,'④-1活動量と原単位の対応付け'!E:E),
③原単位!D:D,③原単位!H:H
)</f>
        <v>/</v>
      </c>
      <c r="U93" s="13" t="s">
        <v>31</v>
      </c>
      <c r="W93">
        <f t="shared" si="4"/>
        <v>0</v>
      </c>
    </row>
    <row r="94" spans="8:23">
      <c r="H94" s="13" t="s">
        <v>29</v>
      </c>
      <c r="J94" s="42">
        <f t="shared" si="3"/>
        <v>0.92592592592592593</v>
      </c>
      <c r="L94" s="13" t="s">
        <v>29</v>
      </c>
      <c r="N94">
        <f>_xlfn.XLOOKUP(D94,'④-1活動量と原単位の対応付け'!B:B,'④-1活動量と原単位の対応付け'!I:I)</f>
        <v>0</v>
      </c>
      <c r="P94" s="13" t="s">
        <v>29</v>
      </c>
      <c r="R94">
        <f>_xlfn.XLOOKUP(
_xlfn.XLOOKUP(
D94,'④-1活動量と原単位の対応付け'!B:B,'④-1活動量と原単位の対応付け'!E:E),
③原単位!D:D,③原単位!I:I
)</f>
        <v>0</v>
      </c>
      <c r="S94" t="str">
        <f>"/"&amp;_xlfn.XLOOKUP(
_xlfn.XLOOKUP(
D94,'④-1活動量と原単位の対応付け'!B:B,'④-1活動量と原単位の対応付け'!E:E),
③原単位!D:D,③原単位!H:H
)</f>
        <v>/</v>
      </c>
      <c r="U94" s="13" t="s">
        <v>31</v>
      </c>
      <c r="W94">
        <f t="shared" si="4"/>
        <v>0</v>
      </c>
    </row>
    <row r="95" spans="8:23">
      <c r="H95" s="13" t="s">
        <v>29</v>
      </c>
      <c r="J95" s="42">
        <f t="shared" si="3"/>
        <v>0.92592592592592593</v>
      </c>
      <c r="L95" s="13" t="s">
        <v>29</v>
      </c>
      <c r="N95">
        <f>_xlfn.XLOOKUP(D95,'④-1活動量と原単位の対応付け'!B:B,'④-1活動量と原単位の対応付け'!I:I)</f>
        <v>0</v>
      </c>
      <c r="P95" s="13" t="s">
        <v>29</v>
      </c>
      <c r="R95">
        <f>_xlfn.XLOOKUP(
_xlfn.XLOOKUP(
D95,'④-1活動量と原単位の対応付け'!B:B,'④-1活動量と原単位の対応付け'!E:E),
③原単位!D:D,③原単位!I:I
)</f>
        <v>0</v>
      </c>
      <c r="S95" t="str">
        <f>"/"&amp;_xlfn.XLOOKUP(
_xlfn.XLOOKUP(
D95,'④-1活動量と原単位の対応付け'!B:B,'④-1活動量と原単位の対応付け'!E:E),
③原単位!D:D,③原単位!H:H
)</f>
        <v>/</v>
      </c>
      <c r="U95" s="13" t="s">
        <v>31</v>
      </c>
      <c r="W95">
        <f t="shared" si="4"/>
        <v>0</v>
      </c>
    </row>
    <row r="96" spans="8:23">
      <c r="H96" s="13" t="s">
        <v>29</v>
      </c>
      <c r="J96" s="42">
        <f t="shared" si="3"/>
        <v>0.92592592592592593</v>
      </c>
      <c r="L96" s="13" t="s">
        <v>29</v>
      </c>
      <c r="N96">
        <f>_xlfn.XLOOKUP(D96,'④-1活動量と原単位の対応付け'!B:B,'④-1活動量と原単位の対応付け'!I:I)</f>
        <v>0</v>
      </c>
      <c r="P96" s="13" t="s">
        <v>29</v>
      </c>
      <c r="R96">
        <f>_xlfn.XLOOKUP(
_xlfn.XLOOKUP(
D96,'④-1活動量と原単位の対応付け'!B:B,'④-1活動量と原単位の対応付け'!E:E),
③原単位!D:D,③原単位!I:I
)</f>
        <v>0</v>
      </c>
      <c r="S96" t="str">
        <f>"/"&amp;_xlfn.XLOOKUP(
_xlfn.XLOOKUP(
D96,'④-1活動量と原単位の対応付け'!B:B,'④-1活動量と原単位の対応付け'!E:E),
③原単位!D:D,③原単位!H:H
)</f>
        <v>/</v>
      </c>
      <c r="U96" s="13" t="s">
        <v>31</v>
      </c>
      <c r="W96">
        <f t="shared" si="4"/>
        <v>0</v>
      </c>
    </row>
    <row r="97" spans="8:23">
      <c r="H97" s="13" t="s">
        <v>29</v>
      </c>
      <c r="J97" s="42">
        <f t="shared" si="3"/>
        <v>0.92592592592592593</v>
      </c>
      <c r="L97" s="13" t="s">
        <v>29</v>
      </c>
      <c r="N97">
        <f>_xlfn.XLOOKUP(D97,'④-1活動量と原単位の対応付け'!B:B,'④-1活動量と原単位の対応付け'!I:I)</f>
        <v>0</v>
      </c>
      <c r="P97" s="13" t="s">
        <v>29</v>
      </c>
      <c r="R97">
        <f>_xlfn.XLOOKUP(
_xlfn.XLOOKUP(
D97,'④-1活動量と原単位の対応付け'!B:B,'④-1活動量と原単位の対応付け'!E:E),
③原単位!D:D,③原単位!I:I
)</f>
        <v>0</v>
      </c>
      <c r="S97" t="str">
        <f>"/"&amp;_xlfn.XLOOKUP(
_xlfn.XLOOKUP(
D97,'④-1活動量と原単位の対応付け'!B:B,'④-1活動量と原単位の対応付け'!E:E),
③原単位!D:D,③原単位!H:H
)</f>
        <v>/</v>
      </c>
      <c r="U97" s="13" t="s">
        <v>31</v>
      </c>
      <c r="W97">
        <f t="shared" si="4"/>
        <v>0</v>
      </c>
    </row>
    <row r="98" spans="8:23">
      <c r="H98" s="13" t="s">
        <v>29</v>
      </c>
      <c r="J98" s="42">
        <f t="shared" si="3"/>
        <v>0.92592592592592593</v>
      </c>
      <c r="L98" s="13" t="s">
        <v>29</v>
      </c>
      <c r="N98">
        <f>_xlfn.XLOOKUP(D98,'④-1活動量と原単位の対応付け'!B:B,'④-1活動量と原単位の対応付け'!I:I)</f>
        <v>0</v>
      </c>
      <c r="P98" s="13" t="s">
        <v>29</v>
      </c>
      <c r="R98">
        <f>_xlfn.XLOOKUP(
_xlfn.XLOOKUP(
D98,'④-1活動量と原単位の対応付け'!B:B,'④-1活動量と原単位の対応付け'!E:E),
③原単位!D:D,③原単位!I:I
)</f>
        <v>0</v>
      </c>
      <c r="S98" t="str">
        <f>"/"&amp;_xlfn.XLOOKUP(
_xlfn.XLOOKUP(
D98,'④-1活動量と原単位の対応付け'!B:B,'④-1活動量と原単位の対応付け'!E:E),
③原単位!D:D,③原単位!H:H
)</f>
        <v>/</v>
      </c>
      <c r="U98" s="13" t="s">
        <v>31</v>
      </c>
      <c r="W98">
        <f t="shared" si="4"/>
        <v>0</v>
      </c>
    </row>
    <row r="99" spans="8:23">
      <c r="H99" s="13" t="s">
        <v>29</v>
      </c>
      <c r="J99" s="42">
        <f t="shared" si="3"/>
        <v>0.92592592592592593</v>
      </c>
      <c r="L99" s="13" t="s">
        <v>29</v>
      </c>
      <c r="N99">
        <f>_xlfn.XLOOKUP(D99,'④-1活動量と原単位の対応付け'!B:B,'④-1活動量と原単位の対応付け'!I:I)</f>
        <v>0</v>
      </c>
      <c r="P99" s="13" t="s">
        <v>29</v>
      </c>
      <c r="R99">
        <f>_xlfn.XLOOKUP(
_xlfn.XLOOKUP(
D99,'④-1活動量と原単位の対応付け'!B:B,'④-1活動量と原単位の対応付け'!E:E),
③原単位!D:D,③原単位!I:I
)</f>
        <v>0</v>
      </c>
      <c r="S99" t="str">
        <f>"/"&amp;_xlfn.XLOOKUP(
_xlfn.XLOOKUP(
D99,'④-1活動量と原単位の対応付け'!B:B,'④-1活動量と原単位の対応付け'!E:E),
③原単位!D:D,③原単位!H:H
)</f>
        <v>/</v>
      </c>
      <c r="U99" s="13" t="s">
        <v>31</v>
      </c>
      <c r="W99">
        <f t="shared" si="4"/>
        <v>0</v>
      </c>
    </row>
    <row r="100" spans="8:23">
      <c r="H100" s="13" t="s">
        <v>29</v>
      </c>
      <c r="J100" s="42">
        <f t="shared" si="3"/>
        <v>0.92592592592592593</v>
      </c>
      <c r="L100" s="13" t="s">
        <v>29</v>
      </c>
      <c r="N100">
        <f>_xlfn.XLOOKUP(D100,'④-1活動量と原単位の対応付け'!B:B,'④-1活動量と原単位の対応付け'!I:I)</f>
        <v>0</v>
      </c>
      <c r="P100" s="13" t="s">
        <v>29</v>
      </c>
      <c r="R100">
        <f>_xlfn.XLOOKUP(
_xlfn.XLOOKUP(
D100,'④-1活動量と原単位の対応付け'!B:B,'④-1活動量と原単位の対応付け'!E:E),
③原単位!D:D,③原単位!I:I
)</f>
        <v>0</v>
      </c>
      <c r="S100" t="str">
        <f>"/"&amp;_xlfn.XLOOKUP(
_xlfn.XLOOKUP(
D100,'④-1活動量と原単位の対応付け'!B:B,'④-1活動量と原単位の対応付け'!E:E),
③原単位!D:D,③原単位!H:H
)</f>
        <v>/</v>
      </c>
      <c r="U100" s="13" t="s">
        <v>31</v>
      </c>
      <c r="W100">
        <f t="shared" si="4"/>
        <v>0</v>
      </c>
    </row>
    <row r="101" spans="8:23">
      <c r="H101" s="13" t="s">
        <v>29</v>
      </c>
      <c r="J101" s="42">
        <f t="shared" si="3"/>
        <v>0.92592592592592593</v>
      </c>
      <c r="L101" s="13" t="s">
        <v>29</v>
      </c>
      <c r="N101">
        <f>_xlfn.XLOOKUP(D101,'④-1活動量と原単位の対応付け'!B:B,'④-1活動量と原単位の対応付け'!I:I)</f>
        <v>0</v>
      </c>
      <c r="P101" s="13" t="s">
        <v>29</v>
      </c>
      <c r="R101">
        <f>_xlfn.XLOOKUP(
_xlfn.XLOOKUP(
D101,'④-1活動量と原単位の対応付け'!B:B,'④-1活動量と原単位の対応付け'!E:E),
③原単位!D:D,③原単位!I:I
)</f>
        <v>0</v>
      </c>
      <c r="S101" t="str">
        <f>"/"&amp;_xlfn.XLOOKUP(
_xlfn.XLOOKUP(
D101,'④-1活動量と原単位の対応付け'!B:B,'④-1活動量と原単位の対応付け'!E:E),
③原単位!D:D,③原単位!H:H
)</f>
        <v>/</v>
      </c>
      <c r="U101" s="13" t="s">
        <v>31</v>
      </c>
      <c r="W101">
        <f t="shared" si="4"/>
        <v>0</v>
      </c>
    </row>
    <row r="102" spans="8:23">
      <c r="H102" s="13" t="s">
        <v>29</v>
      </c>
      <c r="J102" s="42">
        <f t="shared" si="3"/>
        <v>0.92592592592592593</v>
      </c>
      <c r="L102" s="13" t="s">
        <v>29</v>
      </c>
      <c r="N102">
        <f>_xlfn.XLOOKUP(D102,'④-1活動量と原単位の対応付け'!B:B,'④-1活動量と原単位の対応付け'!I:I)</f>
        <v>0</v>
      </c>
      <c r="P102" s="13" t="s">
        <v>29</v>
      </c>
      <c r="R102">
        <f>_xlfn.XLOOKUP(
_xlfn.XLOOKUP(
D102,'④-1活動量と原単位の対応付け'!B:B,'④-1活動量と原単位の対応付け'!E:E),
③原単位!D:D,③原単位!I:I
)</f>
        <v>0</v>
      </c>
      <c r="S102" t="str">
        <f>"/"&amp;_xlfn.XLOOKUP(
_xlfn.XLOOKUP(
D102,'④-1活動量と原単位の対応付け'!B:B,'④-1活動量と原単位の対応付け'!E:E),
③原単位!D:D,③原単位!H:H
)</f>
        <v>/</v>
      </c>
      <c r="U102" s="13" t="s">
        <v>31</v>
      </c>
      <c r="W102">
        <f t="shared" si="4"/>
        <v>0</v>
      </c>
    </row>
    <row r="103" spans="8:23">
      <c r="H103" s="13" t="s">
        <v>29</v>
      </c>
      <c r="J103" s="42">
        <f t="shared" si="3"/>
        <v>0.92592592592592593</v>
      </c>
      <c r="L103" s="13" t="s">
        <v>29</v>
      </c>
      <c r="N103">
        <f>_xlfn.XLOOKUP(D103,'④-1活動量と原単位の対応付け'!B:B,'④-1活動量と原単位の対応付け'!I:I)</f>
        <v>0</v>
      </c>
      <c r="P103" s="13" t="s">
        <v>29</v>
      </c>
      <c r="R103">
        <f>_xlfn.XLOOKUP(
_xlfn.XLOOKUP(
D103,'④-1活動量と原単位の対応付け'!B:B,'④-1活動量と原単位の対応付け'!E:E),
③原単位!D:D,③原単位!I:I
)</f>
        <v>0</v>
      </c>
      <c r="S103" t="str">
        <f>"/"&amp;_xlfn.XLOOKUP(
_xlfn.XLOOKUP(
D103,'④-1活動量と原単位の対応付け'!B:B,'④-1活動量と原単位の対応付け'!E:E),
③原単位!D:D,③原単位!H:H
)</f>
        <v>/</v>
      </c>
      <c r="U103" s="13" t="s">
        <v>31</v>
      </c>
      <c r="W103">
        <f t="shared" si="4"/>
        <v>0</v>
      </c>
    </row>
    <row r="104" spans="8:23">
      <c r="H104" s="13" t="s">
        <v>29</v>
      </c>
      <c r="J104" s="42">
        <f t="shared" si="3"/>
        <v>0.92592592592592593</v>
      </c>
      <c r="L104" s="13" t="s">
        <v>29</v>
      </c>
      <c r="N104">
        <f>_xlfn.XLOOKUP(D104,'④-1活動量と原単位の対応付け'!B:B,'④-1活動量と原単位の対応付け'!I:I)</f>
        <v>0</v>
      </c>
      <c r="P104" s="13" t="s">
        <v>29</v>
      </c>
      <c r="R104">
        <f>_xlfn.XLOOKUP(
_xlfn.XLOOKUP(
D104,'④-1活動量と原単位の対応付け'!B:B,'④-1活動量と原単位の対応付け'!E:E),
③原単位!D:D,③原単位!I:I
)</f>
        <v>0</v>
      </c>
      <c r="S104" t="str">
        <f>"/"&amp;_xlfn.XLOOKUP(
_xlfn.XLOOKUP(
D104,'④-1活動量と原単位の対応付け'!B:B,'④-1活動量と原単位の対応付け'!E:E),
③原単位!D:D,③原単位!H:H
)</f>
        <v>/</v>
      </c>
      <c r="U104" s="13" t="s">
        <v>31</v>
      </c>
      <c r="W104">
        <f t="shared" si="4"/>
        <v>0</v>
      </c>
    </row>
    <row r="105" spans="8:23">
      <c r="H105" s="13" t="s">
        <v>29</v>
      </c>
      <c r="J105" s="42">
        <f t="shared" si="3"/>
        <v>0.92592592592592593</v>
      </c>
      <c r="L105" s="13" t="s">
        <v>29</v>
      </c>
      <c r="N105">
        <f>_xlfn.XLOOKUP(D105,'④-1活動量と原単位の対応付け'!B:B,'④-1活動量と原単位の対応付け'!I:I)</f>
        <v>0</v>
      </c>
      <c r="P105" s="13" t="s">
        <v>29</v>
      </c>
      <c r="R105">
        <f>_xlfn.XLOOKUP(
_xlfn.XLOOKUP(
D105,'④-1活動量と原単位の対応付け'!B:B,'④-1活動量と原単位の対応付け'!E:E),
③原単位!D:D,③原単位!I:I
)</f>
        <v>0</v>
      </c>
      <c r="S105" t="str">
        <f>"/"&amp;_xlfn.XLOOKUP(
_xlfn.XLOOKUP(
D105,'④-1活動量と原単位の対応付け'!B:B,'④-1活動量と原単位の対応付け'!E:E),
③原単位!D:D,③原単位!H:H
)</f>
        <v>/</v>
      </c>
      <c r="U105" s="13" t="s">
        <v>31</v>
      </c>
      <c r="W105">
        <f t="shared" si="4"/>
        <v>0</v>
      </c>
    </row>
    <row r="106" spans="8:23">
      <c r="H106" s="13" t="s">
        <v>29</v>
      </c>
      <c r="J106" s="42">
        <f t="shared" ref="J106:J137" si="5">$F$2</f>
        <v>0.92592592592592593</v>
      </c>
      <c r="L106" s="13" t="s">
        <v>29</v>
      </c>
      <c r="N106">
        <f>_xlfn.XLOOKUP(D106,'④-1活動量と原単位の対応付け'!B:B,'④-1活動量と原単位の対応付け'!I:I)</f>
        <v>0</v>
      </c>
      <c r="P106" s="13" t="s">
        <v>29</v>
      </c>
      <c r="R106">
        <f>_xlfn.XLOOKUP(
_xlfn.XLOOKUP(
D106,'④-1活動量と原単位の対応付け'!B:B,'④-1活動量と原単位の対応付け'!E:E),
③原単位!D:D,③原単位!I:I
)</f>
        <v>0</v>
      </c>
      <c r="S106" t="str">
        <f>"/"&amp;_xlfn.XLOOKUP(
_xlfn.XLOOKUP(
D106,'④-1活動量と原単位の対応付け'!B:B,'④-1活動量と原単位の対応付け'!E:E),
③原単位!D:D,③原単位!H:H
)</f>
        <v>/</v>
      </c>
      <c r="U106" s="13" t="s">
        <v>31</v>
      </c>
      <c r="W106">
        <f t="shared" si="4"/>
        <v>0</v>
      </c>
    </row>
    <row r="107" spans="8:23">
      <c r="H107" s="13" t="s">
        <v>29</v>
      </c>
      <c r="J107" s="42">
        <f t="shared" si="5"/>
        <v>0.92592592592592593</v>
      </c>
      <c r="L107" s="13" t="s">
        <v>29</v>
      </c>
      <c r="N107">
        <f>_xlfn.XLOOKUP(D107,'④-1活動量と原単位の対応付け'!B:B,'④-1活動量と原単位の対応付け'!I:I)</f>
        <v>0</v>
      </c>
      <c r="P107" s="13" t="s">
        <v>29</v>
      </c>
      <c r="R107">
        <f>_xlfn.XLOOKUP(
_xlfn.XLOOKUP(
D107,'④-1活動量と原単位の対応付け'!B:B,'④-1活動量と原単位の対応付け'!E:E),
③原単位!D:D,③原単位!I:I
)</f>
        <v>0</v>
      </c>
      <c r="S107" t="str">
        <f>"/"&amp;_xlfn.XLOOKUP(
_xlfn.XLOOKUP(
D107,'④-1活動量と原単位の対応付け'!B:B,'④-1活動量と原単位の対応付け'!E:E),
③原単位!D:D,③原単位!H:H
)</f>
        <v>/</v>
      </c>
      <c r="U107" s="13" t="s">
        <v>31</v>
      </c>
      <c r="W107">
        <f t="shared" si="4"/>
        <v>0</v>
      </c>
    </row>
    <row r="108" spans="8:23">
      <c r="H108" s="13" t="s">
        <v>29</v>
      </c>
      <c r="J108" s="42">
        <f t="shared" si="5"/>
        <v>0.92592592592592593</v>
      </c>
      <c r="L108" s="13" t="s">
        <v>29</v>
      </c>
      <c r="N108">
        <f>_xlfn.XLOOKUP(D108,'④-1活動量と原単位の対応付け'!B:B,'④-1活動量と原単位の対応付け'!I:I)</f>
        <v>0</v>
      </c>
      <c r="P108" s="13" t="s">
        <v>29</v>
      </c>
      <c r="R108">
        <f>_xlfn.XLOOKUP(
_xlfn.XLOOKUP(
D108,'④-1活動量と原単位の対応付け'!B:B,'④-1活動量と原単位の対応付け'!E:E),
③原単位!D:D,③原単位!I:I
)</f>
        <v>0</v>
      </c>
      <c r="S108" t="str">
        <f>"/"&amp;_xlfn.XLOOKUP(
_xlfn.XLOOKUP(
D108,'④-1活動量と原単位の対応付け'!B:B,'④-1活動量と原単位の対応付け'!E:E),
③原単位!D:D,③原単位!H:H
)</f>
        <v>/</v>
      </c>
      <c r="U108" s="13" t="s">
        <v>31</v>
      </c>
      <c r="W108">
        <f t="shared" si="4"/>
        <v>0</v>
      </c>
    </row>
    <row r="109" spans="8:23">
      <c r="H109" s="13" t="s">
        <v>29</v>
      </c>
      <c r="J109" s="42">
        <f t="shared" si="5"/>
        <v>0.92592592592592593</v>
      </c>
      <c r="L109" s="13" t="s">
        <v>29</v>
      </c>
      <c r="N109">
        <f>_xlfn.XLOOKUP(D109,'④-1活動量と原単位の対応付け'!B:B,'④-1活動量と原単位の対応付け'!I:I)</f>
        <v>0</v>
      </c>
      <c r="P109" s="13" t="s">
        <v>29</v>
      </c>
      <c r="R109">
        <f>_xlfn.XLOOKUP(
_xlfn.XLOOKUP(
D109,'④-1活動量と原単位の対応付け'!B:B,'④-1活動量と原単位の対応付け'!E:E),
③原単位!D:D,③原単位!I:I
)</f>
        <v>0</v>
      </c>
      <c r="S109" t="str">
        <f>"/"&amp;_xlfn.XLOOKUP(
_xlfn.XLOOKUP(
D109,'④-1活動量と原単位の対応付け'!B:B,'④-1活動量と原単位の対応付け'!E:E),
③原単位!D:D,③原単位!H:H
)</f>
        <v>/</v>
      </c>
      <c r="U109" s="13" t="s">
        <v>31</v>
      </c>
      <c r="W109">
        <f t="shared" si="4"/>
        <v>0</v>
      </c>
    </row>
    <row r="110" spans="8:23">
      <c r="H110" s="13" t="s">
        <v>29</v>
      </c>
      <c r="J110" s="42">
        <f t="shared" si="5"/>
        <v>0.92592592592592593</v>
      </c>
      <c r="L110" s="13" t="s">
        <v>29</v>
      </c>
      <c r="N110">
        <f>_xlfn.XLOOKUP(D110,'④-1活動量と原単位の対応付け'!B:B,'④-1活動量と原単位の対応付け'!I:I)</f>
        <v>0</v>
      </c>
      <c r="P110" s="13" t="s">
        <v>29</v>
      </c>
      <c r="R110">
        <f>_xlfn.XLOOKUP(
_xlfn.XLOOKUP(
D110,'④-1活動量と原単位の対応付け'!B:B,'④-1活動量と原単位の対応付け'!E:E),
③原単位!D:D,③原単位!I:I
)</f>
        <v>0</v>
      </c>
      <c r="S110" t="str">
        <f>"/"&amp;_xlfn.XLOOKUP(
_xlfn.XLOOKUP(
D110,'④-1活動量と原単位の対応付け'!B:B,'④-1活動量と原単位の対応付け'!E:E),
③原単位!D:D,③原単位!H:H
)</f>
        <v>/</v>
      </c>
      <c r="U110" s="13" t="s">
        <v>31</v>
      </c>
      <c r="W110">
        <f t="shared" si="4"/>
        <v>0</v>
      </c>
    </row>
    <row r="111" spans="8:23">
      <c r="H111" s="13" t="s">
        <v>29</v>
      </c>
      <c r="J111" s="42">
        <f t="shared" si="5"/>
        <v>0.92592592592592593</v>
      </c>
      <c r="L111" s="13" t="s">
        <v>29</v>
      </c>
      <c r="N111">
        <f>_xlfn.XLOOKUP(D111,'④-1活動量と原単位の対応付け'!B:B,'④-1活動量と原単位の対応付け'!I:I)</f>
        <v>0</v>
      </c>
      <c r="P111" s="13" t="s">
        <v>29</v>
      </c>
      <c r="R111">
        <f>_xlfn.XLOOKUP(
_xlfn.XLOOKUP(
D111,'④-1活動量と原単位の対応付け'!B:B,'④-1活動量と原単位の対応付け'!E:E),
③原単位!D:D,③原単位!I:I
)</f>
        <v>0</v>
      </c>
      <c r="S111" t="str">
        <f>"/"&amp;_xlfn.XLOOKUP(
_xlfn.XLOOKUP(
D111,'④-1活動量と原単位の対応付け'!B:B,'④-1活動量と原単位の対応付け'!E:E),
③原単位!D:D,③原単位!H:H
)</f>
        <v>/</v>
      </c>
      <c r="U111" s="13" t="s">
        <v>31</v>
      </c>
      <c r="W111">
        <f t="shared" si="4"/>
        <v>0</v>
      </c>
    </row>
    <row r="112" spans="8:23">
      <c r="H112" s="13" t="s">
        <v>29</v>
      </c>
      <c r="J112" s="42">
        <f t="shared" si="5"/>
        <v>0.92592592592592593</v>
      </c>
      <c r="L112" s="13" t="s">
        <v>29</v>
      </c>
      <c r="N112">
        <f>_xlfn.XLOOKUP(D112,'④-1活動量と原単位の対応付け'!B:B,'④-1活動量と原単位の対応付け'!I:I)</f>
        <v>0</v>
      </c>
      <c r="P112" s="13" t="s">
        <v>29</v>
      </c>
      <c r="R112">
        <f>_xlfn.XLOOKUP(
_xlfn.XLOOKUP(
D112,'④-1活動量と原単位の対応付け'!B:B,'④-1活動量と原単位の対応付け'!E:E),
③原単位!D:D,③原単位!I:I
)</f>
        <v>0</v>
      </c>
      <c r="S112" t="str">
        <f>"/"&amp;_xlfn.XLOOKUP(
_xlfn.XLOOKUP(
D112,'④-1活動量と原単位の対応付け'!B:B,'④-1活動量と原単位の対応付け'!E:E),
③原単位!D:D,③原単位!H:H
)</f>
        <v>/</v>
      </c>
      <c r="U112" s="13" t="s">
        <v>31</v>
      </c>
      <c r="W112">
        <f t="shared" si="4"/>
        <v>0</v>
      </c>
    </row>
    <row r="113" spans="8:23">
      <c r="H113" s="13" t="s">
        <v>29</v>
      </c>
      <c r="J113" s="42">
        <f t="shared" si="5"/>
        <v>0.92592592592592593</v>
      </c>
      <c r="L113" s="13" t="s">
        <v>29</v>
      </c>
      <c r="N113">
        <f>_xlfn.XLOOKUP(D113,'④-1活動量と原単位の対応付け'!B:B,'④-1活動量と原単位の対応付け'!I:I)</f>
        <v>0</v>
      </c>
      <c r="P113" s="13" t="s">
        <v>29</v>
      </c>
      <c r="R113">
        <f>_xlfn.XLOOKUP(
_xlfn.XLOOKUP(
D113,'④-1活動量と原単位の対応付け'!B:B,'④-1活動量と原単位の対応付け'!E:E),
③原単位!D:D,③原単位!I:I
)</f>
        <v>0</v>
      </c>
      <c r="S113" t="str">
        <f>"/"&amp;_xlfn.XLOOKUP(
_xlfn.XLOOKUP(
D113,'④-1活動量と原単位の対応付け'!B:B,'④-1活動量と原単位の対応付け'!E:E),
③原単位!D:D,③原単位!H:H
)</f>
        <v>/</v>
      </c>
      <c r="U113" s="13" t="s">
        <v>31</v>
      </c>
      <c r="W113">
        <f t="shared" si="4"/>
        <v>0</v>
      </c>
    </row>
    <row r="114" spans="8:23">
      <c r="H114" s="13" t="s">
        <v>29</v>
      </c>
      <c r="J114" s="42">
        <f t="shared" si="5"/>
        <v>0.92592592592592593</v>
      </c>
      <c r="L114" s="13" t="s">
        <v>29</v>
      </c>
      <c r="N114">
        <f>_xlfn.XLOOKUP(D114,'④-1活動量と原単位の対応付け'!B:B,'④-1活動量と原単位の対応付け'!I:I)</f>
        <v>0</v>
      </c>
      <c r="P114" s="13" t="s">
        <v>29</v>
      </c>
      <c r="R114">
        <f>_xlfn.XLOOKUP(
_xlfn.XLOOKUP(
D114,'④-1活動量と原単位の対応付け'!B:B,'④-1活動量と原単位の対応付け'!E:E),
③原単位!D:D,③原単位!I:I
)</f>
        <v>0</v>
      </c>
      <c r="S114" t="str">
        <f>"/"&amp;_xlfn.XLOOKUP(
_xlfn.XLOOKUP(
D114,'④-1活動量と原単位の対応付け'!B:B,'④-1活動量と原単位の対応付け'!E:E),
③原単位!D:D,③原単位!H:H
)</f>
        <v>/</v>
      </c>
      <c r="U114" s="13" t="s">
        <v>31</v>
      </c>
      <c r="W114">
        <f t="shared" si="4"/>
        <v>0</v>
      </c>
    </row>
    <row r="115" spans="8:23">
      <c r="H115" s="13" t="s">
        <v>29</v>
      </c>
      <c r="J115" s="42">
        <f t="shared" si="5"/>
        <v>0.92592592592592593</v>
      </c>
      <c r="L115" s="13" t="s">
        <v>29</v>
      </c>
      <c r="N115">
        <f>_xlfn.XLOOKUP(D115,'④-1活動量と原単位の対応付け'!B:B,'④-1活動量と原単位の対応付け'!I:I)</f>
        <v>0</v>
      </c>
      <c r="P115" s="13" t="s">
        <v>29</v>
      </c>
      <c r="R115">
        <f>_xlfn.XLOOKUP(
_xlfn.XLOOKUP(
D115,'④-1活動量と原単位の対応付け'!B:B,'④-1活動量と原単位の対応付け'!E:E),
③原単位!D:D,③原単位!I:I
)</f>
        <v>0</v>
      </c>
      <c r="S115" t="str">
        <f>"/"&amp;_xlfn.XLOOKUP(
_xlfn.XLOOKUP(
D115,'④-1活動量と原単位の対応付け'!B:B,'④-1活動量と原単位の対応付け'!E:E),
③原単位!D:D,③原単位!H:H
)</f>
        <v>/</v>
      </c>
      <c r="U115" s="13" t="s">
        <v>31</v>
      </c>
      <c r="W115">
        <f t="shared" si="4"/>
        <v>0</v>
      </c>
    </row>
    <row r="116" spans="8:23">
      <c r="H116" s="13" t="s">
        <v>29</v>
      </c>
      <c r="J116" s="42">
        <f t="shared" si="5"/>
        <v>0.92592592592592593</v>
      </c>
      <c r="L116" s="13" t="s">
        <v>29</v>
      </c>
      <c r="N116">
        <f>_xlfn.XLOOKUP(D116,'④-1活動量と原単位の対応付け'!B:B,'④-1活動量と原単位の対応付け'!I:I)</f>
        <v>0</v>
      </c>
      <c r="P116" s="13" t="s">
        <v>29</v>
      </c>
      <c r="R116">
        <f>_xlfn.XLOOKUP(
_xlfn.XLOOKUP(
D116,'④-1活動量と原単位の対応付け'!B:B,'④-1活動量と原単位の対応付け'!E:E),
③原単位!D:D,③原単位!I:I
)</f>
        <v>0</v>
      </c>
      <c r="S116" t="str">
        <f>"/"&amp;_xlfn.XLOOKUP(
_xlfn.XLOOKUP(
D116,'④-1活動量と原単位の対応付け'!B:B,'④-1活動量と原単位の対応付け'!E:E),
③原単位!D:D,③原単位!H:H
)</f>
        <v>/</v>
      </c>
      <c r="U116" s="13" t="s">
        <v>31</v>
      </c>
      <c r="W116">
        <f t="shared" si="4"/>
        <v>0</v>
      </c>
    </row>
    <row r="117" spans="8:23">
      <c r="H117" s="13" t="s">
        <v>29</v>
      </c>
      <c r="J117" s="42">
        <f t="shared" si="5"/>
        <v>0.92592592592592593</v>
      </c>
      <c r="L117" s="13" t="s">
        <v>29</v>
      </c>
      <c r="N117">
        <f>_xlfn.XLOOKUP(D117,'④-1活動量と原単位の対応付け'!B:B,'④-1活動量と原単位の対応付け'!I:I)</f>
        <v>0</v>
      </c>
      <c r="P117" s="13" t="s">
        <v>29</v>
      </c>
      <c r="R117">
        <f>_xlfn.XLOOKUP(
_xlfn.XLOOKUP(
D117,'④-1活動量と原単位の対応付け'!B:B,'④-1活動量と原単位の対応付け'!E:E),
③原単位!D:D,③原単位!I:I
)</f>
        <v>0</v>
      </c>
      <c r="S117" t="str">
        <f>"/"&amp;_xlfn.XLOOKUP(
_xlfn.XLOOKUP(
D117,'④-1活動量と原単位の対応付け'!B:B,'④-1活動量と原単位の対応付け'!E:E),
③原単位!D:D,③原単位!H:H
)</f>
        <v>/</v>
      </c>
      <c r="U117" s="13" t="s">
        <v>31</v>
      </c>
      <c r="W117">
        <f t="shared" si="4"/>
        <v>0</v>
      </c>
    </row>
    <row r="118" spans="8:23">
      <c r="H118" s="13" t="s">
        <v>29</v>
      </c>
      <c r="J118" s="42">
        <f t="shared" si="5"/>
        <v>0.92592592592592593</v>
      </c>
      <c r="L118" s="13" t="s">
        <v>29</v>
      </c>
      <c r="N118">
        <f>_xlfn.XLOOKUP(D118,'④-1活動量と原単位の対応付け'!B:B,'④-1活動量と原単位の対応付け'!I:I)</f>
        <v>0</v>
      </c>
      <c r="P118" s="13" t="s">
        <v>29</v>
      </c>
      <c r="R118">
        <f>_xlfn.XLOOKUP(
_xlfn.XLOOKUP(
D118,'④-1活動量と原単位の対応付け'!B:B,'④-1活動量と原単位の対応付け'!E:E),
③原単位!D:D,③原単位!I:I
)</f>
        <v>0</v>
      </c>
      <c r="S118" t="str">
        <f>"/"&amp;_xlfn.XLOOKUP(
_xlfn.XLOOKUP(
D118,'④-1活動量と原単位の対応付け'!B:B,'④-1活動量と原単位の対応付け'!E:E),
③原単位!D:D,③原単位!H:H
)</f>
        <v>/</v>
      </c>
      <c r="U118" s="13" t="s">
        <v>31</v>
      </c>
      <c r="W118">
        <f t="shared" si="4"/>
        <v>0</v>
      </c>
    </row>
    <row r="119" spans="8:23">
      <c r="H119" s="13" t="s">
        <v>29</v>
      </c>
      <c r="J119" s="42">
        <f t="shared" si="5"/>
        <v>0.92592592592592593</v>
      </c>
      <c r="L119" s="13" t="s">
        <v>29</v>
      </c>
      <c r="N119">
        <f>_xlfn.XLOOKUP(D119,'④-1活動量と原単位の対応付け'!B:B,'④-1活動量と原単位の対応付け'!I:I)</f>
        <v>0</v>
      </c>
      <c r="P119" s="13" t="s">
        <v>29</v>
      </c>
      <c r="R119">
        <f>_xlfn.XLOOKUP(
_xlfn.XLOOKUP(
D119,'④-1活動量と原単位の対応付け'!B:B,'④-1活動量と原単位の対応付け'!E:E),
③原単位!D:D,③原単位!I:I
)</f>
        <v>0</v>
      </c>
      <c r="S119" t="str">
        <f>"/"&amp;_xlfn.XLOOKUP(
_xlfn.XLOOKUP(
D119,'④-1活動量と原単位の対応付け'!B:B,'④-1活動量と原単位の対応付け'!E:E),
③原単位!D:D,③原単位!H:H
)</f>
        <v>/</v>
      </c>
      <c r="U119" s="13" t="s">
        <v>31</v>
      </c>
      <c r="W119">
        <f t="shared" si="4"/>
        <v>0</v>
      </c>
    </row>
    <row r="120" spans="8:23">
      <c r="H120" s="13" t="s">
        <v>29</v>
      </c>
      <c r="J120" s="42">
        <f t="shared" si="5"/>
        <v>0.92592592592592593</v>
      </c>
      <c r="L120" s="13" t="s">
        <v>29</v>
      </c>
      <c r="N120">
        <f>_xlfn.XLOOKUP(D120,'④-1活動量と原単位の対応付け'!B:B,'④-1活動量と原単位の対応付け'!I:I)</f>
        <v>0</v>
      </c>
      <c r="P120" s="13" t="s">
        <v>29</v>
      </c>
      <c r="R120">
        <f>_xlfn.XLOOKUP(
_xlfn.XLOOKUP(
D120,'④-1活動量と原単位の対応付け'!B:B,'④-1活動量と原単位の対応付け'!E:E),
③原単位!D:D,③原単位!I:I
)</f>
        <v>0</v>
      </c>
      <c r="S120" t="str">
        <f>"/"&amp;_xlfn.XLOOKUP(
_xlfn.XLOOKUP(
D120,'④-1活動量と原単位の対応付け'!B:B,'④-1活動量と原単位の対応付け'!E:E),
③原単位!D:D,③原単位!H:H
)</f>
        <v>/</v>
      </c>
      <c r="U120" s="13" t="s">
        <v>31</v>
      </c>
      <c r="W120">
        <f t="shared" si="4"/>
        <v>0</v>
      </c>
    </row>
    <row r="121" spans="8:23">
      <c r="H121" s="13" t="s">
        <v>29</v>
      </c>
      <c r="J121" s="42">
        <f t="shared" si="5"/>
        <v>0.92592592592592593</v>
      </c>
      <c r="L121" s="13" t="s">
        <v>29</v>
      </c>
      <c r="N121">
        <f>_xlfn.XLOOKUP(D121,'④-1活動量と原単位の対応付け'!B:B,'④-1活動量と原単位の対応付け'!I:I)</f>
        <v>0</v>
      </c>
      <c r="P121" s="13" t="s">
        <v>29</v>
      </c>
      <c r="R121">
        <f>_xlfn.XLOOKUP(
_xlfn.XLOOKUP(
D121,'④-1活動量と原単位の対応付け'!B:B,'④-1活動量と原単位の対応付け'!E:E),
③原単位!D:D,③原単位!I:I
)</f>
        <v>0</v>
      </c>
      <c r="S121" t="str">
        <f>"/"&amp;_xlfn.XLOOKUP(
_xlfn.XLOOKUP(
D121,'④-1活動量と原単位の対応付け'!B:B,'④-1活動量と原単位の対応付け'!E:E),
③原単位!D:D,③原単位!H:H
)</f>
        <v>/</v>
      </c>
      <c r="U121" s="13" t="s">
        <v>31</v>
      </c>
      <c r="W121">
        <f t="shared" si="4"/>
        <v>0</v>
      </c>
    </row>
    <row r="122" spans="8:23">
      <c r="H122" s="13" t="s">
        <v>29</v>
      </c>
      <c r="J122" s="42">
        <f t="shared" si="5"/>
        <v>0.92592592592592593</v>
      </c>
      <c r="L122" s="13" t="s">
        <v>29</v>
      </c>
      <c r="N122">
        <f>_xlfn.XLOOKUP(D122,'④-1活動量と原単位の対応付け'!B:B,'④-1活動量と原単位の対応付け'!I:I)</f>
        <v>0</v>
      </c>
      <c r="P122" s="13" t="s">
        <v>29</v>
      </c>
      <c r="R122">
        <f>_xlfn.XLOOKUP(
_xlfn.XLOOKUP(
D122,'④-1活動量と原単位の対応付け'!B:B,'④-1活動量と原単位の対応付け'!E:E),
③原単位!D:D,③原単位!I:I
)</f>
        <v>0</v>
      </c>
      <c r="S122" t="str">
        <f>"/"&amp;_xlfn.XLOOKUP(
_xlfn.XLOOKUP(
D122,'④-1活動量と原単位の対応付け'!B:B,'④-1活動量と原単位の対応付け'!E:E),
③原単位!D:D,③原単位!H:H
)</f>
        <v>/</v>
      </c>
      <c r="U122" s="13" t="s">
        <v>31</v>
      </c>
      <c r="W122">
        <f t="shared" si="4"/>
        <v>0</v>
      </c>
    </row>
    <row r="123" spans="8:23">
      <c r="H123" s="13" t="s">
        <v>29</v>
      </c>
      <c r="J123" s="42">
        <f t="shared" si="5"/>
        <v>0.92592592592592593</v>
      </c>
      <c r="L123" s="13" t="s">
        <v>29</v>
      </c>
      <c r="N123">
        <f>_xlfn.XLOOKUP(D123,'④-1活動量と原単位の対応付け'!B:B,'④-1活動量と原単位の対応付け'!I:I)</f>
        <v>0</v>
      </c>
      <c r="P123" s="13" t="s">
        <v>29</v>
      </c>
      <c r="R123">
        <f>_xlfn.XLOOKUP(
_xlfn.XLOOKUP(
D123,'④-1活動量と原単位の対応付け'!B:B,'④-1活動量と原単位の対応付け'!E:E),
③原単位!D:D,③原単位!I:I
)</f>
        <v>0</v>
      </c>
      <c r="S123" t="str">
        <f>"/"&amp;_xlfn.XLOOKUP(
_xlfn.XLOOKUP(
D123,'④-1活動量と原単位の対応付け'!B:B,'④-1活動量と原単位の対応付け'!E:E),
③原単位!D:D,③原単位!H:H
)</f>
        <v>/</v>
      </c>
      <c r="U123" s="13" t="s">
        <v>31</v>
      </c>
      <c r="W123">
        <f t="shared" si="4"/>
        <v>0</v>
      </c>
    </row>
    <row r="124" spans="8:23">
      <c r="H124" s="13" t="s">
        <v>29</v>
      </c>
      <c r="J124" s="42">
        <f t="shared" si="5"/>
        <v>0.92592592592592593</v>
      </c>
      <c r="L124" s="13" t="s">
        <v>29</v>
      </c>
      <c r="N124">
        <f>_xlfn.XLOOKUP(D124,'④-1活動量と原単位の対応付け'!B:B,'④-1活動量と原単位の対応付け'!I:I)</f>
        <v>0</v>
      </c>
      <c r="P124" s="13" t="s">
        <v>29</v>
      </c>
      <c r="R124">
        <f>_xlfn.XLOOKUP(
_xlfn.XLOOKUP(
D124,'④-1活動量と原単位の対応付け'!B:B,'④-1活動量と原単位の対応付け'!E:E),
③原単位!D:D,③原単位!I:I
)</f>
        <v>0</v>
      </c>
      <c r="S124" t="str">
        <f>"/"&amp;_xlfn.XLOOKUP(
_xlfn.XLOOKUP(
D124,'④-1活動量と原単位の対応付け'!B:B,'④-1活動量と原単位の対応付け'!E:E),
③原単位!D:D,③原単位!H:H
)</f>
        <v>/</v>
      </c>
      <c r="U124" s="13" t="s">
        <v>31</v>
      </c>
      <c r="W124">
        <f t="shared" si="4"/>
        <v>0</v>
      </c>
    </row>
    <row r="125" spans="8:23">
      <c r="H125" s="13" t="s">
        <v>29</v>
      </c>
      <c r="J125" s="42">
        <f t="shared" si="5"/>
        <v>0.92592592592592593</v>
      </c>
      <c r="L125" s="13" t="s">
        <v>29</v>
      </c>
      <c r="N125">
        <f>_xlfn.XLOOKUP(D125,'④-1活動量と原単位の対応付け'!B:B,'④-1活動量と原単位の対応付け'!I:I)</f>
        <v>0</v>
      </c>
      <c r="P125" s="13" t="s">
        <v>29</v>
      </c>
      <c r="R125">
        <f>_xlfn.XLOOKUP(
_xlfn.XLOOKUP(
D125,'④-1活動量と原単位の対応付け'!B:B,'④-1活動量と原単位の対応付け'!E:E),
③原単位!D:D,③原単位!I:I
)</f>
        <v>0</v>
      </c>
      <c r="S125" t="str">
        <f>"/"&amp;_xlfn.XLOOKUP(
_xlfn.XLOOKUP(
D125,'④-1活動量と原単位の対応付け'!B:B,'④-1活動量と原単位の対応付け'!E:E),
③原単位!D:D,③原単位!H:H
)</f>
        <v>/</v>
      </c>
      <c r="U125" s="13" t="s">
        <v>31</v>
      </c>
      <c r="W125">
        <f t="shared" si="4"/>
        <v>0</v>
      </c>
    </row>
    <row r="126" spans="8:23">
      <c r="H126" s="13" t="s">
        <v>29</v>
      </c>
      <c r="J126" s="42">
        <f t="shared" si="5"/>
        <v>0.92592592592592593</v>
      </c>
      <c r="L126" s="13" t="s">
        <v>29</v>
      </c>
      <c r="N126">
        <f>_xlfn.XLOOKUP(D126,'④-1活動量と原単位の対応付け'!B:B,'④-1活動量と原単位の対応付け'!I:I)</f>
        <v>0</v>
      </c>
      <c r="P126" s="13" t="s">
        <v>29</v>
      </c>
      <c r="R126">
        <f>_xlfn.XLOOKUP(
_xlfn.XLOOKUP(
D126,'④-1活動量と原単位の対応付け'!B:B,'④-1活動量と原単位の対応付け'!E:E),
③原単位!D:D,③原単位!I:I
)</f>
        <v>0</v>
      </c>
      <c r="S126" t="str">
        <f>"/"&amp;_xlfn.XLOOKUP(
_xlfn.XLOOKUP(
D126,'④-1活動量と原単位の対応付け'!B:B,'④-1活動量と原単位の対応付け'!E:E),
③原単位!D:D,③原単位!H:H
)</f>
        <v>/</v>
      </c>
      <c r="U126" s="13" t="s">
        <v>31</v>
      </c>
      <c r="W126">
        <f t="shared" si="4"/>
        <v>0</v>
      </c>
    </row>
    <row r="127" spans="8:23">
      <c r="H127" s="13" t="s">
        <v>29</v>
      </c>
      <c r="J127" s="42">
        <f t="shared" si="5"/>
        <v>0.92592592592592593</v>
      </c>
      <c r="L127" s="13" t="s">
        <v>29</v>
      </c>
      <c r="N127">
        <f>_xlfn.XLOOKUP(D127,'④-1活動量と原単位の対応付け'!B:B,'④-1活動量と原単位の対応付け'!I:I)</f>
        <v>0</v>
      </c>
      <c r="P127" s="13" t="s">
        <v>29</v>
      </c>
      <c r="R127">
        <f>_xlfn.XLOOKUP(
_xlfn.XLOOKUP(
D127,'④-1活動量と原単位の対応付け'!B:B,'④-1活動量と原単位の対応付け'!E:E),
③原単位!D:D,③原単位!I:I
)</f>
        <v>0</v>
      </c>
      <c r="S127" t="str">
        <f>"/"&amp;_xlfn.XLOOKUP(
_xlfn.XLOOKUP(
D127,'④-1活動量と原単位の対応付け'!B:B,'④-1活動量と原単位の対応付け'!E:E),
③原単位!D:D,③原単位!H:H
)</f>
        <v>/</v>
      </c>
      <c r="U127" s="13" t="s">
        <v>31</v>
      </c>
      <c r="W127">
        <f t="shared" si="4"/>
        <v>0</v>
      </c>
    </row>
    <row r="128" spans="8:23">
      <c r="H128" s="13" t="s">
        <v>29</v>
      </c>
      <c r="J128" s="42">
        <f t="shared" si="5"/>
        <v>0.92592592592592593</v>
      </c>
      <c r="L128" s="13" t="s">
        <v>29</v>
      </c>
      <c r="N128">
        <f>_xlfn.XLOOKUP(D128,'④-1活動量と原単位の対応付け'!B:B,'④-1活動量と原単位の対応付け'!I:I)</f>
        <v>0</v>
      </c>
      <c r="P128" s="13" t="s">
        <v>29</v>
      </c>
      <c r="R128">
        <f>_xlfn.XLOOKUP(
_xlfn.XLOOKUP(
D128,'④-1活動量と原単位の対応付け'!B:B,'④-1活動量と原単位の対応付け'!E:E),
③原単位!D:D,③原単位!I:I
)</f>
        <v>0</v>
      </c>
      <c r="S128" t="str">
        <f>"/"&amp;_xlfn.XLOOKUP(
_xlfn.XLOOKUP(
D128,'④-1活動量と原単位の対応付け'!B:B,'④-1活動量と原単位の対応付け'!E:E),
③原単位!D:D,③原単位!H:H
)</f>
        <v>/</v>
      </c>
      <c r="U128" s="13" t="s">
        <v>31</v>
      </c>
      <c r="W128">
        <f t="shared" si="4"/>
        <v>0</v>
      </c>
    </row>
    <row r="129" spans="8:23">
      <c r="H129" s="13" t="s">
        <v>29</v>
      </c>
      <c r="J129" s="42">
        <f t="shared" si="5"/>
        <v>0.92592592592592593</v>
      </c>
      <c r="L129" s="13" t="s">
        <v>29</v>
      </c>
      <c r="N129">
        <f>_xlfn.XLOOKUP(D129,'④-1活動量と原単位の対応付け'!B:B,'④-1活動量と原単位の対応付け'!I:I)</f>
        <v>0</v>
      </c>
      <c r="P129" s="13" t="s">
        <v>29</v>
      </c>
      <c r="R129">
        <f>_xlfn.XLOOKUP(
_xlfn.XLOOKUP(
D129,'④-1活動量と原単位の対応付け'!B:B,'④-1活動量と原単位の対応付け'!E:E),
③原単位!D:D,③原単位!I:I
)</f>
        <v>0</v>
      </c>
      <c r="S129" t="str">
        <f>"/"&amp;_xlfn.XLOOKUP(
_xlfn.XLOOKUP(
D129,'④-1活動量と原単位の対応付け'!B:B,'④-1活動量と原単位の対応付け'!E:E),
③原単位!D:D,③原単位!H:H
)</f>
        <v>/</v>
      </c>
      <c r="U129" s="13" t="s">
        <v>31</v>
      </c>
      <c r="W129">
        <f t="shared" si="4"/>
        <v>0</v>
      </c>
    </row>
    <row r="130" spans="8:23">
      <c r="H130" s="13" t="s">
        <v>29</v>
      </c>
      <c r="J130" s="42">
        <f t="shared" si="5"/>
        <v>0.92592592592592593</v>
      </c>
      <c r="L130" s="13" t="s">
        <v>29</v>
      </c>
      <c r="N130">
        <f>_xlfn.XLOOKUP(D130,'④-1活動量と原単位の対応付け'!B:B,'④-1活動量と原単位の対応付け'!I:I)</f>
        <v>0</v>
      </c>
      <c r="P130" s="13" t="s">
        <v>29</v>
      </c>
      <c r="R130">
        <f>_xlfn.XLOOKUP(
_xlfn.XLOOKUP(
D130,'④-1活動量と原単位の対応付け'!B:B,'④-1活動量と原単位の対応付け'!E:E),
③原単位!D:D,③原単位!I:I
)</f>
        <v>0</v>
      </c>
      <c r="S130" t="str">
        <f>"/"&amp;_xlfn.XLOOKUP(
_xlfn.XLOOKUP(
D130,'④-1活動量と原単位の対応付け'!B:B,'④-1活動量と原単位の対応付け'!E:E),
③原単位!D:D,③原単位!H:H
)</f>
        <v>/</v>
      </c>
      <c r="U130" s="13" t="s">
        <v>31</v>
      </c>
      <c r="W130">
        <f t="shared" si="4"/>
        <v>0</v>
      </c>
    </row>
    <row r="131" spans="8:23">
      <c r="H131" s="13" t="s">
        <v>29</v>
      </c>
      <c r="J131" s="42">
        <f t="shared" si="5"/>
        <v>0.92592592592592593</v>
      </c>
      <c r="L131" s="13" t="s">
        <v>29</v>
      </c>
      <c r="N131">
        <f>_xlfn.XLOOKUP(D131,'④-1活動量と原単位の対応付け'!B:B,'④-1活動量と原単位の対応付け'!I:I)</f>
        <v>0</v>
      </c>
      <c r="P131" s="13" t="s">
        <v>29</v>
      </c>
      <c r="R131">
        <f>_xlfn.XLOOKUP(
_xlfn.XLOOKUP(
D131,'④-1活動量と原単位の対応付け'!B:B,'④-1活動量と原単位の対応付け'!E:E),
③原単位!D:D,③原単位!I:I
)</f>
        <v>0</v>
      </c>
      <c r="S131" t="str">
        <f>"/"&amp;_xlfn.XLOOKUP(
_xlfn.XLOOKUP(
D131,'④-1活動量と原単位の対応付け'!B:B,'④-1活動量と原単位の対応付け'!E:E),
③原単位!D:D,③原単位!H:H
)</f>
        <v>/</v>
      </c>
      <c r="U131" s="13" t="s">
        <v>31</v>
      </c>
      <c r="W131">
        <f t="shared" si="4"/>
        <v>0</v>
      </c>
    </row>
    <row r="132" spans="8:23">
      <c r="H132" s="13" t="s">
        <v>29</v>
      </c>
      <c r="J132" s="42">
        <f t="shared" si="5"/>
        <v>0.92592592592592593</v>
      </c>
      <c r="L132" s="13" t="s">
        <v>29</v>
      </c>
      <c r="N132">
        <f>_xlfn.XLOOKUP(D132,'④-1活動量と原単位の対応付け'!B:B,'④-1活動量と原単位の対応付け'!I:I)</f>
        <v>0</v>
      </c>
      <c r="P132" s="13" t="s">
        <v>29</v>
      </c>
      <c r="R132">
        <f>_xlfn.XLOOKUP(
_xlfn.XLOOKUP(
D132,'④-1活動量と原単位の対応付け'!B:B,'④-1活動量と原単位の対応付け'!E:E),
③原単位!D:D,③原単位!I:I
)</f>
        <v>0</v>
      </c>
      <c r="S132" t="str">
        <f>"/"&amp;_xlfn.XLOOKUP(
_xlfn.XLOOKUP(
D132,'④-1活動量と原単位の対応付け'!B:B,'④-1活動量と原単位の対応付け'!E:E),
③原単位!D:D,③原単位!H:H
)</f>
        <v>/</v>
      </c>
      <c r="U132" s="13" t="s">
        <v>31</v>
      </c>
      <c r="W132">
        <f t="shared" si="4"/>
        <v>0</v>
      </c>
    </row>
    <row r="133" spans="8:23">
      <c r="H133" s="13" t="s">
        <v>29</v>
      </c>
      <c r="J133" s="42">
        <f t="shared" si="5"/>
        <v>0.92592592592592593</v>
      </c>
      <c r="L133" s="13" t="s">
        <v>29</v>
      </c>
      <c r="N133">
        <f>_xlfn.XLOOKUP(D133,'④-1活動量と原単位の対応付け'!B:B,'④-1活動量と原単位の対応付け'!I:I)</f>
        <v>0</v>
      </c>
      <c r="P133" s="13" t="s">
        <v>29</v>
      </c>
      <c r="R133">
        <f>_xlfn.XLOOKUP(
_xlfn.XLOOKUP(
D133,'④-1活動量と原単位の対応付け'!B:B,'④-1活動量と原単位の対応付け'!E:E),
③原単位!D:D,③原単位!I:I
)</f>
        <v>0</v>
      </c>
      <c r="S133" t="str">
        <f>"/"&amp;_xlfn.XLOOKUP(
_xlfn.XLOOKUP(
D133,'④-1活動量と原単位の対応付け'!B:B,'④-1活動量と原単位の対応付け'!E:E),
③原単位!D:D,③原単位!H:H
)</f>
        <v>/</v>
      </c>
      <c r="U133" s="13" t="s">
        <v>31</v>
      </c>
      <c r="W133">
        <f t="shared" si="4"/>
        <v>0</v>
      </c>
    </row>
    <row r="134" spans="8:23">
      <c r="H134" s="13" t="s">
        <v>29</v>
      </c>
      <c r="J134" s="42">
        <f t="shared" si="5"/>
        <v>0.92592592592592593</v>
      </c>
      <c r="L134" s="13" t="s">
        <v>29</v>
      </c>
      <c r="N134">
        <f>_xlfn.XLOOKUP(D134,'④-1活動量と原単位の対応付け'!B:B,'④-1活動量と原単位の対応付け'!I:I)</f>
        <v>0</v>
      </c>
      <c r="P134" s="13" t="s">
        <v>29</v>
      </c>
      <c r="R134">
        <f>_xlfn.XLOOKUP(
_xlfn.XLOOKUP(
D134,'④-1活動量と原単位の対応付け'!B:B,'④-1活動量と原単位の対応付け'!E:E),
③原単位!D:D,③原単位!I:I
)</f>
        <v>0</v>
      </c>
      <c r="S134" t="str">
        <f>"/"&amp;_xlfn.XLOOKUP(
_xlfn.XLOOKUP(
D134,'④-1活動量と原単位の対応付け'!B:B,'④-1活動量と原単位の対応付け'!E:E),
③原単位!D:D,③原単位!H:H
)</f>
        <v>/</v>
      </c>
      <c r="U134" s="13" t="s">
        <v>31</v>
      </c>
      <c r="W134">
        <f t="shared" si="4"/>
        <v>0</v>
      </c>
    </row>
    <row r="135" spans="8:23">
      <c r="H135" s="13" t="s">
        <v>29</v>
      </c>
      <c r="J135" s="42">
        <f t="shared" si="5"/>
        <v>0.92592592592592593</v>
      </c>
      <c r="L135" s="13" t="s">
        <v>29</v>
      </c>
      <c r="N135">
        <f>_xlfn.XLOOKUP(D135,'④-1活動量と原単位の対応付け'!B:B,'④-1活動量と原単位の対応付け'!I:I)</f>
        <v>0</v>
      </c>
      <c r="P135" s="13" t="s">
        <v>29</v>
      </c>
      <c r="R135">
        <f>_xlfn.XLOOKUP(
_xlfn.XLOOKUP(
D135,'④-1活動量と原単位の対応付け'!B:B,'④-1活動量と原単位の対応付け'!E:E),
③原単位!D:D,③原単位!I:I
)</f>
        <v>0</v>
      </c>
      <c r="S135" t="str">
        <f>"/"&amp;_xlfn.XLOOKUP(
_xlfn.XLOOKUP(
D135,'④-1活動量と原単位の対応付け'!B:B,'④-1活動量と原単位の対応付け'!E:E),
③原単位!D:D,③原単位!H:H
)</f>
        <v>/</v>
      </c>
      <c r="U135" s="13" t="s">
        <v>31</v>
      </c>
      <c r="W135">
        <f t="shared" si="4"/>
        <v>0</v>
      </c>
    </row>
    <row r="136" spans="8:23">
      <c r="H136" s="13" t="s">
        <v>29</v>
      </c>
      <c r="J136" s="42">
        <f t="shared" si="5"/>
        <v>0.92592592592592593</v>
      </c>
      <c r="L136" s="13" t="s">
        <v>29</v>
      </c>
      <c r="N136">
        <f>_xlfn.XLOOKUP(D136,'④-1活動量と原単位の対応付け'!B:B,'④-1活動量と原単位の対応付け'!I:I)</f>
        <v>0</v>
      </c>
      <c r="P136" s="13" t="s">
        <v>29</v>
      </c>
      <c r="R136">
        <f>_xlfn.XLOOKUP(
_xlfn.XLOOKUP(
D136,'④-1活動量と原単位の対応付け'!B:B,'④-1活動量と原単位の対応付け'!E:E),
③原単位!D:D,③原単位!I:I
)</f>
        <v>0</v>
      </c>
      <c r="S136" t="str">
        <f>"/"&amp;_xlfn.XLOOKUP(
_xlfn.XLOOKUP(
D136,'④-1活動量と原単位の対応付け'!B:B,'④-1活動量と原単位の対応付け'!E:E),
③原単位!D:D,③原単位!H:H
)</f>
        <v>/</v>
      </c>
      <c r="U136" s="13" t="s">
        <v>31</v>
      </c>
      <c r="W136">
        <f t="shared" si="4"/>
        <v>0</v>
      </c>
    </row>
    <row r="137" spans="8:23">
      <c r="H137" s="13" t="s">
        <v>29</v>
      </c>
      <c r="J137" s="42">
        <f t="shared" si="5"/>
        <v>0.92592592592592593</v>
      </c>
      <c r="L137" s="13" t="s">
        <v>29</v>
      </c>
      <c r="N137">
        <f>_xlfn.XLOOKUP(D137,'④-1活動量と原単位の対応付け'!B:B,'④-1活動量と原単位の対応付け'!I:I)</f>
        <v>0</v>
      </c>
      <c r="P137" s="13" t="s">
        <v>29</v>
      </c>
      <c r="R137">
        <f>_xlfn.XLOOKUP(
_xlfn.XLOOKUP(
D137,'④-1活動量と原単位の対応付け'!B:B,'④-1活動量と原単位の対応付け'!E:E),
③原単位!D:D,③原単位!I:I
)</f>
        <v>0</v>
      </c>
      <c r="S137" t="str">
        <f>"/"&amp;_xlfn.XLOOKUP(
_xlfn.XLOOKUP(
D137,'④-1活動量と原単位の対応付け'!B:B,'④-1活動量と原単位の対応付け'!E:E),
③原単位!D:D,③原単位!H:H
)</f>
        <v>/</v>
      </c>
      <c r="U137" s="13" t="s">
        <v>31</v>
      </c>
      <c r="W137">
        <f t="shared" si="4"/>
        <v>0</v>
      </c>
    </row>
    <row r="138" spans="8:23">
      <c r="H138" s="13" t="s">
        <v>29</v>
      </c>
      <c r="J138" s="42">
        <f t="shared" ref="J138:J169" si="6">$F$2</f>
        <v>0.92592592592592593</v>
      </c>
      <c r="L138" s="13" t="s">
        <v>29</v>
      </c>
      <c r="N138">
        <f>_xlfn.XLOOKUP(D138,'④-1活動量と原単位の対応付け'!B:B,'④-1活動量と原単位の対応付け'!I:I)</f>
        <v>0</v>
      </c>
      <c r="P138" s="13" t="s">
        <v>29</v>
      </c>
      <c r="R138">
        <f>_xlfn.XLOOKUP(
_xlfn.XLOOKUP(
D138,'④-1活動量と原単位の対応付け'!B:B,'④-1活動量と原単位の対応付け'!E:E),
③原単位!D:D,③原単位!I:I
)</f>
        <v>0</v>
      </c>
      <c r="S138" t="str">
        <f>"/"&amp;_xlfn.XLOOKUP(
_xlfn.XLOOKUP(
D138,'④-1活動量と原単位の対応付け'!B:B,'④-1活動量と原単位の対応付け'!E:E),
③原単位!D:D,③原単位!H:H
)</f>
        <v>/</v>
      </c>
      <c r="U138" s="13" t="s">
        <v>31</v>
      </c>
      <c r="W138">
        <f t="shared" si="4"/>
        <v>0</v>
      </c>
    </row>
    <row r="139" spans="8:23">
      <c r="H139" s="13" t="s">
        <v>29</v>
      </c>
      <c r="J139" s="42">
        <f t="shared" si="6"/>
        <v>0.92592592592592593</v>
      </c>
      <c r="L139" s="13" t="s">
        <v>29</v>
      </c>
      <c r="N139">
        <f>_xlfn.XLOOKUP(D139,'④-1活動量と原単位の対応付け'!B:B,'④-1活動量と原単位の対応付け'!I:I)</f>
        <v>0</v>
      </c>
      <c r="P139" s="13" t="s">
        <v>29</v>
      </c>
      <c r="R139">
        <f>_xlfn.XLOOKUP(
_xlfn.XLOOKUP(
D139,'④-1活動量と原単位の対応付け'!B:B,'④-1活動量と原単位の対応付け'!E:E),
③原単位!D:D,③原単位!I:I
)</f>
        <v>0</v>
      </c>
      <c r="S139" t="str">
        <f>"/"&amp;_xlfn.XLOOKUP(
_xlfn.XLOOKUP(
D139,'④-1活動量と原単位の対応付け'!B:B,'④-1活動量と原単位の対応付け'!E:E),
③原単位!D:D,③原単位!H:H
)</f>
        <v>/</v>
      </c>
      <c r="U139" s="13" t="s">
        <v>31</v>
      </c>
      <c r="W139">
        <f t="shared" ref="W139:W202" si="7">IFERROR(E139*J139*N139*R139,0)</f>
        <v>0</v>
      </c>
    </row>
    <row r="140" spans="8:23">
      <c r="H140" s="13" t="s">
        <v>29</v>
      </c>
      <c r="J140" s="42">
        <f t="shared" si="6"/>
        <v>0.92592592592592593</v>
      </c>
      <c r="L140" s="13" t="s">
        <v>29</v>
      </c>
      <c r="N140">
        <f>_xlfn.XLOOKUP(D140,'④-1活動量と原単位の対応付け'!B:B,'④-1活動量と原単位の対応付け'!I:I)</f>
        <v>0</v>
      </c>
      <c r="P140" s="13" t="s">
        <v>29</v>
      </c>
      <c r="R140">
        <f>_xlfn.XLOOKUP(
_xlfn.XLOOKUP(
D140,'④-1活動量と原単位の対応付け'!B:B,'④-1活動量と原単位の対応付け'!E:E),
③原単位!D:D,③原単位!I:I
)</f>
        <v>0</v>
      </c>
      <c r="S140" t="str">
        <f>"/"&amp;_xlfn.XLOOKUP(
_xlfn.XLOOKUP(
D140,'④-1活動量と原単位の対応付け'!B:B,'④-1活動量と原単位の対応付け'!E:E),
③原単位!D:D,③原単位!H:H
)</f>
        <v>/</v>
      </c>
      <c r="U140" s="13" t="s">
        <v>31</v>
      </c>
      <c r="W140">
        <f t="shared" si="7"/>
        <v>0</v>
      </c>
    </row>
    <row r="141" spans="8:23">
      <c r="H141" s="13" t="s">
        <v>29</v>
      </c>
      <c r="J141" s="42">
        <f t="shared" si="6"/>
        <v>0.92592592592592593</v>
      </c>
      <c r="L141" s="13" t="s">
        <v>29</v>
      </c>
      <c r="N141">
        <f>_xlfn.XLOOKUP(D141,'④-1活動量と原単位の対応付け'!B:B,'④-1活動量と原単位の対応付け'!I:I)</f>
        <v>0</v>
      </c>
      <c r="P141" s="13" t="s">
        <v>29</v>
      </c>
      <c r="R141">
        <f>_xlfn.XLOOKUP(
_xlfn.XLOOKUP(
D141,'④-1活動量と原単位の対応付け'!B:B,'④-1活動量と原単位の対応付け'!E:E),
③原単位!D:D,③原単位!I:I
)</f>
        <v>0</v>
      </c>
      <c r="S141" t="str">
        <f>"/"&amp;_xlfn.XLOOKUP(
_xlfn.XLOOKUP(
D141,'④-1活動量と原単位の対応付け'!B:B,'④-1活動量と原単位の対応付け'!E:E),
③原単位!D:D,③原単位!H:H
)</f>
        <v>/</v>
      </c>
      <c r="U141" s="13" t="s">
        <v>31</v>
      </c>
      <c r="W141">
        <f t="shared" si="7"/>
        <v>0</v>
      </c>
    </row>
    <row r="142" spans="8:23">
      <c r="H142" s="13" t="s">
        <v>29</v>
      </c>
      <c r="J142" s="42">
        <f t="shared" si="6"/>
        <v>0.92592592592592593</v>
      </c>
      <c r="L142" s="13" t="s">
        <v>29</v>
      </c>
      <c r="N142">
        <f>_xlfn.XLOOKUP(D142,'④-1活動量と原単位の対応付け'!B:B,'④-1活動量と原単位の対応付け'!I:I)</f>
        <v>0</v>
      </c>
      <c r="P142" s="13" t="s">
        <v>29</v>
      </c>
      <c r="R142">
        <f>_xlfn.XLOOKUP(
_xlfn.XLOOKUP(
D142,'④-1活動量と原単位の対応付け'!B:B,'④-1活動量と原単位の対応付け'!E:E),
③原単位!D:D,③原単位!I:I
)</f>
        <v>0</v>
      </c>
      <c r="S142" t="str">
        <f>"/"&amp;_xlfn.XLOOKUP(
_xlfn.XLOOKUP(
D142,'④-1活動量と原単位の対応付け'!B:B,'④-1活動量と原単位の対応付け'!E:E),
③原単位!D:D,③原単位!H:H
)</f>
        <v>/</v>
      </c>
      <c r="U142" s="13" t="s">
        <v>31</v>
      </c>
      <c r="W142">
        <f t="shared" si="7"/>
        <v>0</v>
      </c>
    </row>
    <row r="143" spans="8:23">
      <c r="H143" s="13" t="s">
        <v>29</v>
      </c>
      <c r="J143" s="42">
        <f t="shared" si="6"/>
        <v>0.92592592592592593</v>
      </c>
      <c r="L143" s="13" t="s">
        <v>29</v>
      </c>
      <c r="N143">
        <f>_xlfn.XLOOKUP(D143,'④-1活動量と原単位の対応付け'!B:B,'④-1活動量と原単位の対応付け'!I:I)</f>
        <v>0</v>
      </c>
      <c r="P143" s="13" t="s">
        <v>29</v>
      </c>
      <c r="R143">
        <f>_xlfn.XLOOKUP(
_xlfn.XLOOKUP(
D143,'④-1活動量と原単位の対応付け'!B:B,'④-1活動量と原単位の対応付け'!E:E),
③原単位!D:D,③原単位!I:I
)</f>
        <v>0</v>
      </c>
      <c r="S143" t="str">
        <f>"/"&amp;_xlfn.XLOOKUP(
_xlfn.XLOOKUP(
D143,'④-1活動量と原単位の対応付け'!B:B,'④-1活動量と原単位の対応付け'!E:E),
③原単位!D:D,③原単位!H:H
)</f>
        <v>/</v>
      </c>
      <c r="U143" s="13" t="s">
        <v>31</v>
      </c>
      <c r="W143">
        <f t="shared" si="7"/>
        <v>0</v>
      </c>
    </row>
    <row r="144" spans="8:23">
      <c r="H144" s="13" t="s">
        <v>29</v>
      </c>
      <c r="J144" s="42">
        <f t="shared" si="6"/>
        <v>0.92592592592592593</v>
      </c>
      <c r="L144" s="13" t="s">
        <v>29</v>
      </c>
      <c r="N144">
        <f>_xlfn.XLOOKUP(D144,'④-1活動量と原単位の対応付け'!B:B,'④-1活動量と原単位の対応付け'!I:I)</f>
        <v>0</v>
      </c>
      <c r="P144" s="13" t="s">
        <v>29</v>
      </c>
      <c r="R144">
        <f>_xlfn.XLOOKUP(
_xlfn.XLOOKUP(
D144,'④-1活動量と原単位の対応付け'!B:B,'④-1活動量と原単位の対応付け'!E:E),
③原単位!D:D,③原単位!I:I
)</f>
        <v>0</v>
      </c>
      <c r="S144" t="str">
        <f>"/"&amp;_xlfn.XLOOKUP(
_xlfn.XLOOKUP(
D144,'④-1活動量と原単位の対応付け'!B:B,'④-1活動量と原単位の対応付け'!E:E),
③原単位!D:D,③原単位!H:H
)</f>
        <v>/</v>
      </c>
      <c r="U144" s="13" t="s">
        <v>31</v>
      </c>
      <c r="W144">
        <f t="shared" si="7"/>
        <v>0</v>
      </c>
    </row>
    <row r="145" spans="8:23">
      <c r="H145" s="13" t="s">
        <v>29</v>
      </c>
      <c r="J145" s="42">
        <f t="shared" si="6"/>
        <v>0.92592592592592593</v>
      </c>
      <c r="L145" s="13" t="s">
        <v>29</v>
      </c>
      <c r="N145">
        <f>_xlfn.XLOOKUP(D145,'④-1活動量と原単位の対応付け'!B:B,'④-1活動量と原単位の対応付け'!I:I)</f>
        <v>0</v>
      </c>
      <c r="P145" s="13" t="s">
        <v>29</v>
      </c>
      <c r="R145">
        <f>_xlfn.XLOOKUP(
_xlfn.XLOOKUP(
D145,'④-1活動量と原単位の対応付け'!B:B,'④-1活動量と原単位の対応付け'!E:E),
③原単位!D:D,③原単位!I:I
)</f>
        <v>0</v>
      </c>
      <c r="S145" t="str">
        <f>"/"&amp;_xlfn.XLOOKUP(
_xlfn.XLOOKUP(
D145,'④-1活動量と原単位の対応付け'!B:B,'④-1活動量と原単位の対応付け'!E:E),
③原単位!D:D,③原単位!H:H
)</f>
        <v>/</v>
      </c>
      <c r="U145" s="13" t="s">
        <v>31</v>
      </c>
      <c r="W145">
        <f t="shared" si="7"/>
        <v>0</v>
      </c>
    </row>
    <row r="146" spans="8:23">
      <c r="H146" s="13" t="s">
        <v>29</v>
      </c>
      <c r="J146" s="42">
        <f t="shared" si="6"/>
        <v>0.92592592592592593</v>
      </c>
      <c r="L146" s="13" t="s">
        <v>29</v>
      </c>
      <c r="N146">
        <f>_xlfn.XLOOKUP(D146,'④-1活動量と原単位の対応付け'!B:B,'④-1活動量と原単位の対応付け'!I:I)</f>
        <v>0</v>
      </c>
      <c r="P146" s="13" t="s">
        <v>29</v>
      </c>
      <c r="R146">
        <f>_xlfn.XLOOKUP(
_xlfn.XLOOKUP(
D146,'④-1活動量と原単位の対応付け'!B:B,'④-1活動量と原単位の対応付け'!E:E),
③原単位!D:D,③原単位!I:I
)</f>
        <v>0</v>
      </c>
      <c r="S146" t="str">
        <f>"/"&amp;_xlfn.XLOOKUP(
_xlfn.XLOOKUP(
D146,'④-1活動量と原単位の対応付け'!B:B,'④-1活動量と原単位の対応付け'!E:E),
③原単位!D:D,③原単位!H:H
)</f>
        <v>/</v>
      </c>
      <c r="U146" s="13" t="s">
        <v>31</v>
      </c>
      <c r="W146">
        <f t="shared" si="7"/>
        <v>0</v>
      </c>
    </row>
    <row r="147" spans="8:23">
      <c r="H147" s="13" t="s">
        <v>29</v>
      </c>
      <c r="J147" s="42">
        <f t="shared" si="6"/>
        <v>0.92592592592592593</v>
      </c>
      <c r="L147" s="13" t="s">
        <v>29</v>
      </c>
      <c r="N147">
        <f>_xlfn.XLOOKUP(D147,'④-1活動量と原単位の対応付け'!B:B,'④-1活動量と原単位の対応付け'!I:I)</f>
        <v>0</v>
      </c>
      <c r="P147" s="13" t="s">
        <v>29</v>
      </c>
      <c r="R147">
        <f>_xlfn.XLOOKUP(
_xlfn.XLOOKUP(
D147,'④-1活動量と原単位の対応付け'!B:B,'④-1活動量と原単位の対応付け'!E:E),
③原単位!D:D,③原単位!I:I
)</f>
        <v>0</v>
      </c>
      <c r="S147" t="str">
        <f>"/"&amp;_xlfn.XLOOKUP(
_xlfn.XLOOKUP(
D147,'④-1活動量と原単位の対応付け'!B:B,'④-1活動量と原単位の対応付け'!E:E),
③原単位!D:D,③原単位!H:H
)</f>
        <v>/</v>
      </c>
      <c r="U147" s="13" t="s">
        <v>31</v>
      </c>
      <c r="W147">
        <f t="shared" si="7"/>
        <v>0</v>
      </c>
    </row>
    <row r="148" spans="8:23">
      <c r="H148" s="13" t="s">
        <v>29</v>
      </c>
      <c r="J148" s="42">
        <f t="shared" si="6"/>
        <v>0.92592592592592593</v>
      </c>
      <c r="L148" s="13" t="s">
        <v>29</v>
      </c>
      <c r="N148">
        <f>_xlfn.XLOOKUP(D148,'④-1活動量と原単位の対応付け'!B:B,'④-1活動量と原単位の対応付け'!I:I)</f>
        <v>0</v>
      </c>
      <c r="P148" s="13" t="s">
        <v>29</v>
      </c>
      <c r="R148">
        <f>_xlfn.XLOOKUP(
_xlfn.XLOOKUP(
D148,'④-1活動量と原単位の対応付け'!B:B,'④-1活動量と原単位の対応付け'!E:E),
③原単位!D:D,③原単位!I:I
)</f>
        <v>0</v>
      </c>
      <c r="S148" t="str">
        <f>"/"&amp;_xlfn.XLOOKUP(
_xlfn.XLOOKUP(
D148,'④-1活動量と原単位の対応付け'!B:B,'④-1活動量と原単位の対応付け'!E:E),
③原単位!D:D,③原単位!H:H
)</f>
        <v>/</v>
      </c>
      <c r="U148" s="13" t="s">
        <v>31</v>
      </c>
      <c r="W148">
        <f t="shared" si="7"/>
        <v>0</v>
      </c>
    </row>
    <row r="149" spans="8:23">
      <c r="H149" s="13" t="s">
        <v>29</v>
      </c>
      <c r="J149" s="42">
        <f t="shared" si="6"/>
        <v>0.92592592592592593</v>
      </c>
      <c r="L149" s="13" t="s">
        <v>29</v>
      </c>
      <c r="N149">
        <f>_xlfn.XLOOKUP(D149,'④-1活動量と原単位の対応付け'!B:B,'④-1活動量と原単位の対応付け'!I:I)</f>
        <v>0</v>
      </c>
      <c r="P149" s="13" t="s">
        <v>29</v>
      </c>
      <c r="R149">
        <f>_xlfn.XLOOKUP(
_xlfn.XLOOKUP(
D149,'④-1活動量と原単位の対応付け'!B:B,'④-1活動量と原単位の対応付け'!E:E),
③原単位!D:D,③原単位!I:I
)</f>
        <v>0</v>
      </c>
      <c r="S149" t="str">
        <f>"/"&amp;_xlfn.XLOOKUP(
_xlfn.XLOOKUP(
D149,'④-1活動量と原単位の対応付け'!B:B,'④-1活動量と原単位の対応付け'!E:E),
③原単位!D:D,③原単位!H:H
)</f>
        <v>/</v>
      </c>
      <c r="U149" s="13" t="s">
        <v>31</v>
      </c>
      <c r="W149">
        <f t="shared" si="7"/>
        <v>0</v>
      </c>
    </row>
    <row r="150" spans="8:23">
      <c r="H150" s="13" t="s">
        <v>29</v>
      </c>
      <c r="J150" s="42">
        <f t="shared" si="6"/>
        <v>0.92592592592592593</v>
      </c>
      <c r="L150" s="13" t="s">
        <v>29</v>
      </c>
      <c r="N150">
        <f>_xlfn.XLOOKUP(D150,'④-1活動量と原単位の対応付け'!B:B,'④-1活動量と原単位の対応付け'!I:I)</f>
        <v>0</v>
      </c>
      <c r="P150" s="13" t="s">
        <v>29</v>
      </c>
      <c r="R150">
        <f>_xlfn.XLOOKUP(
_xlfn.XLOOKUP(
D150,'④-1活動量と原単位の対応付け'!B:B,'④-1活動量と原単位の対応付け'!E:E),
③原単位!D:D,③原単位!I:I
)</f>
        <v>0</v>
      </c>
      <c r="S150" t="str">
        <f>"/"&amp;_xlfn.XLOOKUP(
_xlfn.XLOOKUP(
D150,'④-1活動量と原単位の対応付け'!B:B,'④-1活動量と原単位の対応付け'!E:E),
③原単位!D:D,③原単位!H:H
)</f>
        <v>/</v>
      </c>
      <c r="U150" s="13" t="s">
        <v>31</v>
      </c>
      <c r="W150">
        <f t="shared" si="7"/>
        <v>0</v>
      </c>
    </row>
    <row r="151" spans="8:23">
      <c r="H151" s="13" t="s">
        <v>29</v>
      </c>
      <c r="J151" s="42">
        <f t="shared" si="6"/>
        <v>0.92592592592592593</v>
      </c>
      <c r="L151" s="13" t="s">
        <v>29</v>
      </c>
      <c r="N151">
        <f>_xlfn.XLOOKUP(D151,'④-1活動量と原単位の対応付け'!B:B,'④-1活動量と原単位の対応付け'!I:I)</f>
        <v>0</v>
      </c>
      <c r="P151" s="13" t="s">
        <v>29</v>
      </c>
      <c r="R151">
        <f>_xlfn.XLOOKUP(
_xlfn.XLOOKUP(
D151,'④-1活動量と原単位の対応付け'!B:B,'④-1活動量と原単位の対応付け'!E:E),
③原単位!D:D,③原単位!I:I
)</f>
        <v>0</v>
      </c>
      <c r="S151" t="str">
        <f>"/"&amp;_xlfn.XLOOKUP(
_xlfn.XLOOKUP(
D151,'④-1活動量と原単位の対応付け'!B:B,'④-1活動量と原単位の対応付け'!E:E),
③原単位!D:D,③原単位!H:H
)</f>
        <v>/</v>
      </c>
      <c r="U151" s="13" t="s">
        <v>31</v>
      </c>
      <c r="W151">
        <f t="shared" si="7"/>
        <v>0</v>
      </c>
    </row>
    <row r="152" spans="8:23">
      <c r="H152" s="13" t="s">
        <v>29</v>
      </c>
      <c r="J152" s="42">
        <f t="shared" si="6"/>
        <v>0.92592592592592593</v>
      </c>
      <c r="L152" s="13" t="s">
        <v>29</v>
      </c>
      <c r="N152">
        <f>_xlfn.XLOOKUP(D152,'④-1活動量と原単位の対応付け'!B:B,'④-1活動量と原単位の対応付け'!I:I)</f>
        <v>0</v>
      </c>
      <c r="P152" s="13" t="s">
        <v>29</v>
      </c>
      <c r="R152">
        <f>_xlfn.XLOOKUP(
_xlfn.XLOOKUP(
D152,'④-1活動量と原単位の対応付け'!B:B,'④-1活動量と原単位の対応付け'!E:E),
③原単位!D:D,③原単位!I:I
)</f>
        <v>0</v>
      </c>
      <c r="S152" t="str">
        <f>"/"&amp;_xlfn.XLOOKUP(
_xlfn.XLOOKUP(
D152,'④-1活動量と原単位の対応付け'!B:B,'④-1活動量と原単位の対応付け'!E:E),
③原単位!D:D,③原単位!H:H
)</f>
        <v>/</v>
      </c>
      <c r="U152" s="13" t="s">
        <v>31</v>
      </c>
      <c r="W152">
        <f t="shared" si="7"/>
        <v>0</v>
      </c>
    </row>
    <row r="153" spans="8:23">
      <c r="H153" s="13" t="s">
        <v>29</v>
      </c>
      <c r="J153" s="42">
        <f t="shared" si="6"/>
        <v>0.92592592592592593</v>
      </c>
      <c r="L153" s="13" t="s">
        <v>29</v>
      </c>
      <c r="N153">
        <f>_xlfn.XLOOKUP(D153,'④-1活動量と原単位の対応付け'!B:B,'④-1活動量と原単位の対応付け'!I:I)</f>
        <v>0</v>
      </c>
      <c r="P153" s="13" t="s">
        <v>29</v>
      </c>
      <c r="R153">
        <f>_xlfn.XLOOKUP(
_xlfn.XLOOKUP(
D153,'④-1活動量と原単位の対応付け'!B:B,'④-1活動量と原単位の対応付け'!E:E),
③原単位!D:D,③原単位!I:I
)</f>
        <v>0</v>
      </c>
      <c r="S153" t="str">
        <f>"/"&amp;_xlfn.XLOOKUP(
_xlfn.XLOOKUP(
D153,'④-1活動量と原単位の対応付け'!B:B,'④-1活動量と原単位の対応付け'!E:E),
③原単位!D:D,③原単位!H:H
)</f>
        <v>/</v>
      </c>
      <c r="U153" s="13" t="s">
        <v>31</v>
      </c>
      <c r="W153">
        <f t="shared" si="7"/>
        <v>0</v>
      </c>
    </row>
    <row r="154" spans="8:23">
      <c r="H154" s="13" t="s">
        <v>29</v>
      </c>
      <c r="J154" s="42">
        <f t="shared" si="6"/>
        <v>0.92592592592592593</v>
      </c>
      <c r="L154" s="13" t="s">
        <v>29</v>
      </c>
      <c r="N154">
        <f>_xlfn.XLOOKUP(D154,'④-1活動量と原単位の対応付け'!B:B,'④-1活動量と原単位の対応付け'!I:I)</f>
        <v>0</v>
      </c>
      <c r="P154" s="13" t="s">
        <v>29</v>
      </c>
      <c r="R154">
        <f>_xlfn.XLOOKUP(
_xlfn.XLOOKUP(
D154,'④-1活動量と原単位の対応付け'!B:B,'④-1活動量と原単位の対応付け'!E:E),
③原単位!D:D,③原単位!I:I
)</f>
        <v>0</v>
      </c>
      <c r="S154" t="str">
        <f>"/"&amp;_xlfn.XLOOKUP(
_xlfn.XLOOKUP(
D154,'④-1活動量と原単位の対応付け'!B:B,'④-1活動量と原単位の対応付け'!E:E),
③原単位!D:D,③原単位!H:H
)</f>
        <v>/</v>
      </c>
      <c r="U154" s="13" t="s">
        <v>31</v>
      </c>
      <c r="W154">
        <f t="shared" si="7"/>
        <v>0</v>
      </c>
    </row>
    <row r="155" spans="8:23">
      <c r="H155" s="13" t="s">
        <v>29</v>
      </c>
      <c r="J155" s="42">
        <f t="shared" si="6"/>
        <v>0.92592592592592593</v>
      </c>
      <c r="L155" s="13" t="s">
        <v>29</v>
      </c>
      <c r="N155">
        <f>_xlfn.XLOOKUP(D155,'④-1活動量と原単位の対応付け'!B:B,'④-1活動量と原単位の対応付け'!I:I)</f>
        <v>0</v>
      </c>
      <c r="P155" s="13" t="s">
        <v>29</v>
      </c>
      <c r="R155">
        <f>_xlfn.XLOOKUP(
_xlfn.XLOOKUP(
D155,'④-1活動量と原単位の対応付け'!B:B,'④-1活動量と原単位の対応付け'!E:E),
③原単位!D:D,③原単位!I:I
)</f>
        <v>0</v>
      </c>
      <c r="S155" t="str">
        <f>"/"&amp;_xlfn.XLOOKUP(
_xlfn.XLOOKUP(
D155,'④-1活動量と原単位の対応付け'!B:B,'④-1活動量と原単位の対応付け'!E:E),
③原単位!D:D,③原単位!H:H
)</f>
        <v>/</v>
      </c>
      <c r="U155" s="13" t="s">
        <v>31</v>
      </c>
      <c r="W155">
        <f t="shared" si="7"/>
        <v>0</v>
      </c>
    </row>
    <row r="156" spans="8:23">
      <c r="H156" s="13" t="s">
        <v>29</v>
      </c>
      <c r="J156" s="42">
        <f t="shared" si="6"/>
        <v>0.92592592592592593</v>
      </c>
      <c r="L156" s="13" t="s">
        <v>29</v>
      </c>
      <c r="N156">
        <f>_xlfn.XLOOKUP(D156,'④-1活動量と原単位の対応付け'!B:B,'④-1活動量と原単位の対応付け'!I:I)</f>
        <v>0</v>
      </c>
      <c r="P156" s="13" t="s">
        <v>29</v>
      </c>
      <c r="R156">
        <f>_xlfn.XLOOKUP(
_xlfn.XLOOKUP(
D156,'④-1活動量と原単位の対応付け'!B:B,'④-1活動量と原単位の対応付け'!E:E),
③原単位!D:D,③原単位!I:I
)</f>
        <v>0</v>
      </c>
      <c r="S156" t="str">
        <f>"/"&amp;_xlfn.XLOOKUP(
_xlfn.XLOOKUP(
D156,'④-1活動量と原単位の対応付け'!B:B,'④-1活動量と原単位の対応付け'!E:E),
③原単位!D:D,③原単位!H:H
)</f>
        <v>/</v>
      </c>
      <c r="U156" s="13" t="s">
        <v>31</v>
      </c>
      <c r="W156">
        <f t="shared" si="7"/>
        <v>0</v>
      </c>
    </row>
    <row r="157" spans="8:23">
      <c r="H157" s="13" t="s">
        <v>29</v>
      </c>
      <c r="J157" s="42">
        <f t="shared" si="6"/>
        <v>0.92592592592592593</v>
      </c>
      <c r="L157" s="13" t="s">
        <v>29</v>
      </c>
      <c r="N157">
        <f>_xlfn.XLOOKUP(D157,'④-1活動量と原単位の対応付け'!B:B,'④-1活動量と原単位の対応付け'!I:I)</f>
        <v>0</v>
      </c>
      <c r="P157" s="13" t="s">
        <v>29</v>
      </c>
      <c r="R157">
        <f>_xlfn.XLOOKUP(
_xlfn.XLOOKUP(
D157,'④-1活動量と原単位の対応付け'!B:B,'④-1活動量と原単位の対応付け'!E:E),
③原単位!D:D,③原単位!I:I
)</f>
        <v>0</v>
      </c>
      <c r="S157" t="str">
        <f>"/"&amp;_xlfn.XLOOKUP(
_xlfn.XLOOKUP(
D157,'④-1活動量と原単位の対応付け'!B:B,'④-1活動量と原単位の対応付け'!E:E),
③原単位!D:D,③原単位!H:H
)</f>
        <v>/</v>
      </c>
      <c r="U157" s="13" t="s">
        <v>31</v>
      </c>
      <c r="W157">
        <f t="shared" si="7"/>
        <v>0</v>
      </c>
    </row>
    <row r="158" spans="8:23">
      <c r="H158" s="13" t="s">
        <v>29</v>
      </c>
      <c r="J158" s="42">
        <f t="shared" si="6"/>
        <v>0.92592592592592593</v>
      </c>
      <c r="L158" s="13" t="s">
        <v>29</v>
      </c>
      <c r="N158">
        <f>_xlfn.XLOOKUP(D158,'④-1活動量と原単位の対応付け'!B:B,'④-1活動量と原単位の対応付け'!I:I)</f>
        <v>0</v>
      </c>
      <c r="P158" s="13" t="s">
        <v>29</v>
      </c>
      <c r="R158">
        <f>_xlfn.XLOOKUP(
_xlfn.XLOOKUP(
D158,'④-1活動量と原単位の対応付け'!B:B,'④-1活動量と原単位の対応付け'!E:E),
③原単位!D:D,③原単位!I:I
)</f>
        <v>0</v>
      </c>
      <c r="S158" t="str">
        <f>"/"&amp;_xlfn.XLOOKUP(
_xlfn.XLOOKUP(
D158,'④-1活動量と原単位の対応付け'!B:B,'④-1活動量と原単位の対応付け'!E:E),
③原単位!D:D,③原単位!H:H
)</f>
        <v>/</v>
      </c>
      <c r="U158" s="13" t="s">
        <v>31</v>
      </c>
      <c r="W158">
        <f t="shared" si="7"/>
        <v>0</v>
      </c>
    </row>
    <row r="159" spans="8:23">
      <c r="H159" s="13" t="s">
        <v>29</v>
      </c>
      <c r="J159" s="42">
        <f t="shared" si="6"/>
        <v>0.92592592592592593</v>
      </c>
      <c r="L159" s="13" t="s">
        <v>29</v>
      </c>
      <c r="N159">
        <f>_xlfn.XLOOKUP(D159,'④-1活動量と原単位の対応付け'!B:B,'④-1活動量と原単位の対応付け'!I:I)</f>
        <v>0</v>
      </c>
      <c r="P159" s="13" t="s">
        <v>29</v>
      </c>
      <c r="R159">
        <f>_xlfn.XLOOKUP(
_xlfn.XLOOKUP(
D159,'④-1活動量と原単位の対応付け'!B:B,'④-1活動量と原単位の対応付け'!E:E),
③原単位!D:D,③原単位!I:I
)</f>
        <v>0</v>
      </c>
      <c r="S159" t="str">
        <f>"/"&amp;_xlfn.XLOOKUP(
_xlfn.XLOOKUP(
D159,'④-1活動量と原単位の対応付け'!B:B,'④-1活動量と原単位の対応付け'!E:E),
③原単位!D:D,③原単位!H:H
)</f>
        <v>/</v>
      </c>
      <c r="U159" s="13" t="s">
        <v>31</v>
      </c>
      <c r="W159">
        <f t="shared" si="7"/>
        <v>0</v>
      </c>
    </row>
    <row r="160" spans="8:23">
      <c r="H160" s="13" t="s">
        <v>29</v>
      </c>
      <c r="J160" s="42">
        <f t="shared" si="6"/>
        <v>0.92592592592592593</v>
      </c>
      <c r="L160" s="13" t="s">
        <v>29</v>
      </c>
      <c r="N160">
        <f>_xlfn.XLOOKUP(D160,'④-1活動量と原単位の対応付け'!B:B,'④-1活動量と原単位の対応付け'!I:I)</f>
        <v>0</v>
      </c>
      <c r="P160" s="13" t="s">
        <v>29</v>
      </c>
      <c r="R160">
        <f>_xlfn.XLOOKUP(
_xlfn.XLOOKUP(
D160,'④-1活動量と原単位の対応付け'!B:B,'④-1活動量と原単位の対応付け'!E:E),
③原単位!D:D,③原単位!I:I
)</f>
        <v>0</v>
      </c>
      <c r="S160" t="str">
        <f>"/"&amp;_xlfn.XLOOKUP(
_xlfn.XLOOKUP(
D160,'④-1活動量と原単位の対応付け'!B:B,'④-1活動量と原単位の対応付け'!E:E),
③原単位!D:D,③原単位!H:H
)</f>
        <v>/</v>
      </c>
      <c r="U160" s="13" t="s">
        <v>31</v>
      </c>
      <c r="W160">
        <f t="shared" si="7"/>
        <v>0</v>
      </c>
    </row>
    <row r="161" spans="8:23">
      <c r="H161" s="13" t="s">
        <v>29</v>
      </c>
      <c r="J161" s="42">
        <f t="shared" si="6"/>
        <v>0.92592592592592593</v>
      </c>
      <c r="L161" s="13" t="s">
        <v>29</v>
      </c>
      <c r="N161">
        <f>_xlfn.XLOOKUP(D161,'④-1活動量と原単位の対応付け'!B:B,'④-1活動量と原単位の対応付け'!I:I)</f>
        <v>0</v>
      </c>
      <c r="P161" s="13" t="s">
        <v>29</v>
      </c>
      <c r="R161">
        <f>_xlfn.XLOOKUP(
_xlfn.XLOOKUP(
D161,'④-1活動量と原単位の対応付け'!B:B,'④-1活動量と原単位の対応付け'!E:E),
③原単位!D:D,③原単位!I:I
)</f>
        <v>0</v>
      </c>
      <c r="S161" t="str">
        <f>"/"&amp;_xlfn.XLOOKUP(
_xlfn.XLOOKUP(
D161,'④-1活動量と原単位の対応付け'!B:B,'④-1活動量と原単位の対応付け'!E:E),
③原単位!D:D,③原単位!H:H
)</f>
        <v>/</v>
      </c>
      <c r="U161" s="13" t="s">
        <v>31</v>
      </c>
      <c r="W161">
        <f t="shared" si="7"/>
        <v>0</v>
      </c>
    </row>
    <row r="162" spans="8:23">
      <c r="H162" s="13" t="s">
        <v>29</v>
      </c>
      <c r="J162" s="42">
        <f t="shared" si="6"/>
        <v>0.92592592592592593</v>
      </c>
      <c r="L162" s="13" t="s">
        <v>29</v>
      </c>
      <c r="N162">
        <f>_xlfn.XLOOKUP(D162,'④-1活動量と原単位の対応付け'!B:B,'④-1活動量と原単位の対応付け'!I:I)</f>
        <v>0</v>
      </c>
      <c r="P162" s="13" t="s">
        <v>29</v>
      </c>
      <c r="R162">
        <f>_xlfn.XLOOKUP(
_xlfn.XLOOKUP(
D162,'④-1活動量と原単位の対応付け'!B:B,'④-1活動量と原単位の対応付け'!E:E),
③原単位!D:D,③原単位!I:I
)</f>
        <v>0</v>
      </c>
      <c r="S162" t="str">
        <f>"/"&amp;_xlfn.XLOOKUP(
_xlfn.XLOOKUP(
D162,'④-1活動量と原単位の対応付け'!B:B,'④-1活動量と原単位の対応付け'!E:E),
③原単位!D:D,③原単位!H:H
)</f>
        <v>/</v>
      </c>
      <c r="U162" s="13" t="s">
        <v>31</v>
      </c>
      <c r="W162">
        <f t="shared" si="7"/>
        <v>0</v>
      </c>
    </row>
    <row r="163" spans="8:23">
      <c r="H163" s="13" t="s">
        <v>29</v>
      </c>
      <c r="J163" s="42">
        <f t="shared" si="6"/>
        <v>0.92592592592592593</v>
      </c>
      <c r="L163" s="13" t="s">
        <v>29</v>
      </c>
      <c r="N163">
        <f>_xlfn.XLOOKUP(D163,'④-1活動量と原単位の対応付け'!B:B,'④-1活動量と原単位の対応付け'!I:I)</f>
        <v>0</v>
      </c>
      <c r="P163" s="13" t="s">
        <v>29</v>
      </c>
      <c r="R163">
        <f>_xlfn.XLOOKUP(
_xlfn.XLOOKUP(
D163,'④-1活動量と原単位の対応付け'!B:B,'④-1活動量と原単位の対応付け'!E:E),
③原単位!D:D,③原単位!I:I
)</f>
        <v>0</v>
      </c>
      <c r="S163" t="str">
        <f>"/"&amp;_xlfn.XLOOKUP(
_xlfn.XLOOKUP(
D163,'④-1活動量と原単位の対応付け'!B:B,'④-1活動量と原単位の対応付け'!E:E),
③原単位!D:D,③原単位!H:H
)</f>
        <v>/</v>
      </c>
      <c r="U163" s="13" t="s">
        <v>31</v>
      </c>
      <c r="W163">
        <f t="shared" si="7"/>
        <v>0</v>
      </c>
    </row>
    <row r="164" spans="8:23">
      <c r="H164" s="13" t="s">
        <v>29</v>
      </c>
      <c r="J164" s="42">
        <f t="shared" si="6"/>
        <v>0.92592592592592593</v>
      </c>
      <c r="L164" s="13" t="s">
        <v>29</v>
      </c>
      <c r="N164">
        <f>_xlfn.XLOOKUP(D164,'④-1活動量と原単位の対応付け'!B:B,'④-1活動量と原単位の対応付け'!I:I)</f>
        <v>0</v>
      </c>
      <c r="P164" s="13" t="s">
        <v>29</v>
      </c>
      <c r="R164">
        <f>_xlfn.XLOOKUP(
_xlfn.XLOOKUP(
D164,'④-1活動量と原単位の対応付け'!B:B,'④-1活動量と原単位の対応付け'!E:E),
③原単位!D:D,③原単位!I:I
)</f>
        <v>0</v>
      </c>
      <c r="S164" t="str">
        <f>"/"&amp;_xlfn.XLOOKUP(
_xlfn.XLOOKUP(
D164,'④-1活動量と原単位の対応付け'!B:B,'④-1活動量と原単位の対応付け'!E:E),
③原単位!D:D,③原単位!H:H
)</f>
        <v>/</v>
      </c>
      <c r="U164" s="13" t="s">
        <v>31</v>
      </c>
      <c r="W164">
        <f t="shared" si="7"/>
        <v>0</v>
      </c>
    </row>
    <row r="165" spans="8:23">
      <c r="H165" s="13" t="s">
        <v>29</v>
      </c>
      <c r="J165" s="42">
        <f t="shared" si="6"/>
        <v>0.92592592592592593</v>
      </c>
      <c r="L165" s="13" t="s">
        <v>29</v>
      </c>
      <c r="N165">
        <f>_xlfn.XLOOKUP(D165,'④-1活動量と原単位の対応付け'!B:B,'④-1活動量と原単位の対応付け'!I:I)</f>
        <v>0</v>
      </c>
      <c r="P165" s="13" t="s">
        <v>29</v>
      </c>
      <c r="R165">
        <f>_xlfn.XLOOKUP(
_xlfn.XLOOKUP(
D165,'④-1活動量と原単位の対応付け'!B:B,'④-1活動量と原単位の対応付け'!E:E),
③原単位!D:D,③原単位!I:I
)</f>
        <v>0</v>
      </c>
      <c r="S165" t="str">
        <f>"/"&amp;_xlfn.XLOOKUP(
_xlfn.XLOOKUP(
D165,'④-1活動量と原単位の対応付け'!B:B,'④-1活動量と原単位の対応付け'!E:E),
③原単位!D:D,③原単位!H:H
)</f>
        <v>/</v>
      </c>
      <c r="U165" s="13" t="s">
        <v>31</v>
      </c>
      <c r="W165">
        <f t="shared" si="7"/>
        <v>0</v>
      </c>
    </row>
    <row r="166" spans="8:23">
      <c r="H166" s="13" t="s">
        <v>29</v>
      </c>
      <c r="J166" s="42">
        <f t="shared" si="6"/>
        <v>0.92592592592592593</v>
      </c>
      <c r="L166" s="13" t="s">
        <v>29</v>
      </c>
      <c r="N166">
        <f>_xlfn.XLOOKUP(D166,'④-1活動量と原単位の対応付け'!B:B,'④-1活動量と原単位の対応付け'!I:I)</f>
        <v>0</v>
      </c>
      <c r="P166" s="13" t="s">
        <v>29</v>
      </c>
      <c r="R166">
        <f>_xlfn.XLOOKUP(
_xlfn.XLOOKUP(
D166,'④-1活動量と原単位の対応付け'!B:B,'④-1活動量と原単位の対応付け'!E:E),
③原単位!D:D,③原単位!I:I
)</f>
        <v>0</v>
      </c>
      <c r="S166" t="str">
        <f>"/"&amp;_xlfn.XLOOKUP(
_xlfn.XLOOKUP(
D166,'④-1活動量と原単位の対応付け'!B:B,'④-1活動量と原単位の対応付け'!E:E),
③原単位!D:D,③原単位!H:H
)</f>
        <v>/</v>
      </c>
      <c r="U166" s="13" t="s">
        <v>31</v>
      </c>
      <c r="W166">
        <f t="shared" si="7"/>
        <v>0</v>
      </c>
    </row>
    <row r="167" spans="8:23">
      <c r="H167" s="13" t="s">
        <v>29</v>
      </c>
      <c r="J167" s="42">
        <f t="shared" si="6"/>
        <v>0.92592592592592593</v>
      </c>
      <c r="L167" s="13" t="s">
        <v>29</v>
      </c>
      <c r="N167">
        <f>_xlfn.XLOOKUP(D167,'④-1活動量と原単位の対応付け'!B:B,'④-1活動量と原単位の対応付け'!I:I)</f>
        <v>0</v>
      </c>
      <c r="P167" s="13" t="s">
        <v>29</v>
      </c>
      <c r="R167">
        <f>_xlfn.XLOOKUP(
_xlfn.XLOOKUP(
D167,'④-1活動量と原単位の対応付け'!B:B,'④-1活動量と原単位の対応付け'!E:E),
③原単位!D:D,③原単位!I:I
)</f>
        <v>0</v>
      </c>
      <c r="S167" t="str">
        <f>"/"&amp;_xlfn.XLOOKUP(
_xlfn.XLOOKUP(
D167,'④-1活動量と原単位の対応付け'!B:B,'④-1活動量と原単位の対応付け'!E:E),
③原単位!D:D,③原単位!H:H
)</f>
        <v>/</v>
      </c>
      <c r="U167" s="13" t="s">
        <v>31</v>
      </c>
      <c r="W167">
        <f t="shared" si="7"/>
        <v>0</v>
      </c>
    </row>
    <row r="168" spans="8:23">
      <c r="H168" s="13" t="s">
        <v>29</v>
      </c>
      <c r="J168" s="42">
        <f t="shared" si="6"/>
        <v>0.92592592592592593</v>
      </c>
      <c r="L168" s="13" t="s">
        <v>29</v>
      </c>
      <c r="N168">
        <f>_xlfn.XLOOKUP(D168,'④-1活動量と原単位の対応付け'!B:B,'④-1活動量と原単位の対応付け'!I:I)</f>
        <v>0</v>
      </c>
      <c r="P168" s="13" t="s">
        <v>29</v>
      </c>
      <c r="R168">
        <f>_xlfn.XLOOKUP(
_xlfn.XLOOKUP(
D168,'④-1活動量と原単位の対応付け'!B:B,'④-1活動量と原単位の対応付け'!E:E),
③原単位!D:D,③原単位!I:I
)</f>
        <v>0</v>
      </c>
      <c r="S168" t="str">
        <f>"/"&amp;_xlfn.XLOOKUP(
_xlfn.XLOOKUP(
D168,'④-1活動量と原単位の対応付け'!B:B,'④-1活動量と原単位の対応付け'!E:E),
③原単位!D:D,③原単位!H:H
)</f>
        <v>/</v>
      </c>
      <c r="U168" s="13" t="s">
        <v>31</v>
      </c>
      <c r="W168">
        <f t="shared" si="7"/>
        <v>0</v>
      </c>
    </row>
    <row r="169" spans="8:23">
      <c r="H169" s="13" t="s">
        <v>29</v>
      </c>
      <c r="J169" s="42">
        <f t="shared" si="6"/>
        <v>0.92592592592592593</v>
      </c>
      <c r="L169" s="13" t="s">
        <v>29</v>
      </c>
      <c r="N169">
        <f>_xlfn.XLOOKUP(D169,'④-1活動量と原単位の対応付け'!B:B,'④-1活動量と原単位の対応付け'!I:I)</f>
        <v>0</v>
      </c>
      <c r="P169" s="13" t="s">
        <v>29</v>
      </c>
      <c r="R169">
        <f>_xlfn.XLOOKUP(
_xlfn.XLOOKUP(
D169,'④-1活動量と原単位の対応付け'!B:B,'④-1活動量と原単位の対応付け'!E:E),
③原単位!D:D,③原単位!I:I
)</f>
        <v>0</v>
      </c>
      <c r="S169" t="str">
        <f>"/"&amp;_xlfn.XLOOKUP(
_xlfn.XLOOKUP(
D169,'④-1活動量と原単位の対応付け'!B:B,'④-1活動量と原単位の対応付け'!E:E),
③原単位!D:D,③原単位!H:H
)</f>
        <v>/</v>
      </c>
      <c r="U169" s="13" t="s">
        <v>31</v>
      </c>
      <c r="W169">
        <f t="shared" si="7"/>
        <v>0</v>
      </c>
    </row>
    <row r="170" spans="8:23">
      <c r="H170" s="13" t="s">
        <v>29</v>
      </c>
      <c r="J170" s="42">
        <f t="shared" ref="J170:J233" si="8">$F$2</f>
        <v>0.92592592592592593</v>
      </c>
      <c r="L170" s="13" t="s">
        <v>29</v>
      </c>
      <c r="N170">
        <f>_xlfn.XLOOKUP(D170,'④-1活動量と原単位の対応付け'!B:B,'④-1活動量と原単位の対応付け'!I:I)</f>
        <v>0</v>
      </c>
      <c r="P170" s="13" t="s">
        <v>29</v>
      </c>
      <c r="R170">
        <f>_xlfn.XLOOKUP(
_xlfn.XLOOKUP(
D170,'④-1活動量と原単位の対応付け'!B:B,'④-1活動量と原単位の対応付け'!E:E),
③原単位!D:D,③原単位!I:I
)</f>
        <v>0</v>
      </c>
      <c r="S170" t="str">
        <f>"/"&amp;_xlfn.XLOOKUP(
_xlfn.XLOOKUP(
D170,'④-1活動量と原単位の対応付け'!B:B,'④-1活動量と原単位の対応付け'!E:E),
③原単位!D:D,③原単位!H:H
)</f>
        <v>/</v>
      </c>
      <c r="U170" s="13" t="s">
        <v>31</v>
      </c>
      <c r="W170">
        <f t="shared" si="7"/>
        <v>0</v>
      </c>
    </row>
    <row r="171" spans="8:23">
      <c r="H171" s="13" t="s">
        <v>29</v>
      </c>
      <c r="J171" s="42">
        <f t="shared" si="8"/>
        <v>0.92592592592592593</v>
      </c>
      <c r="L171" s="13" t="s">
        <v>29</v>
      </c>
      <c r="N171">
        <f>_xlfn.XLOOKUP(D171,'④-1活動量と原単位の対応付け'!B:B,'④-1活動量と原単位の対応付け'!I:I)</f>
        <v>0</v>
      </c>
      <c r="P171" s="13" t="s">
        <v>29</v>
      </c>
      <c r="R171">
        <f>_xlfn.XLOOKUP(
_xlfn.XLOOKUP(
D171,'④-1活動量と原単位の対応付け'!B:B,'④-1活動量と原単位の対応付け'!E:E),
③原単位!D:D,③原単位!I:I
)</f>
        <v>0</v>
      </c>
      <c r="S171" t="str">
        <f>"/"&amp;_xlfn.XLOOKUP(
_xlfn.XLOOKUP(
D171,'④-1活動量と原単位の対応付け'!B:B,'④-1活動量と原単位の対応付け'!E:E),
③原単位!D:D,③原単位!H:H
)</f>
        <v>/</v>
      </c>
      <c r="U171" s="13" t="s">
        <v>31</v>
      </c>
      <c r="W171">
        <f t="shared" si="7"/>
        <v>0</v>
      </c>
    </row>
    <row r="172" spans="8:23">
      <c r="H172" s="13" t="s">
        <v>29</v>
      </c>
      <c r="J172" s="42">
        <f t="shared" si="8"/>
        <v>0.92592592592592593</v>
      </c>
      <c r="L172" s="13" t="s">
        <v>29</v>
      </c>
      <c r="N172">
        <f>_xlfn.XLOOKUP(D172,'④-1活動量と原単位の対応付け'!B:B,'④-1活動量と原単位の対応付け'!I:I)</f>
        <v>0</v>
      </c>
      <c r="P172" s="13" t="s">
        <v>29</v>
      </c>
      <c r="R172">
        <f>_xlfn.XLOOKUP(
_xlfn.XLOOKUP(
D172,'④-1活動量と原単位の対応付け'!B:B,'④-1活動量と原単位の対応付け'!E:E),
③原単位!D:D,③原単位!I:I
)</f>
        <v>0</v>
      </c>
      <c r="S172" t="str">
        <f>"/"&amp;_xlfn.XLOOKUP(
_xlfn.XLOOKUP(
D172,'④-1活動量と原単位の対応付け'!B:B,'④-1活動量と原単位の対応付け'!E:E),
③原単位!D:D,③原単位!H:H
)</f>
        <v>/</v>
      </c>
      <c r="U172" s="13" t="s">
        <v>31</v>
      </c>
      <c r="W172">
        <f t="shared" si="7"/>
        <v>0</v>
      </c>
    </row>
    <row r="173" spans="8:23">
      <c r="H173" s="13" t="s">
        <v>29</v>
      </c>
      <c r="J173" s="42">
        <f t="shared" si="8"/>
        <v>0.92592592592592593</v>
      </c>
      <c r="L173" s="13" t="s">
        <v>29</v>
      </c>
      <c r="N173">
        <f>_xlfn.XLOOKUP(D173,'④-1活動量と原単位の対応付け'!B:B,'④-1活動量と原単位の対応付け'!I:I)</f>
        <v>0</v>
      </c>
      <c r="P173" s="13" t="s">
        <v>29</v>
      </c>
      <c r="R173">
        <f>_xlfn.XLOOKUP(
_xlfn.XLOOKUP(
D173,'④-1活動量と原単位の対応付け'!B:B,'④-1活動量と原単位の対応付け'!E:E),
③原単位!D:D,③原単位!I:I
)</f>
        <v>0</v>
      </c>
      <c r="S173" t="str">
        <f>"/"&amp;_xlfn.XLOOKUP(
_xlfn.XLOOKUP(
D173,'④-1活動量と原単位の対応付け'!B:B,'④-1活動量と原単位の対応付け'!E:E),
③原単位!D:D,③原単位!H:H
)</f>
        <v>/</v>
      </c>
      <c r="U173" s="13" t="s">
        <v>31</v>
      </c>
      <c r="W173">
        <f t="shared" si="7"/>
        <v>0</v>
      </c>
    </row>
    <row r="174" spans="8:23">
      <c r="H174" s="13" t="s">
        <v>29</v>
      </c>
      <c r="J174" s="42">
        <f t="shared" si="8"/>
        <v>0.92592592592592593</v>
      </c>
      <c r="L174" s="13" t="s">
        <v>29</v>
      </c>
      <c r="N174">
        <f>_xlfn.XLOOKUP(D174,'④-1活動量と原単位の対応付け'!B:B,'④-1活動量と原単位の対応付け'!I:I)</f>
        <v>0</v>
      </c>
      <c r="P174" s="13" t="s">
        <v>29</v>
      </c>
      <c r="R174">
        <f>_xlfn.XLOOKUP(
_xlfn.XLOOKUP(
D174,'④-1活動量と原単位の対応付け'!B:B,'④-1活動量と原単位の対応付け'!E:E),
③原単位!D:D,③原単位!I:I
)</f>
        <v>0</v>
      </c>
      <c r="S174" t="str">
        <f>"/"&amp;_xlfn.XLOOKUP(
_xlfn.XLOOKUP(
D174,'④-1活動量と原単位の対応付け'!B:B,'④-1活動量と原単位の対応付け'!E:E),
③原単位!D:D,③原単位!H:H
)</f>
        <v>/</v>
      </c>
      <c r="U174" s="13" t="s">
        <v>31</v>
      </c>
      <c r="W174">
        <f t="shared" si="7"/>
        <v>0</v>
      </c>
    </row>
    <row r="175" spans="8:23">
      <c r="H175" s="13" t="s">
        <v>29</v>
      </c>
      <c r="J175" s="42">
        <f t="shared" si="8"/>
        <v>0.92592592592592593</v>
      </c>
      <c r="L175" s="13" t="s">
        <v>29</v>
      </c>
      <c r="N175">
        <f>_xlfn.XLOOKUP(D175,'④-1活動量と原単位の対応付け'!B:B,'④-1活動量と原単位の対応付け'!I:I)</f>
        <v>0</v>
      </c>
      <c r="P175" s="13" t="s">
        <v>29</v>
      </c>
      <c r="R175">
        <f>_xlfn.XLOOKUP(
_xlfn.XLOOKUP(
D175,'④-1活動量と原単位の対応付け'!B:B,'④-1活動量と原単位の対応付け'!E:E),
③原単位!D:D,③原単位!I:I
)</f>
        <v>0</v>
      </c>
      <c r="S175" t="str">
        <f>"/"&amp;_xlfn.XLOOKUP(
_xlfn.XLOOKUP(
D175,'④-1活動量と原単位の対応付け'!B:B,'④-1活動量と原単位の対応付け'!E:E),
③原単位!D:D,③原単位!H:H
)</f>
        <v>/</v>
      </c>
      <c r="U175" s="13" t="s">
        <v>31</v>
      </c>
      <c r="W175">
        <f t="shared" si="7"/>
        <v>0</v>
      </c>
    </row>
    <row r="176" spans="8:23">
      <c r="H176" s="13" t="s">
        <v>29</v>
      </c>
      <c r="J176" s="42">
        <f t="shared" si="8"/>
        <v>0.92592592592592593</v>
      </c>
      <c r="L176" s="13" t="s">
        <v>29</v>
      </c>
      <c r="N176">
        <f>_xlfn.XLOOKUP(D176,'④-1活動量と原単位の対応付け'!B:B,'④-1活動量と原単位の対応付け'!I:I)</f>
        <v>0</v>
      </c>
      <c r="P176" s="13" t="s">
        <v>29</v>
      </c>
      <c r="R176">
        <f>_xlfn.XLOOKUP(
_xlfn.XLOOKUP(
D176,'④-1活動量と原単位の対応付け'!B:B,'④-1活動量と原単位の対応付け'!E:E),
③原単位!D:D,③原単位!I:I
)</f>
        <v>0</v>
      </c>
      <c r="S176" t="str">
        <f>"/"&amp;_xlfn.XLOOKUP(
_xlfn.XLOOKUP(
D176,'④-1活動量と原単位の対応付け'!B:B,'④-1活動量と原単位の対応付け'!E:E),
③原単位!D:D,③原単位!H:H
)</f>
        <v>/</v>
      </c>
      <c r="U176" s="13" t="s">
        <v>31</v>
      </c>
      <c r="W176">
        <f t="shared" si="7"/>
        <v>0</v>
      </c>
    </row>
    <row r="177" spans="8:23">
      <c r="H177" s="13" t="s">
        <v>29</v>
      </c>
      <c r="J177" s="42">
        <f t="shared" si="8"/>
        <v>0.92592592592592593</v>
      </c>
      <c r="L177" s="13" t="s">
        <v>29</v>
      </c>
      <c r="N177">
        <f>_xlfn.XLOOKUP(D177,'④-1活動量と原単位の対応付け'!B:B,'④-1活動量と原単位の対応付け'!I:I)</f>
        <v>0</v>
      </c>
      <c r="P177" s="13" t="s">
        <v>29</v>
      </c>
      <c r="R177">
        <f>_xlfn.XLOOKUP(
_xlfn.XLOOKUP(
D177,'④-1活動量と原単位の対応付け'!B:B,'④-1活動量と原単位の対応付け'!E:E),
③原単位!D:D,③原単位!I:I
)</f>
        <v>0</v>
      </c>
      <c r="S177" t="str">
        <f>"/"&amp;_xlfn.XLOOKUP(
_xlfn.XLOOKUP(
D177,'④-1活動量と原単位の対応付け'!B:B,'④-1活動量と原単位の対応付け'!E:E),
③原単位!D:D,③原単位!H:H
)</f>
        <v>/</v>
      </c>
      <c r="U177" s="13" t="s">
        <v>31</v>
      </c>
      <c r="W177">
        <f t="shared" si="7"/>
        <v>0</v>
      </c>
    </row>
    <row r="178" spans="8:23">
      <c r="H178" s="13" t="s">
        <v>29</v>
      </c>
      <c r="J178" s="42">
        <f t="shared" si="8"/>
        <v>0.92592592592592593</v>
      </c>
      <c r="L178" s="13" t="s">
        <v>29</v>
      </c>
      <c r="N178">
        <f>_xlfn.XLOOKUP(D178,'④-1活動量と原単位の対応付け'!B:B,'④-1活動量と原単位の対応付け'!I:I)</f>
        <v>0</v>
      </c>
      <c r="P178" s="13" t="s">
        <v>29</v>
      </c>
      <c r="R178">
        <f>_xlfn.XLOOKUP(
_xlfn.XLOOKUP(
D178,'④-1活動量と原単位の対応付け'!B:B,'④-1活動量と原単位の対応付け'!E:E),
③原単位!D:D,③原単位!I:I
)</f>
        <v>0</v>
      </c>
      <c r="S178" t="str">
        <f>"/"&amp;_xlfn.XLOOKUP(
_xlfn.XLOOKUP(
D178,'④-1活動量と原単位の対応付け'!B:B,'④-1活動量と原単位の対応付け'!E:E),
③原単位!D:D,③原単位!H:H
)</f>
        <v>/</v>
      </c>
      <c r="U178" s="13" t="s">
        <v>31</v>
      </c>
      <c r="W178">
        <f t="shared" si="7"/>
        <v>0</v>
      </c>
    </row>
    <row r="179" spans="8:23">
      <c r="H179" s="13" t="s">
        <v>29</v>
      </c>
      <c r="J179" s="42">
        <f t="shared" si="8"/>
        <v>0.92592592592592593</v>
      </c>
      <c r="L179" s="13" t="s">
        <v>29</v>
      </c>
      <c r="N179">
        <f>_xlfn.XLOOKUP(D179,'④-1活動量と原単位の対応付け'!B:B,'④-1活動量と原単位の対応付け'!I:I)</f>
        <v>0</v>
      </c>
      <c r="P179" s="13" t="s">
        <v>29</v>
      </c>
      <c r="R179">
        <f>_xlfn.XLOOKUP(
_xlfn.XLOOKUP(
D179,'④-1活動量と原単位の対応付け'!B:B,'④-1活動量と原単位の対応付け'!E:E),
③原単位!D:D,③原単位!I:I
)</f>
        <v>0</v>
      </c>
      <c r="S179" t="str">
        <f>"/"&amp;_xlfn.XLOOKUP(
_xlfn.XLOOKUP(
D179,'④-1活動量と原単位の対応付け'!B:B,'④-1活動量と原単位の対応付け'!E:E),
③原単位!D:D,③原単位!H:H
)</f>
        <v>/</v>
      </c>
      <c r="U179" s="13" t="s">
        <v>31</v>
      </c>
      <c r="W179">
        <f t="shared" si="7"/>
        <v>0</v>
      </c>
    </row>
    <row r="180" spans="8:23">
      <c r="H180" s="13" t="s">
        <v>29</v>
      </c>
      <c r="J180" s="42">
        <f t="shared" si="8"/>
        <v>0.92592592592592593</v>
      </c>
      <c r="L180" s="13" t="s">
        <v>29</v>
      </c>
      <c r="N180">
        <f>_xlfn.XLOOKUP(D180,'④-1活動量と原単位の対応付け'!B:B,'④-1活動量と原単位の対応付け'!I:I)</f>
        <v>0</v>
      </c>
      <c r="P180" s="13" t="s">
        <v>29</v>
      </c>
      <c r="R180">
        <f>_xlfn.XLOOKUP(
_xlfn.XLOOKUP(
D180,'④-1活動量と原単位の対応付け'!B:B,'④-1活動量と原単位の対応付け'!E:E),
③原単位!D:D,③原単位!I:I
)</f>
        <v>0</v>
      </c>
      <c r="S180" t="str">
        <f>"/"&amp;_xlfn.XLOOKUP(
_xlfn.XLOOKUP(
D180,'④-1活動量と原単位の対応付け'!B:B,'④-1活動量と原単位の対応付け'!E:E),
③原単位!D:D,③原単位!H:H
)</f>
        <v>/</v>
      </c>
      <c r="U180" s="13" t="s">
        <v>31</v>
      </c>
      <c r="W180">
        <f t="shared" si="7"/>
        <v>0</v>
      </c>
    </row>
    <row r="181" spans="8:23">
      <c r="H181" s="13" t="s">
        <v>29</v>
      </c>
      <c r="J181" s="42">
        <f t="shared" si="8"/>
        <v>0.92592592592592593</v>
      </c>
      <c r="L181" s="13" t="s">
        <v>29</v>
      </c>
      <c r="N181">
        <f>_xlfn.XLOOKUP(D181,'④-1活動量と原単位の対応付け'!B:B,'④-1活動量と原単位の対応付け'!I:I)</f>
        <v>0</v>
      </c>
      <c r="P181" s="13" t="s">
        <v>29</v>
      </c>
      <c r="R181">
        <f>_xlfn.XLOOKUP(
_xlfn.XLOOKUP(
D181,'④-1活動量と原単位の対応付け'!B:B,'④-1活動量と原単位の対応付け'!E:E),
③原単位!D:D,③原単位!I:I
)</f>
        <v>0</v>
      </c>
      <c r="S181" t="str">
        <f>"/"&amp;_xlfn.XLOOKUP(
_xlfn.XLOOKUP(
D181,'④-1活動量と原単位の対応付け'!B:B,'④-1活動量と原単位の対応付け'!E:E),
③原単位!D:D,③原単位!H:H
)</f>
        <v>/</v>
      </c>
      <c r="U181" s="13" t="s">
        <v>31</v>
      </c>
      <c r="W181">
        <f t="shared" si="7"/>
        <v>0</v>
      </c>
    </row>
    <row r="182" spans="8:23">
      <c r="H182" s="13" t="s">
        <v>29</v>
      </c>
      <c r="J182" s="42">
        <f t="shared" si="8"/>
        <v>0.92592592592592593</v>
      </c>
      <c r="L182" s="13" t="s">
        <v>29</v>
      </c>
      <c r="N182">
        <f>_xlfn.XLOOKUP(D182,'④-1活動量と原単位の対応付け'!B:B,'④-1活動量と原単位の対応付け'!I:I)</f>
        <v>0</v>
      </c>
      <c r="P182" s="13" t="s">
        <v>29</v>
      </c>
      <c r="R182">
        <f>_xlfn.XLOOKUP(
_xlfn.XLOOKUP(
D182,'④-1活動量と原単位の対応付け'!B:B,'④-1活動量と原単位の対応付け'!E:E),
③原単位!D:D,③原単位!I:I
)</f>
        <v>0</v>
      </c>
      <c r="S182" t="str">
        <f>"/"&amp;_xlfn.XLOOKUP(
_xlfn.XLOOKUP(
D182,'④-1活動量と原単位の対応付け'!B:B,'④-1活動量と原単位の対応付け'!E:E),
③原単位!D:D,③原単位!H:H
)</f>
        <v>/</v>
      </c>
      <c r="U182" s="13" t="s">
        <v>31</v>
      </c>
      <c r="W182">
        <f t="shared" si="7"/>
        <v>0</v>
      </c>
    </row>
    <row r="183" spans="8:23">
      <c r="H183" s="13" t="s">
        <v>29</v>
      </c>
      <c r="J183" s="42">
        <f t="shared" si="8"/>
        <v>0.92592592592592593</v>
      </c>
      <c r="L183" s="13" t="s">
        <v>29</v>
      </c>
      <c r="N183">
        <f>_xlfn.XLOOKUP(D183,'④-1活動量と原単位の対応付け'!B:B,'④-1活動量と原単位の対応付け'!I:I)</f>
        <v>0</v>
      </c>
      <c r="P183" s="13" t="s">
        <v>29</v>
      </c>
      <c r="R183">
        <f>_xlfn.XLOOKUP(
_xlfn.XLOOKUP(
D183,'④-1活動量と原単位の対応付け'!B:B,'④-1活動量と原単位の対応付け'!E:E),
③原単位!D:D,③原単位!I:I
)</f>
        <v>0</v>
      </c>
      <c r="S183" t="str">
        <f>"/"&amp;_xlfn.XLOOKUP(
_xlfn.XLOOKUP(
D183,'④-1活動量と原単位の対応付け'!B:B,'④-1活動量と原単位の対応付け'!E:E),
③原単位!D:D,③原単位!H:H
)</f>
        <v>/</v>
      </c>
      <c r="U183" s="13" t="s">
        <v>31</v>
      </c>
      <c r="W183">
        <f t="shared" si="7"/>
        <v>0</v>
      </c>
    </row>
    <row r="184" spans="8:23">
      <c r="H184" s="13" t="s">
        <v>29</v>
      </c>
      <c r="J184" s="42">
        <f t="shared" si="8"/>
        <v>0.92592592592592593</v>
      </c>
      <c r="L184" s="13" t="s">
        <v>29</v>
      </c>
      <c r="N184">
        <f>_xlfn.XLOOKUP(D184,'④-1活動量と原単位の対応付け'!B:B,'④-1活動量と原単位の対応付け'!I:I)</f>
        <v>0</v>
      </c>
      <c r="P184" s="13" t="s">
        <v>29</v>
      </c>
      <c r="R184">
        <f>_xlfn.XLOOKUP(
_xlfn.XLOOKUP(
D184,'④-1活動量と原単位の対応付け'!B:B,'④-1活動量と原単位の対応付け'!E:E),
③原単位!D:D,③原単位!I:I
)</f>
        <v>0</v>
      </c>
      <c r="S184" t="str">
        <f>"/"&amp;_xlfn.XLOOKUP(
_xlfn.XLOOKUP(
D184,'④-1活動量と原単位の対応付け'!B:B,'④-1活動量と原単位の対応付け'!E:E),
③原単位!D:D,③原単位!H:H
)</f>
        <v>/</v>
      </c>
      <c r="U184" s="13" t="s">
        <v>31</v>
      </c>
      <c r="W184">
        <f t="shared" si="7"/>
        <v>0</v>
      </c>
    </row>
    <row r="185" spans="8:23">
      <c r="H185" s="13" t="s">
        <v>29</v>
      </c>
      <c r="J185" s="42">
        <f t="shared" si="8"/>
        <v>0.92592592592592593</v>
      </c>
      <c r="L185" s="13" t="s">
        <v>29</v>
      </c>
      <c r="N185">
        <f>_xlfn.XLOOKUP(D185,'④-1活動量と原単位の対応付け'!B:B,'④-1活動量と原単位の対応付け'!I:I)</f>
        <v>0</v>
      </c>
      <c r="P185" s="13" t="s">
        <v>29</v>
      </c>
      <c r="R185">
        <f>_xlfn.XLOOKUP(
_xlfn.XLOOKUP(
D185,'④-1活動量と原単位の対応付け'!B:B,'④-1活動量と原単位の対応付け'!E:E),
③原単位!D:D,③原単位!I:I
)</f>
        <v>0</v>
      </c>
      <c r="S185" t="str">
        <f>"/"&amp;_xlfn.XLOOKUP(
_xlfn.XLOOKUP(
D185,'④-1活動量と原単位の対応付け'!B:B,'④-1活動量と原単位の対応付け'!E:E),
③原単位!D:D,③原単位!H:H
)</f>
        <v>/</v>
      </c>
      <c r="U185" s="13" t="s">
        <v>31</v>
      </c>
      <c r="W185">
        <f t="shared" si="7"/>
        <v>0</v>
      </c>
    </row>
    <row r="186" spans="8:23">
      <c r="H186" s="13" t="s">
        <v>29</v>
      </c>
      <c r="J186" s="42">
        <f t="shared" si="8"/>
        <v>0.92592592592592593</v>
      </c>
      <c r="L186" s="13" t="s">
        <v>29</v>
      </c>
      <c r="N186">
        <f>_xlfn.XLOOKUP(D186,'④-1活動量と原単位の対応付け'!B:B,'④-1活動量と原単位の対応付け'!I:I)</f>
        <v>0</v>
      </c>
      <c r="P186" s="13" t="s">
        <v>29</v>
      </c>
      <c r="R186">
        <f>_xlfn.XLOOKUP(
_xlfn.XLOOKUP(
D186,'④-1活動量と原単位の対応付け'!B:B,'④-1活動量と原単位の対応付け'!E:E),
③原単位!D:D,③原単位!I:I
)</f>
        <v>0</v>
      </c>
      <c r="S186" t="str">
        <f>"/"&amp;_xlfn.XLOOKUP(
_xlfn.XLOOKUP(
D186,'④-1活動量と原単位の対応付け'!B:B,'④-1活動量と原単位の対応付け'!E:E),
③原単位!D:D,③原単位!H:H
)</f>
        <v>/</v>
      </c>
      <c r="U186" s="13" t="s">
        <v>31</v>
      </c>
      <c r="W186">
        <f t="shared" si="7"/>
        <v>0</v>
      </c>
    </row>
    <row r="187" spans="8:23">
      <c r="H187" s="13" t="s">
        <v>29</v>
      </c>
      <c r="J187" s="42">
        <f t="shared" si="8"/>
        <v>0.92592592592592593</v>
      </c>
      <c r="L187" s="13" t="s">
        <v>29</v>
      </c>
      <c r="N187">
        <f>_xlfn.XLOOKUP(D187,'④-1活動量と原単位の対応付け'!B:B,'④-1活動量と原単位の対応付け'!I:I)</f>
        <v>0</v>
      </c>
      <c r="P187" s="13" t="s">
        <v>29</v>
      </c>
      <c r="R187">
        <f>_xlfn.XLOOKUP(
_xlfn.XLOOKUP(
D187,'④-1活動量と原単位の対応付け'!B:B,'④-1活動量と原単位の対応付け'!E:E),
③原単位!D:D,③原単位!I:I
)</f>
        <v>0</v>
      </c>
      <c r="S187" t="str">
        <f>"/"&amp;_xlfn.XLOOKUP(
_xlfn.XLOOKUP(
D187,'④-1活動量と原単位の対応付け'!B:B,'④-1活動量と原単位の対応付け'!E:E),
③原単位!D:D,③原単位!H:H
)</f>
        <v>/</v>
      </c>
      <c r="U187" s="13" t="s">
        <v>31</v>
      </c>
      <c r="W187">
        <f t="shared" si="7"/>
        <v>0</v>
      </c>
    </row>
    <row r="188" spans="8:23">
      <c r="H188" s="13" t="s">
        <v>29</v>
      </c>
      <c r="J188" s="42">
        <f t="shared" si="8"/>
        <v>0.92592592592592593</v>
      </c>
      <c r="L188" s="13" t="s">
        <v>29</v>
      </c>
      <c r="N188">
        <f>_xlfn.XLOOKUP(D188,'④-1活動量と原単位の対応付け'!B:B,'④-1活動量と原単位の対応付け'!I:I)</f>
        <v>0</v>
      </c>
      <c r="P188" s="13" t="s">
        <v>29</v>
      </c>
      <c r="R188">
        <f>_xlfn.XLOOKUP(
_xlfn.XLOOKUP(
D188,'④-1活動量と原単位の対応付け'!B:B,'④-1活動量と原単位の対応付け'!E:E),
③原単位!D:D,③原単位!I:I
)</f>
        <v>0</v>
      </c>
      <c r="S188" t="str">
        <f>"/"&amp;_xlfn.XLOOKUP(
_xlfn.XLOOKUP(
D188,'④-1活動量と原単位の対応付け'!B:B,'④-1活動量と原単位の対応付け'!E:E),
③原単位!D:D,③原単位!H:H
)</f>
        <v>/</v>
      </c>
      <c r="U188" s="13" t="s">
        <v>31</v>
      </c>
      <c r="W188">
        <f t="shared" si="7"/>
        <v>0</v>
      </c>
    </row>
    <row r="189" spans="8:23">
      <c r="H189" s="13" t="s">
        <v>29</v>
      </c>
      <c r="J189" s="42">
        <f t="shared" si="8"/>
        <v>0.92592592592592593</v>
      </c>
      <c r="L189" s="13" t="s">
        <v>29</v>
      </c>
      <c r="N189">
        <f>_xlfn.XLOOKUP(D189,'④-1活動量と原単位の対応付け'!B:B,'④-1活動量と原単位の対応付け'!I:I)</f>
        <v>0</v>
      </c>
      <c r="P189" s="13" t="s">
        <v>29</v>
      </c>
      <c r="R189">
        <f>_xlfn.XLOOKUP(
_xlfn.XLOOKUP(
D189,'④-1活動量と原単位の対応付け'!B:B,'④-1活動量と原単位の対応付け'!E:E),
③原単位!D:D,③原単位!I:I
)</f>
        <v>0</v>
      </c>
      <c r="S189" t="str">
        <f>"/"&amp;_xlfn.XLOOKUP(
_xlfn.XLOOKUP(
D189,'④-1活動量と原単位の対応付け'!B:B,'④-1活動量と原単位の対応付け'!E:E),
③原単位!D:D,③原単位!H:H
)</f>
        <v>/</v>
      </c>
      <c r="U189" s="13" t="s">
        <v>31</v>
      </c>
      <c r="W189">
        <f t="shared" si="7"/>
        <v>0</v>
      </c>
    </row>
    <row r="190" spans="8:23">
      <c r="H190" s="13" t="s">
        <v>29</v>
      </c>
      <c r="J190" s="42">
        <f t="shared" si="8"/>
        <v>0.92592592592592593</v>
      </c>
      <c r="L190" s="13" t="s">
        <v>29</v>
      </c>
      <c r="N190">
        <f>_xlfn.XLOOKUP(D190,'④-1活動量と原単位の対応付け'!B:B,'④-1活動量と原単位の対応付け'!I:I)</f>
        <v>0</v>
      </c>
      <c r="P190" s="13" t="s">
        <v>29</v>
      </c>
      <c r="R190">
        <f>_xlfn.XLOOKUP(
_xlfn.XLOOKUP(
D190,'④-1活動量と原単位の対応付け'!B:B,'④-1活動量と原単位の対応付け'!E:E),
③原単位!D:D,③原単位!I:I
)</f>
        <v>0</v>
      </c>
      <c r="S190" t="str">
        <f>"/"&amp;_xlfn.XLOOKUP(
_xlfn.XLOOKUP(
D190,'④-1活動量と原単位の対応付け'!B:B,'④-1活動量と原単位の対応付け'!E:E),
③原単位!D:D,③原単位!H:H
)</f>
        <v>/</v>
      </c>
      <c r="U190" s="13" t="s">
        <v>31</v>
      </c>
      <c r="W190">
        <f t="shared" si="7"/>
        <v>0</v>
      </c>
    </row>
    <row r="191" spans="8:23">
      <c r="H191" s="13" t="s">
        <v>29</v>
      </c>
      <c r="J191" s="42">
        <f t="shared" si="8"/>
        <v>0.92592592592592593</v>
      </c>
      <c r="L191" s="13" t="s">
        <v>29</v>
      </c>
      <c r="N191">
        <f>_xlfn.XLOOKUP(D191,'④-1活動量と原単位の対応付け'!B:B,'④-1活動量と原単位の対応付け'!I:I)</f>
        <v>0</v>
      </c>
      <c r="P191" s="13" t="s">
        <v>29</v>
      </c>
      <c r="R191">
        <f>_xlfn.XLOOKUP(
_xlfn.XLOOKUP(
D191,'④-1活動量と原単位の対応付け'!B:B,'④-1活動量と原単位の対応付け'!E:E),
③原単位!D:D,③原単位!I:I
)</f>
        <v>0</v>
      </c>
      <c r="S191" t="str">
        <f>"/"&amp;_xlfn.XLOOKUP(
_xlfn.XLOOKUP(
D191,'④-1活動量と原単位の対応付け'!B:B,'④-1活動量と原単位の対応付け'!E:E),
③原単位!D:D,③原単位!H:H
)</f>
        <v>/</v>
      </c>
      <c r="U191" s="13" t="s">
        <v>31</v>
      </c>
      <c r="W191">
        <f t="shared" si="7"/>
        <v>0</v>
      </c>
    </row>
    <row r="192" spans="8:23">
      <c r="H192" s="13" t="s">
        <v>29</v>
      </c>
      <c r="J192" s="42">
        <f t="shared" si="8"/>
        <v>0.92592592592592593</v>
      </c>
      <c r="L192" s="13" t="s">
        <v>29</v>
      </c>
      <c r="N192">
        <f>_xlfn.XLOOKUP(D192,'④-1活動量と原単位の対応付け'!B:B,'④-1活動量と原単位の対応付け'!I:I)</f>
        <v>0</v>
      </c>
      <c r="P192" s="13" t="s">
        <v>29</v>
      </c>
      <c r="R192">
        <f>_xlfn.XLOOKUP(
_xlfn.XLOOKUP(
D192,'④-1活動量と原単位の対応付け'!B:B,'④-1活動量と原単位の対応付け'!E:E),
③原単位!D:D,③原単位!I:I
)</f>
        <v>0</v>
      </c>
      <c r="S192" t="str">
        <f>"/"&amp;_xlfn.XLOOKUP(
_xlfn.XLOOKUP(
D192,'④-1活動量と原単位の対応付け'!B:B,'④-1活動量と原単位の対応付け'!E:E),
③原単位!D:D,③原単位!H:H
)</f>
        <v>/</v>
      </c>
      <c r="U192" s="13" t="s">
        <v>31</v>
      </c>
      <c r="W192">
        <f t="shared" si="7"/>
        <v>0</v>
      </c>
    </row>
    <row r="193" spans="8:23">
      <c r="H193" s="13" t="s">
        <v>29</v>
      </c>
      <c r="J193" s="42">
        <f t="shared" si="8"/>
        <v>0.92592592592592593</v>
      </c>
      <c r="L193" s="13" t="s">
        <v>29</v>
      </c>
      <c r="N193">
        <f>_xlfn.XLOOKUP(D193,'④-1活動量と原単位の対応付け'!B:B,'④-1活動量と原単位の対応付け'!I:I)</f>
        <v>0</v>
      </c>
      <c r="P193" s="13" t="s">
        <v>29</v>
      </c>
      <c r="R193">
        <f>_xlfn.XLOOKUP(
_xlfn.XLOOKUP(
D193,'④-1活動量と原単位の対応付け'!B:B,'④-1活動量と原単位の対応付け'!E:E),
③原単位!D:D,③原単位!I:I
)</f>
        <v>0</v>
      </c>
      <c r="S193" t="str">
        <f>"/"&amp;_xlfn.XLOOKUP(
_xlfn.XLOOKUP(
D193,'④-1活動量と原単位の対応付け'!B:B,'④-1活動量と原単位の対応付け'!E:E),
③原単位!D:D,③原単位!H:H
)</f>
        <v>/</v>
      </c>
      <c r="U193" s="13" t="s">
        <v>31</v>
      </c>
      <c r="W193">
        <f t="shared" si="7"/>
        <v>0</v>
      </c>
    </row>
    <row r="194" spans="8:23">
      <c r="H194" s="13" t="s">
        <v>29</v>
      </c>
      <c r="J194" s="42">
        <f t="shared" si="8"/>
        <v>0.92592592592592593</v>
      </c>
      <c r="L194" s="13" t="s">
        <v>29</v>
      </c>
      <c r="N194">
        <f>_xlfn.XLOOKUP(D194,'④-1活動量と原単位の対応付け'!B:B,'④-1活動量と原単位の対応付け'!I:I)</f>
        <v>0</v>
      </c>
      <c r="P194" s="13" t="s">
        <v>29</v>
      </c>
      <c r="R194">
        <f>_xlfn.XLOOKUP(
_xlfn.XLOOKUP(
D194,'④-1活動量と原単位の対応付け'!B:B,'④-1活動量と原単位の対応付け'!E:E),
③原単位!D:D,③原単位!I:I
)</f>
        <v>0</v>
      </c>
      <c r="S194" t="str">
        <f>"/"&amp;_xlfn.XLOOKUP(
_xlfn.XLOOKUP(
D194,'④-1活動量と原単位の対応付け'!B:B,'④-1活動量と原単位の対応付け'!E:E),
③原単位!D:D,③原単位!H:H
)</f>
        <v>/</v>
      </c>
      <c r="U194" s="13" t="s">
        <v>31</v>
      </c>
      <c r="W194">
        <f t="shared" si="7"/>
        <v>0</v>
      </c>
    </row>
    <row r="195" spans="8:23">
      <c r="H195" s="13" t="s">
        <v>29</v>
      </c>
      <c r="J195" s="42">
        <f t="shared" si="8"/>
        <v>0.92592592592592593</v>
      </c>
      <c r="L195" s="13" t="s">
        <v>29</v>
      </c>
      <c r="N195">
        <f>_xlfn.XLOOKUP(D195,'④-1活動量と原単位の対応付け'!B:B,'④-1活動量と原単位の対応付け'!I:I)</f>
        <v>0</v>
      </c>
      <c r="P195" s="13" t="s">
        <v>29</v>
      </c>
      <c r="R195">
        <f>_xlfn.XLOOKUP(
_xlfn.XLOOKUP(
D195,'④-1活動量と原単位の対応付け'!B:B,'④-1活動量と原単位の対応付け'!E:E),
③原単位!D:D,③原単位!I:I
)</f>
        <v>0</v>
      </c>
      <c r="S195" t="str">
        <f>"/"&amp;_xlfn.XLOOKUP(
_xlfn.XLOOKUP(
D195,'④-1活動量と原単位の対応付け'!B:B,'④-1活動量と原単位の対応付け'!E:E),
③原単位!D:D,③原単位!H:H
)</f>
        <v>/</v>
      </c>
      <c r="U195" s="13" t="s">
        <v>31</v>
      </c>
      <c r="W195">
        <f t="shared" si="7"/>
        <v>0</v>
      </c>
    </row>
    <row r="196" spans="8:23">
      <c r="H196" s="13" t="s">
        <v>29</v>
      </c>
      <c r="J196" s="42">
        <f t="shared" si="8"/>
        <v>0.92592592592592593</v>
      </c>
      <c r="L196" s="13" t="s">
        <v>29</v>
      </c>
      <c r="N196">
        <f>_xlfn.XLOOKUP(D196,'④-1活動量と原単位の対応付け'!B:B,'④-1活動量と原単位の対応付け'!I:I)</f>
        <v>0</v>
      </c>
      <c r="P196" s="13" t="s">
        <v>29</v>
      </c>
      <c r="R196">
        <f>_xlfn.XLOOKUP(
_xlfn.XLOOKUP(
D196,'④-1活動量と原単位の対応付け'!B:B,'④-1活動量と原単位の対応付け'!E:E),
③原単位!D:D,③原単位!I:I
)</f>
        <v>0</v>
      </c>
      <c r="S196" t="str">
        <f>"/"&amp;_xlfn.XLOOKUP(
_xlfn.XLOOKUP(
D196,'④-1活動量と原単位の対応付け'!B:B,'④-1活動量と原単位の対応付け'!E:E),
③原単位!D:D,③原単位!H:H
)</f>
        <v>/</v>
      </c>
      <c r="U196" s="13" t="s">
        <v>31</v>
      </c>
      <c r="W196">
        <f t="shared" si="7"/>
        <v>0</v>
      </c>
    </row>
    <row r="197" spans="8:23">
      <c r="H197" s="13" t="s">
        <v>29</v>
      </c>
      <c r="J197" s="42">
        <f t="shared" si="8"/>
        <v>0.92592592592592593</v>
      </c>
      <c r="L197" s="13" t="s">
        <v>29</v>
      </c>
      <c r="N197">
        <f>_xlfn.XLOOKUP(D197,'④-1活動量と原単位の対応付け'!B:B,'④-1活動量と原単位の対応付け'!I:I)</f>
        <v>0</v>
      </c>
      <c r="P197" s="13" t="s">
        <v>29</v>
      </c>
      <c r="R197">
        <f>_xlfn.XLOOKUP(
_xlfn.XLOOKUP(
D197,'④-1活動量と原単位の対応付け'!B:B,'④-1活動量と原単位の対応付け'!E:E),
③原単位!D:D,③原単位!I:I
)</f>
        <v>0</v>
      </c>
      <c r="S197" t="str">
        <f>"/"&amp;_xlfn.XLOOKUP(
_xlfn.XLOOKUP(
D197,'④-1活動量と原単位の対応付け'!B:B,'④-1活動量と原単位の対応付け'!E:E),
③原単位!D:D,③原単位!H:H
)</f>
        <v>/</v>
      </c>
      <c r="U197" s="13" t="s">
        <v>31</v>
      </c>
      <c r="W197">
        <f t="shared" si="7"/>
        <v>0</v>
      </c>
    </row>
    <row r="198" spans="8:23">
      <c r="H198" s="13" t="s">
        <v>29</v>
      </c>
      <c r="J198" s="42">
        <f t="shared" si="8"/>
        <v>0.92592592592592593</v>
      </c>
      <c r="L198" s="13" t="s">
        <v>29</v>
      </c>
      <c r="N198">
        <f>_xlfn.XLOOKUP(D198,'④-1活動量と原単位の対応付け'!B:B,'④-1活動量と原単位の対応付け'!I:I)</f>
        <v>0</v>
      </c>
      <c r="P198" s="13" t="s">
        <v>29</v>
      </c>
      <c r="R198">
        <f>_xlfn.XLOOKUP(
_xlfn.XLOOKUP(
D198,'④-1活動量と原単位の対応付け'!B:B,'④-1活動量と原単位の対応付け'!E:E),
③原単位!D:D,③原単位!I:I
)</f>
        <v>0</v>
      </c>
      <c r="S198" t="str">
        <f>"/"&amp;_xlfn.XLOOKUP(
_xlfn.XLOOKUP(
D198,'④-1活動量と原単位の対応付け'!B:B,'④-1活動量と原単位の対応付け'!E:E),
③原単位!D:D,③原単位!H:H
)</f>
        <v>/</v>
      </c>
      <c r="U198" s="13" t="s">
        <v>31</v>
      </c>
      <c r="W198">
        <f t="shared" si="7"/>
        <v>0</v>
      </c>
    </row>
    <row r="199" spans="8:23">
      <c r="H199" s="13" t="s">
        <v>29</v>
      </c>
      <c r="J199" s="42">
        <f t="shared" si="8"/>
        <v>0.92592592592592593</v>
      </c>
      <c r="L199" s="13" t="s">
        <v>29</v>
      </c>
      <c r="N199">
        <f>_xlfn.XLOOKUP(D199,'④-1活動量と原単位の対応付け'!B:B,'④-1活動量と原単位の対応付け'!I:I)</f>
        <v>0</v>
      </c>
      <c r="P199" s="13" t="s">
        <v>29</v>
      </c>
      <c r="R199">
        <f>_xlfn.XLOOKUP(
_xlfn.XLOOKUP(
D199,'④-1活動量と原単位の対応付け'!B:B,'④-1活動量と原単位の対応付け'!E:E),
③原単位!D:D,③原単位!I:I
)</f>
        <v>0</v>
      </c>
      <c r="S199" t="str">
        <f>"/"&amp;_xlfn.XLOOKUP(
_xlfn.XLOOKUP(
D199,'④-1活動量と原単位の対応付け'!B:B,'④-1活動量と原単位の対応付け'!E:E),
③原単位!D:D,③原単位!H:H
)</f>
        <v>/</v>
      </c>
      <c r="U199" s="13" t="s">
        <v>31</v>
      </c>
      <c r="W199">
        <f t="shared" si="7"/>
        <v>0</v>
      </c>
    </row>
    <row r="200" spans="8:23">
      <c r="H200" s="13" t="s">
        <v>29</v>
      </c>
      <c r="J200" s="42">
        <f t="shared" si="8"/>
        <v>0.92592592592592593</v>
      </c>
      <c r="L200" s="13" t="s">
        <v>29</v>
      </c>
      <c r="N200">
        <f>_xlfn.XLOOKUP(D200,'④-1活動量と原単位の対応付け'!B:B,'④-1活動量と原単位の対応付け'!I:I)</f>
        <v>0</v>
      </c>
      <c r="P200" s="13" t="s">
        <v>29</v>
      </c>
      <c r="R200">
        <f>_xlfn.XLOOKUP(
_xlfn.XLOOKUP(
D200,'④-1活動量と原単位の対応付け'!B:B,'④-1活動量と原単位の対応付け'!E:E),
③原単位!D:D,③原単位!I:I
)</f>
        <v>0</v>
      </c>
      <c r="S200" t="str">
        <f>"/"&amp;_xlfn.XLOOKUP(
_xlfn.XLOOKUP(
D200,'④-1活動量と原単位の対応付け'!B:B,'④-1活動量と原単位の対応付け'!E:E),
③原単位!D:D,③原単位!H:H
)</f>
        <v>/</v>
      </c>
      <c r="U200" s="13" t="s">
        <v>31</v>
      </c>
      <c r="W200">
        <f t="shared" si="7"/>
        <v>0</v>
      </c>
    </row>
    <row r="201" spans="8:23">
      <c r="H201" s="13" t="s">
        <v>29</v>
      </c>
      <c r="J201" s="42">
        <f t="shared" si="8"/>
        <v>0.92592592592592593</v>
      </c>
      <c r="L201" s="13" t="s">
        <v>29</v>
      </c>
      <c r="N201">
        <f>_xlfn.XLOOKUP(D201,'④-1活動量と原単位の対応付け'!B:B,'④-1活動量と原単位の対応付け'!I:I)</f>
        <v>0</v>
      </c>
      <c r="P201" s="13" t="s">
        <v>29</v>
      </c>
      <c r="R201">
        <f>_xlfn.XLOOKUP(
_xlfn.XLOOKUP(
D201,'④-1活動量と原単位の対応付け'!B:B,'④-1活動量と原単位の対応付け'!E:E),
③原単位!D:D,③原単位!I:I
)</f>
        <v>0</v>
      </c>
      <c r="S201" t="str">
        <f>"/"&amp;_xlfn.XLOOKUP(
_xlfn.XLOOKUP(
D201,'④-1活動量と原単位の対応付け'!B:B,'④-1活動量と原単位の対応付け'!E:E),
③原単位!D:D,③原単位!H:H
)</f>
        <v>/</v>
      </c>
      <c r="U201" s="13" t="s">
        <v>31</v>
      </c>
      <c r="W201">
        <f t="shared" si="7"/>
        <v>0</v>
      </c>
    </row>
    <row r="202" spans="8:23">
      <c r="H202" s="13" t="s">
        <v>29</v>
      </c>
      <c r="J202" s="42">
        <f t="shared" si="8"/>
        <v>0.92592592592592593</v>
      </c>
      <c r="L202" s="13" t="s">
        <v>29</v>
      </c>
      <c r="N202">
        <f>_xlfn.XLOOKUP(D202,'④-1活動量と原単位の対応付け'!B:B,'④-1活動量と原単位の対応付け'!I:I)</f>
        <v>0</v>
      </c>
      <c r="P202" s="13" t="s">
        <v>29</v>
      </c>
      <c r="R202">
        <f>_xlfn.XLOOKUP(
_xlfn.XLOOKUP(
D202,'④-1活動量と原単位の対応付け'!B:B,'④-1活動量と原単位の対応付け'!E:E),
③原単位!D:D,③原単位!I:I
)</f>
        <v>0</v>
      </c>
      <c r="S202" t="str">
        <f>"/"&amp;_xlfn.XLOOKUP(
_xlfn.XLOOKUP(
D202,'④-1活動量と原単位の対応付け'!B:B,'④-1活動量と原単位の対応付け'!E:E),
③原単位!D:D,③原単位!H:H
)</f>
        <v>/</v>
      </c>
      <c r="U202" s="13" t="s">
        <v>31</v>
      </c>
      <c r="W202">
        <f t="shared" si="7"/>
        <v>0</v>
      </c>
    </row>
    <row r="203" spans="8:23">
      <c r="H203" s="13" t="s">
        <v>29</v>
      </c>
      <c r="J203" s="42">
        <f t="shared" si="8"/>
        <v>0.92592592592592593</v>
      </c>
      <c r="L203" s="13" t="s">
        <v>29</v>
      </c>
      <c r="N203">
        <f>_xlfn.XLOOKUP(D203,'④-1活動量と原単位の対応付け'!B:B,'④-1活動量と原単位の対応付け'!I:I)</f>
        <v>0</v>
      </c>
      <c r="P203" s="13" t="s">
        <v>29</v>
      </c>
      <c r="R203">
        <f>_xlfn.XLOOKUP(
_xlfn.XLOOKUP(
D203,'④-1活動量と原単位の対応付け'!B:B,'④-1活動量と原単位の対応付け'!E:E),
③原単位!D:D,③原単位!I:I
)</f>
        <v>0</v>
      </c>
      <c r="S203" t="str">
        <f>"/"&amp;_xlfn.XLOOKUP(
_xlfn.XLOOKUP(
D203,'④-1活動量と原単位の対応付け'!B:B,'④-1活動量と原単位の対応付け'!E:E),
③原単位!D:D,③原単位!H:H
)</f>
        <v>/</v>
      </c>
      <c r="U203" s="13" t="s">
        <v>31</v>
      </c>
      <c r="W203">
        <f t="shared" ref="W203" si="9">IFERROR(E203*J203*N203*R203,0)</f>
        <v>0</v>
      </c>
    </row>
    <row r="204" spans="8:23">
      <c r="H204" s="13" t="s">
        <v>29</v>
      </c>
      <c r="J204" s="42">
        <f t="shared" si="8"/>
        <v>0.92592592592592593</v>
      </c>
      <c r="L204" s="13" t="s">
        <v>29</v>
      </c>
      <c r="N204">
        <f>_xlfn.XLOOKUP(D204,'④-1活動量と原単位の対応付け'!B:B,'④-1活動量と原単位の対応付け'!I:I)</f>
        <v>0</v>
      </c>
      <c r="P204" s="13" t="s">
        <v>29</v>
      </c>
      <c r="R204">
        <f>_xlfn.XLOOKUP(
_xlfn.XLOOKUP(
D204,'④-1活動量と原単位の対応付け'!B:B,'④-1活動量と原単位の対応付け'!E:E),
③原単位!D:D,③原単位!I:I
)</f>
        <v>0</v>
      </c>
      <c r="S204" t="str">
        <f>"/"&amp;_xlfn.XLOOKUP(
_xlfn.XLOOKUP(
D204,'④-1活動量と原単位の対応付け'!B:B,'④-1活動量と原単位の対応付け'!E:E),
③原単位!D:D,③原単位!H:H
)</f>
        <v>/</v>
      </c>
      <c r="U204" s="13" t="s">
        <v>31</v>
      </c>
      <c r="W204">
        <f t="shared" ref="W204:W267" si="10">IFERROR(E204*J204*N204*R204,0)</f>
        <v>0</v>
      </c>
    </row>
    <row r="205" spans="8:23">
      <c r="H205" s="13" t="s">
        <v>29</v>
      </c>
      <c r="J205" s="42">
        <f t="shared" si="8"/>
        <v>0.92592592592592593</v>
      </c>
      <c r="L205" s="13" t="s">
        <v>29</v>
      </c>
      <c r="N205">
        <f>_xlfn.XLOOKUP(D205,'④-1活動量と原単位の対応付け'!B:B,'④-1活動量と原単位の対応付け'!I:I)</f>
        <v>0</v>
      </c>
      <c r="P205" s="13" t="s">
        <v>29</v>
      </c>
      <c r="R205">
        <f>_xlfn.XLOOKUP(
_xlfn.XLOOKUP(
D205,'④-1活動量と原単位の対応付け'!B:B,'④-1活動量と原単位の対応付け'!E:E),
③原単位!D:D,③原単位!I:I
)</f>
        <v>0</v>
      </c>
      <c r="S205" t="str">
        <f>"/"&amp;_xlfn.XLOOKUP(
_xlfn.XLOOKUP(
D205,'④-1活動量と原単位の対応付け'!B:B,'④-1活動量と原単位の対応付け'!E:E),
③原単位!D:D,③原単位!H:H
)</f>
        <v>/</v>
      </c>
      <c r="U205" s="13" t="s">
        <v>31</v>
      </c>
      <c r="W205">
        <f t="shared" si="10"/>
        <v>0</v>
      </c>
    </row>
    <row r="206" spans="8:23">
      <c r="H206" s="13" t="s">
        <v>29</v>
      </c>
      <c r="J206" s="42">
        <f t="shared" si="8"/>
        <v>0.92592592592592593</v>
      </c>
      <c r="L206" s="13" t="s">
        <v>29</v>
      </c>
      <c r="N206">
        <f>_xlfn.XLOOKUP(D206,'④-1活動量と原単位の対応付け'!B:B,'④-1活動量と原単位の対応付け'!I:I)</f>
        <v>0</v>
      </c>
      <c r="P206" s="13" t="s">
        <v>29</v>
      </c>
      <c r="R206">
        <f>_xlfn.XLOOKUP(
_xlfn.XLOOKUP(
D206,'④-1活動量と原単位の対応付け'!B:B,'④-1活動量と原単位の対応付け'!E:E),
③原単位!D:D,③原単位!I:I
)</f>
        <v>0</v>
      </c>
      <c r="S206" t="str">
        <f>"/"&amp;_xlfn.XLOOKUP(
_xlfn.XLOOKUP(
D206,'④-1活動量と原単位の対応付け'!B:B,'④-1活動量と原単位の対応付け'!E:E),
③原単位!D:D,③原単位!H:H
)</f>
        <v>/</v>
      </c>
      <c r="U206" s="13" t="s">
        <v>31</v>
      </c>
      <c r="W206">
        <f t="shared" si="10"/>
        <v>0</v>
      </c>
    </row>
    <row r="207" spans="8:23">
      <c r="H207" s="13" t="s">
        <v>29</v>
      </c>
      <c r="J207" s="42">
        <f t="shared" si="8"/>
        <v>0.92592592592592593</v>
      </c>
      <c r="L207" s="13" t="s">
        <v>29</v>
      </c>
      <c r="N207">
        <f>_xlfn.XLOOKUP(D207,'④-1活動量と原単位の対応付け'!B:B,'④-1活動量と原単位の対応付け'!I:I)</f>
        <v>0</v>
      </c>
      <c r="P207" s="13" t="s">
        <v>29</v>
      </c>
      <c r="R207">
        <f>_xlfn.XLOOKUP(
_xlfn.XLOOKUP(
D207,'④-1活動量と原単位の対応付け'!B:B,'④-1活動量と原単位の対応付け'!E:E),
③原単位!D:D,③原単位!I:I
)</f>
        <v>0</v>
      </c>
      <c r="S207" t="str">
        <f>"/"&amp;_xlfn.XLOOKUP(
_xlfn.XLOOKUP(
D207,'④-1活動量と原単位の対応付け'!B:B,'④-1活動量と原単位の対応付け'!E:E),
③原単位!D:D,③原単位!H:H
)</f>
        <v>/</v>
      </c>
      <c r="U207" s="13" t="s">
        <v>31</v>
      </c>
      <c r="W207">
        <f t="shared" si="10"/>
        <v>0</v>
      </c>
    </row>
    <row r="208" spans="8:23">
      <c r="H208" s="13" t="s">
        <v>29</v>
      </c>
      <c r="J208" s="42">
        <f t="shared" si="8"/>
        <v>0.92592592592592593</v>
      </c>
      <c r="L208" s="13" t="s">
        <v>29</v>
      </c>
      <c r="N208">
        <f>_xlfn.XLOOKUP(D208,'④-1活動量と原単位の対応付け'!B:B,'④-1活動量と原単位の対応付け'!I:I)</f>
        <v>0</v>
      </c>
      <c r="P208" s="13" t="s">
        <v>29</v>
      </c>
      <c r="R208">
        <f>_xlfn.XLOOKUP(
_xlfn.XLOOKUP(
D208,'④-1活動量と原単位の対応付け'!B:B,'④-1活動量と原単位の対応付け'!E:E),
③原単位!D:D,③原単位!I:I
)</f>
        <v>0</v>
      </c>
      <c r="S208" t="str">
        <f>"/"&amp;_xlfn.XLOOKUP(
_xlfn.XLOOKUP(
D208,'④-1活動量と原単位の対応付け'!B:B,'④-1活動量と原単位の対応付け'!E:E),
③原単位!D:D,③原単位!H:H
)</f>
        <v>/</v>
      </c>
      <c r="U208" s="13" t="s">
        <v>31</v>
      </c>
      <c r="W208">
        <f t="shared" si="10"/>
        <v>0</v>
      </c>
    </row>
    <row r="209" spans="8:23">
      <c r="H209" s="13" t="s">
        <v>29</v>
      </c>
      <c r="J209" s="42">
        <f t="shared" si="8"/>
        <v>0.92592592592592593</v>
      </c>
      <c r="L209" s="13" t="s">
        <v>29</v>
      </c>
      <c r="N209">
        <f>_xlfn.XLOOKUP(D209,'④-1活動量と原単位の対応付け'!B:B,'④-1活動量と原単位の対応付け'!I:I)</f>
        <v>0</v>
      </c>
      <c r="P209" s="13" t="s">
        <v>29</v>
      </c>
      <c r="R209">
        <f>_xlfn.XLOOKUP(
_xlfn.XLOOKUP(
D209,'④-1活動量と原単位の対応付け'!B:B,'④-1活動量と原単位の対応付け'!E:E),
③原単位!D:D,③原単位!I:I
)</f>
        <v>0</v>
      </c>
      <c r="S209" t="str">
        <f>"/"&amp;_xlfn.XLOOKUP(
_xlfn.XLOOKUP(
D209,'④-1活動量と原単位の対応付け'!B:B,'④-1活動量と原単位の対応付け'!E:E),
③原単位!D:D,③原単位!H:H
)</f>
        <v>/</v>
      </c>
      <c r="U209" s="13" t="s">
        <v>31</v>
      </c>
      <c r="W209">
        <f t="shared" si="10"/>
        <v>0</v>
      </c>
    </row>
    <row r="210" spans="8:23">
      <c r="H210" s="13" t="s">
        <v>29</v>
      </c>
      <c r="J210" s="42">
        <f t="shared" si="8"/>
        <v>0.92592592592592593</v>
      </c>
      <c r="L210" s="13" t="s">
        <v>29</v>
      </c>
      <c r="N210">
        <f>_xlfn.XLOOKUP(D210,'④-1活動量と原単位の対応付け'!B:B,'④-1活動量と原単位の対応付け'!I:I)</f>
        <v>0</v>
      </c>
      <c r="P210" s="13" t="s">
        <v>29</v>
      </c>
      <c r="R210">
        <f>_xlfn.XLOOKUP(
_xlfn.XLOOKUP(
D210,'④-1活動量と原単位の対応付け'!B:B,'④-1活動量と原単位の対応付け'!E:E),
③原単位!D:D,③原単位!I:I
)</f>
        <v>0</v>
      </c>
      <c r="S210" t="str">
        <f>"/"&amp;_xlfn.XLOOKUP(
_xlfn.XLOOKUP(
D210,'④-1活動量と原単位の対応付け'!B:B,'④-1活動量と原単位の対応付け'!E:E),
③原単位!D:D,③原単位!H:H
)</f>
        <v>/</v>
      </c>
      <c r="U210" s="13" t="s">
        <v>31</v>
      </c>
      <c r="W210">
        <f t="shared" si="10"/>
        <v>0</v>
      </c>
    </row>
    <row r="211" spans="8:23">
      <c r="H211" s="13" t="s">
        <v>29</v>
      </c>
      <c r="J211" s="42">
        <f t="shared" si="8"/>
        <v>0.92592592592592593</v>
      </c>
      <c r="L211" s="13" t="s">
        <v>29</v>
      </c>
      <c r="N211">
        <f>_xlfn.XLOOKUP(D211,'④-1活動量と原単位の対応付け'!B:B,'④-1活動量と原単位の対応付け'!I:I)</f>
        <v>0</v>
      </c>
      <c r="P211" s="13" t="s">
        <v>29</v>
      </c>
      <c r="R211">
        <f>_xlfn.XLOOKUP(
_xlfn.XLOOKUP(
D211,'④-1活動量と原単位の対応付け'!B:B,'④-1活動量と原単位の対応付け'!E:E),
③原単位!D:D,③原単位!I:I
)</f>
        <v>0</v>
      </c>
      <c r="S211" t="str">
        <f>"/"&amp;_xlfn.XLOOKUP(
_xlfn.XLOOKUP(
D211,'④-1活動量と原単位の対応付け'!B:B,'④-1活動量と原単位の対応付け'!E:E),
③原単位!D:D,③原単位!H:H
)</f>
        <v>/</v>
      </c>
      <c r="U211" s="13" t="s">
        <v>31</v>
      </c>
      <c r="W211">
        <f t="shared" si="10"/>
        <v>0</v>
      </c>
    </row>
    <row r="212" spans="8:23">
      <c r="H212" s="13" t="s">
        <v>29</v>
      </c>
      <c r="J212" s="42">
        <f t="shared" si="8"/>
        <v>0.92592592592592593</v>
      </c>
      <c r="L212" s="13" t="s">
        <v>29</v>
      </c>
      <c r="N212">
        <f>_xlfn.XLOOKUP(D212,'④-1活動量と原単位の対応付け'!B:B,'④-1活動量と原単位の対応付け'!I:I)</f>
        <v>0</v>
      </c>
      <c r="P212" s="13" t="s">
        <v>29</v>
      </c>
      <c r="R212">
        <f>_xlfn.XLOOKUP(
_xlfn.XLOOKUP(
D212,'④-1活動量と原単位の対応付け'!B:B,'④-1活動量と原単位の対応付け'!E:E),
③原単位!D:D,③原単位!I:I
)</f>
        <v>0</v>
      </c>
      <c r="S212" t="str">
        <f>"/"&amp;_xlfn.XLOOKUP(
_xlfn.XLOOKUP(
D212,'④-1活動量と原単位の対応付け'!B:B,'④-1活動量と原単位の対応付け'!E:E),
③原単位!D:D,③原単位!H:H
)</f>
        <v>/</v>
      </c>
      <c r="U212" s="13" t="s">
        <v>31</v>
      </c>
      <c r="W212">
        <f t="shared" si="10"/>
        <v>0</v>
      </c>
    </row>
    <row r="213" spans="8:23">
      <c r="H213" s="13" t="s">
        <v>29</v>
      </c>
      <c r="J213" s="42">
        <f t="shared" si="8"/>
        <v>0.92592592592592593</v>
      </c>
      <c r="L213" s="13" t="s">
        <v>29</v>
      </c>
      <c r="N213">
        <f>_xlfn.XLOOKUP(D213,'④-1活動量と原単位の対応付け'!B:B,'④-1活動量と原単位の対応付け'!I:I)</f>
        <v>0</v>
      </c>
      <c r="P213" s="13" t="s">
        <v>29</v>
      </c>
      <c r="R213">
        <f>_xlfn.XLOOKUP(
_xlfn.XLOOKUP(
D213,'④-1活動量と原単位の対応付け'!B:B,'④-1活動量と原単位の対応付け'!E:E),
③原単位!D:D,③原単位!I:I
)</f>
        <v>0</v>
      </c>
      <c r="S213" t="str">
        <f>"/"&amp;_xlfn.XLOOKUP(
_xlfn.XLOOKUP(
D213,'④-1活動量と原単位の対応付け'!B:B,'④-1活動量と原単位の対応付け'!E:E),
③原単位!D:D,③原単位!H:H
)</f>
        <v>/</v>
      </c>
      <c r="U213" s="13" t="s">
        <v>31</v>
      </c>
      <c r="W213">
        <f t="shared" si="10"/>
        <v>0</v>
      </c>
    </row>
    <row r="214" spans="8:23">
      <c r="H214" s="13" t="s">
        <v>29</v>
      </c>
      <c r="J214" s="42">
        <f t="shared" si="8"/>
        <v>0.92592592592592593</v>
      </c>
      <c r="L214" s="13" t="s">
        <v>29</v>
      </c>
      <c r="N214">
        <f>_xlfn.XLOOKUP(D214,'④-1活動量と原単位の対応付け'!B:B,'④-1活動量と原単位の対応付け'!I:I)</f>
        <v>0</v>
      </c>
      <c r="P214" s="13" t="s">
        <v>29</v>
      </c>
      <c r="R214">
        <f>_xlfn.XLOOKUP(
_xlfn.XLOOKUP(
D214,'④-1活動量と原単位の対応付け'!B:B,'④-1活動量と原単位の対応付け'!E:E),
③原単位!D:D,③原単位!I:I
)</f>
        <v>0</v>
      </c>
      <c r="S214" t="str">
        <f>"/"&amp;_xlfn.XLOOKUP(
_xlfn.XLOOKUP(
D214,'④-1活動量と原単位の対応付け'!B:B,'④-1活動量と原単位の対応付け'!E:E),
③原単位!D:D,③原単位!H:H
)</f>
        <v>/</v>
      </c>
      <c r="U214" s="13" t="s">
        <v>31</v>
      </c>
      <c r="W214">
        <f t="shared" si="10"/>
        <v>0</v>
      </c>
    </row>
    <row r="215" spans="8:23">
      <c r="H215" s="13" t="s">
        <v>29</v>
      </c>
      <c r="J215" s="42">
        <f t="shared" si="8"/>
        <v>0.92592592592592593</v>
      </c>
      <c r="L215" s="13" t="s">
        <v>29</v>
      </c>
      <c r="N215">
        <f>_xlfn.XLOOKUP(D215,'④-1活動量と原単位の対応付け'!B:B,'④-1活動量と原単位の対応付け'!I:I)</f>
        <v>0</v>
      </c>
      <c r="P215" s="13" t="s">
        <v>29</v>
      </c>
      <c r="R215">
        <f>_xlfn.XLOOKUP(
_xlfn.XLOOKUP(
D215,'④-1活動量と原単位の対応付け'!B:B,'④-1活動量と原単位の対応付け'!E:E),
③原単位!D:D,③原単位!I:I
)</f>
        <v>0</v>
      </c>
      <c r="S215" t="str">
        <f>"/"&amp;_xlfn.XLOOKUP(
_xlfn.XLOOKUP(
D215,'④-1活動量と原単位の対応付け'!B:B,'④-1活動量と原単位の対応付け'!E:E),
③原単位!D:D,③原単位!H:H
)</f>
        <v>/</v>
      </c>
      <c r="U215" s="13" t="s">
        <v>31</v>
      </c>
      <c r="W215">
        <f t="shared" si="10"/>
        <v>0</v>
      </c>
    </row>
    <row r="216" spans="8:23">
      <c r="H216" s="13" t="s">
        <v>29</v>
      </c>
      <c r="J216" s="42">
        <f t="shared" si="8"/>
        <v>0.92592592592592593</v>
      </c>
      <c r="L216" s="13" t="s">
        <v>29</v>
      </c>
      <c r="N216">
        <f>_xlfn.XLOOKUP(D216,'④-1活動量と原単位の対応付け'!B:B,'④-1活動量と原単位の対応付け'!I:I)</f>
        <v>0</v>
      </c>
      <c r="P216" s="13" t="s">
        <v>29</v>
      </c>
      <c r="R216">
        <f>_xlfn.XLOOKUP(
_xlfn.XLOOKUP(
D216,'④-1活動量と原単位の対応付け'!B:B,'④-1活動量と原単位の対応付け'!E:E),
③原単位!D:D,③原単位!I:I
)</f>
        <v>0</v>
      </c>
      <c r="S216" t="str">
        <f>"/"&amp;_xlfn.XLOOKUP(
_xlfn.XLOOKUP(
D216,'④-1活動量と原単位の対応付け'!B:B,'④-1活動量と原単位の対応付け'!E:E),
③原単位!D:D,③原単位!H:H
)</f>
        <v>/</v>
      </c>
      <c r="U216" s="13" t="s">
        <v>31</v>
      </c>
      <c r="W216">
        <f t="shared" si="10"/>
        <v>0</v>
      </c>
    </row>
    <row r="217" spans="8:23">
      <c r="H217" s="13" t="s">
        <v>29</v>
      </c>
      <c r="J217" s="42">
        <f t="shared" si="8"/>
        <v>0.92592592592592593</v>
      </c>
      <c r="L217" s="13" t="s">
        <v>29</v>
      </c>
      <c r="N217">
        <f>_xlfn.XLOOKUP(D217,'④-1活動量と原単位の対応付け'!B:B,'④-1活動量と原単位の対応付け'!I:I)</f>
        <v>0</v>
      </c>
      <c r="P217" s="13" t="s">
        <v>29</v>
      </c>
      <c r="R217">
        <f>_xlfn.XLOOKUP(
_xlfn.XLOOKUP(
D217,'④-1活動量と原単位の対応付け'!B:B,'④-1活動量と原単位の対応付け'!E:E),
③原単位!D:D,③原単位!I:I
)</f>
        <v>0</v>
      </c>
      <c r="S217" t="str">
        <f>"/"&amp;_xlfn.XLOOKUP(
_xlfn.XLOOKUP(
D217,'④-1活動量と原単位の対応付け'!B:B,'④-1活動量と原単位の対応付け'!E:E),
③原単位!D:D,③原単位!H:H
)</f>
        <v>/</v>
      </c>
      <c r="U217" s="13" t="s">
        <v>31</v>
      </c>
      <c r="W217">
        <f t="shared" si="10"/>
        <v>0</v>
      </c>
    </row>
    <row r="218" spans="8:23">
      <c r="H218" s="13" t="s">
        <v>29</v>
      </c>
      <c r="J218" s="42">
        <f t="shared" si="8"/>
        <v>0.92592592592592593</v>
      </c>
      <c r="L218" s="13" t="s">
        <v>29</v>
      </c>
      <c r="N218">
        <f>_xlfn.XLOOKUP(D218,'④-1活動量と原単位の対応付け'!B:B,'④-1活動量と原単位の対応付け'!I:I)</f>
        <v>0</v>
      </c>
      <c r="P218" s="13" t="s">
        <v>29</v>
      </c>
      <c r="R218">
        <f>_xlfn.XLOOKUP(
_xlfn.XLOOKUP(
D218,'④-1活動量と原単位の対応付け'!B:B,'④-1活動量と原単位の対応付け'!E:E),
③原単位!D:D,③原単位!I:I
)</f>
        <v>0</v>
      </c>
      <c r="S218" t="str">
        <f>"/"&amp;_xlfn.XLOOKUP(
_xlfn.XLOOKUP(
D218,'④-1活動量と原単位の対応付け'!B:B,'④-1活動量と原単位の対応付け'!E:E),
③原単位!D:D,③原単位!H:H
)</f>
        <v>/</v>
      </c>
      <c r="U218" s="13" t="s">
        <v>31</v>
      </c>
      <c r="W218">
        <f t="shared" si="10"/>
        <v>0</v>
      </c>
    </row>
    <row r="219" spans="8:23">
      <c r="H219" s="13" t="s">
        <v>29</v>
      </c>
      <c r="J219" s="42">
        <f t="shared" si="8"/>
        <v>0.92592592592592593</v>
      </c>
      <c r="L219" s="13" t="s">
        <v>29</v>
      </c>
      <c r="N219">
        <f>_xlfn.XLOOKUP(D219,'④-1活動量と原単位の対応付け'!B:B,'④-1活動量と原単位の対応付け'!I:I)</f>
        <v>0</v>
      </c>
      <c r="P219" s="13" t="s">
        <v>29</v>
      </c>
      <c r="R219">
        <f>_xlfn.XLOOKUP(
_xlfn.XLOOKUP(
D219,'④-1活動量と原単位の対応付け'!B:B,'④-1活動量と原単位の対応付け'!E:E),
③原単位!D:D,③原単位!I:I
)</f>
        <v>0</v>
      </c>
      <c r="S219" t="str">
        <f>"/"&amp;_xlfn.XLOOKUP(
_xlfn.XLOOKUP(
D219,'④-1活動量と原単位の対応付け'!B:B,'④-1活動量と原単位の対応付け'!E:E),
③原単位!D:D,③原単位!H:H
)</f>
        <v>/</v>
      </c>
      <c r="U219" s="13" t="s">
        <v>31</v>
      </c>
      <c r="W219">
        <f t="shared" si="10"/>
        <v>0</v>
      </c>
    </row>
    <row r="220" spans="8:23">
      <c r="H220" s="13" t="s">
        <v>29</v>
      </c>
      <c r="J220" s="42">
        <f t="shared" si="8"/>
        <v>0.92592592592592593</v>
      </c>
      <c r="L220" s="13" t="s">
        <v>29</v>
      </c>
      <c r="N220">
        <f>_xlfn.XLOOKUP(D220,'④-1活動量と原単位の対応付け'!B:B,'④-1活動量と原単位の対応付け'!I:I)</f>
        <v>0</v>
      </c>
      <c r="P220" s="13" t="s">
        <v>29</v>
      </c>
      <c r="R220">
        <f>_xlfn.XLOOKUP(
_xlfn.XLOOKUP(
D220,'④-1活動量と原単位の対応付け'!B:B,'④-1活動量と原単位の対応付け'!E:E),
③原単位!D:D,③原単位!I:I
)</f>
        <v>0</v>
      </c>
      <c r="S220" t="str">
        <f>"/"&amp;_xlfn.XLOOKUP(
_xlfn.XLOOKUP(
D220,'④-1活動量と原単位の対応付け'!B:B,'④-1活動量と原単位の対応付け'!E:E),
③原単位!D:D,③原単位!H:H
)</f>
        <v>/</v>
      </c>
      <c r="U220" s="13" t="s">
        <v>31</v>
      </c>
      <c r="W220">
        <f t="shared" si="10"/>
        <v>0</v>
      </c>
    </row>
    <row r="221" spans="8:23">
      <c r="H221" s="13" t="s">
        <v>29</v>
      </c>
      <c r="J221" s="42">
        <f t="shared" si="8"/>
        <v>0.92592592592592593</v>
      </c>
      <c r="L221" s="13" t="s">
        <v>29</v>
      </c>
      <c r="N221">
        <f>_xlfn.XLOOKUP(D221,'④-1活動量と原単位の対応付け'!B:B,'④-1活動量と原単位の対応付け'!I:I)</f>
        <v>0</v>
      </c>
      <c r="P221" s="13" t="s">
        <v>29</v>
      </c>
      <c r="R221">
        <f>_xlfn.XLOOKUP(
_xlfn.XLOOKUP(
D221,'④-1活動量と原単位の対応付け'!B:B,'④-1活動量と原単位の対応付け'!E:E),
③原単位!D:D,③原単位!I:I
)</f>
        <v>0</v>
      </c>
      <c r="S221" t="str">
        <f>"/"&amp;_xlfn.XLOOKUP(
_xlfn.XLOOKUP(
D221,'④-1活動量と原単位の対応付け'!B:B,'④-1活動量と原単位の対応付け'!E:E),
③原単位!D:D,③原単位!H:H
)</f>
        <v>/</v>
      </c>
      <c r="U221" s="13" t="s">
        <v>31</v>
      </c>
      <c r="W221">
        <f t="shared" si="10"/>
        <v>0</v>
      </c>
    </row>
    <row r="222" spans="8:23">
      <c r="H222" s="13" t="s">
        <v>29</v>
      </c>
      <c r="J222" s="42">
        <f t="shared" si="8"/>
        <v>0.92592592592592593</v>
      </c>
      <c r="L222" s="13" t="s">
        <v>29</v>
      </c>
      <c r="N222">
        <f>_xlfn.XLOOKUP(D222,'④-1活動量と原単位の対応付け'!B:B,'④-1活動量と原単位の対応付け'!I:I)</f>
        <v>0</v>
      </c>
      <c r="P222" s="13" t="s">
        <v>29</v>
      </c>
      <c r="R222">
        <f>_xlfn.XLOOKUP(
_xlfn.XLOOKUP(
D222,'④-1活動量と原単位の対応付け'!B:B,'④-1活動量と原単位の対応付け'!E:E),
③原単位!D:D,③原単位!I:I
)</f>
        <v>0</v>
      </c>
      <c r="S222" t="str">
        <f>"/"&amp;_xlfn.XLOOKUP(
_xlfn.XLOOKUP(
D222,'④-1活動量と原単位の対応付け'!B:B,'④-1活動量と原単位の対応付け'!E:E),
③原単位!D:D,③原単位!H:H
)</f>
        <v>/</v>
      </c>
      <c r="U222" s="13" t="s">
        <v>31</v>
      </c>
      <c r="W222">
        <f t="shared" si="10"/>
        <v>0</v>
      </c>
    </row>
    <row r="223" spans="8:23">
      <c r="H223" s="13" t="s">
        <v>29</v>
      </c>
      <c r="J223" s="42">
        <f t="shared" si="8"/>
        <v>0.92592592592592593</v>
      </c>
      <c r="L223" s="13" t="s">
        <v>29</v>
      </c>
      <c r="N223">
        <f>_xlfn.XLOOKUP(D223,'④-1活動量と原単位の対応付け'!B:B,'④-1活動量と原単位の対応付け'!I:I)</f>
        <v>0</v>
      </c>
      <c r="P223" s="13" t="s">
        <v>29</v>
      </c>
      <c r="R223">
        <f>_xlfn.XLOOKUP(
_xlfn.XLOOKUP(
D223,'④-1活動量と原単位の対応付け'!B:B,'④-1活動量と原単位の対応付け'!E:E),
③原単位!D:D,③原単位!I:I
)</f>
        <v>0</v>
      </c>
      <c r="S223" t="str">
        <f>"/"&amp;_xlfn.XLOOKUP(
_xlfn.XLOOKUP(
D223,'④-1活動量と原単位の対応付け'!B:B,'④-1活動量と原単位の対応付け'!E:E),
③原単位!D:D,③原単位!H:H
)</f>
        <v>/</v>
      </c>
      <c r="U223" s="13" t="s">
        <v>31</v>
      </c>
      <c r="W223">
        <f t="shared" si="10"/>
        <v>0</v>
      </c>
    </row>
    <row r="224" spans="8:23">
      <c r="H224" s="13" t="s">
        <v>29</v>
      </c>
      <c r="J224" s="42">
        <f t="shared" si="8"/>
        <v>0.92592592592592593</v>
      </c>
      <c r="L224" s="13" t="s">
        <v>29</v>
      </c>
      <c r="N224">
        <f>_xlfn.XLOOKUP(D224,'④-1活動量と原単位の対応付け'!B:B,'④-1活動量と原単位の対応付け'!I:I)</f>
        <v>0</v>
      </c>
      <c r="P224" s="13" t="s">
        <v>29</v>
      </c>
      <c r="R224">
        <f>_xlfn.XLOOKUP(
_xlfn.XLOOKUP(
D224,'④-1活動量と原単位の対応付け'!B:B,'④-1活動量と原単位の対応付け'!E:E),
③原単位!D:D,③原単位!I:I
)</f>
        <v>0</v>
      </c>
      <c r="S224" t="str">
        <f>"/"&amp;_xlfn.XLOOKUP(
_xlfn.XLOOKUP(
D224,'④-1活動量と原単位の対応付け'!B:B,'④-1活動量と原単位の対応付け'!E:E),
③原単位!D:D,③原単位!H:H
)</f>
        <v>/</v>
      </c>
      <c r="U224" s="13" t="s">
        <v>31</v>
      </c>
      <c r="W224">
        <f t="shared" si="10"/>
        <v>0</v>
      </c>
    </row>
    <row r="225" spans="8:23">
      <c r="H225" s="13" t="s">
        <v>29</v>
      </c>
      <c r="J225" s="42">
        <f t="shared" si="8"/>
        <v>0.92592592592592593</v>
      </c>
      <c r="L225" s="13" t="s">
        <v>29</v>
      </c>
      <c r="N225">
        <f>_xlfn.XLOOKUP(D225,'④-1活動量と原単位の対応付け'!B:B,'④-1活動量と原単位の対応付け'!I:I)</f>
        <v>0</v>
      </c>
      <c r="P225" s="13" t="s">
        <v>29</v>
      </c>
      <c r="R225">
        <f>_xlfn.XLOOKUP(
_xlfn.XLOOKUP(
D225,'④-1活動量と原単位の対応付け'!B:B,'④-1活動量と原単位の対応付け'!E:E),
③原単位!D:D,③原単位!I:I
)</f>
        <v>0</v>
      </c>
      <c r="S225" t="str">
        <f>"/"&amp;_xlfn.XLOOKUP(
_xlfn.XLOOKUP(
D225,'④-1活動量と原単位の対応付け'!B:B,'④-1活動量と原単位の対応付け'!E:E),
③原単位!D:D,③原単位!H:H
)</f>
        <v>/</v>
      </c>
      <c r="U225" s="13" t="s">
        <v>31</v>
      </c>
      <c r="W225">
        <f t="shared" si="10"/>
        <v>0</v>
      </c>
    </row>
    <row r="226" spans="8:23">
      <c r="H226" s="13" t="s">
        <v>29</v>
      </c>
      <c r="J226" s="42">
        <f t="shared" si="8"/>
        <v>0.92592592592592593</v>
      </c>
      <c r="L226" s="13" t="s">
        <v>29</v>
      </c>
      <c r="N226">
        <f>_xlfn.XLOOKUP(D226,'④-1活動量と原単位の対応付け'!B:B,'④-1活動量と原単位の対応付け'!I:I)</f>
        <v>0</v>
      </c>
      <c r="P226" s="13" t="s">
        <v>29</v>
      </c>
      <c r="R226">
        <f>_xlfn.XLOOKUP(
_xlfn.XLOOKUP(
D226,'④-1活動量と原単位の対応付け'!B:B,'④-1活動量と原単位の対応付け'!E:E),
③原単位!D:D,③原単位!I:I
)</f>
        <v>0</v>
      </c>
      <c r="S226" t="str">
        <f>"/"&amp;_xlfn.XLOOKUP(
_xlfn.XLOOKUP(
D226,'④-1活動量と原単位の対応付け'!B:B,'④-1活動量と原単位の対応付け'!E:E),
③原単位!D:D,③原単位!H:H
)</f>
        <v>/</v>
      </c>
      <c r="U226" s="13" t="s">
        <v>31</v>
      </c>
      <c r="W226">
        <f t="shared" si="10"/>
        <v>0</v>
      </c>
    </row>
    <row r="227" spans="8:23">
      <c r="H227" s="13" t="s">
        <v>29</v>
      </c>
      <c r="J227" s="42">
        <f t="shared" si="8"/>
        <v>0.92592592592592593</v>
      </c>
      <c r="L227" s="13" t="s">
        <v>29</v>
      </c>
      <c r="N227">
        <f>_xlfn.XLOOKUP(D227,'④-1活動量と原単位の対応付け'!B:B,'④-1活動量と原単位の対応付け'!I:I)</f>
        <v>0</v>
      </c>
      <c r="P227" s="13" t="s">
        <v>29</v>
      </c>
      <c r="R227">
        <f>_xlfn.XLOOKUP(
_xlfn.XLOOKUP(
D227,'④-1活動量と原単位の対応付け'!B:B,'④-1活動量と原単位の対応付け'!E:E),
③原単位!D:D,③原単位!I:I
)</f>
        <v>0</v>
      </c>
      <c r="S227" t="str">
        <f>"/"&amp;_xlfn.XLOOKUP(
_xlfn.XLOOKUP(
D227,'④-1活動量と原単位の対応付け'!B:B,'④-1活動量と原単位の対応付け'!E:E),
③原単位!D:D,③原単位!H:H
)</f>
        <v>/</v>
      </c>
      <c r="U227" s="13" t="s">
        <v>31</v>
      </c>
      <c r="W227">
        <f t="shared" si="10"/>
        <v>0</v>
      </c>
    </row>
    <row r="228" spans="8:23">
      <c r="H228" s="13" t="s">
        <v>29</v>
      </c>
      <c r="J228" s="42">
        <f t="shared" si="8"/>
        <v>0.92592592592592593</v>
      </c>
      <c r="L228" s="13" t="s">
        <v>29</v>
      </c>
      <c r="N228">
        <f>_xlfn.XLOOKUP(D228,'④-1活動量と原単位の対応付け'!B:B,'④-1活動量と原単位の対応付け'!I:I)</f>
        <v>0</v>
      </c>
      <c r="P228" s="13" t="s">
        <v>29</v>
      </c>
      <c r="R228">
        <f>_xlfn.XLOOKUP(
_xlfn.XLOOKUP(
D228,'④-1活動量と原単位の対応付け'!B:B,'④-1活動量と原単位の対応付け'!E:E),
③原単位!D:D,③原単位!I:I
)</f>
        <v>0</v>
      </c>
      <c r="S228" t="str">
        <f>"/"&amp;_xlfn.XLOOKUP(
_xlfn.XLOOKUP(
D228,'④-1活動量と原単位の対応付け'!B:B,'④-1活動量と原単位の対応付け'!E:E),
③原単位!D:D,③原単位!H:H
)</f>
        <v>/</v>
      </c>
      <c r="U228" s="13" t="s">
        <v>31</v>
      </c>
      <c r="W228">
        <f t="shared" si="10"/>
        <v>0</v>
      </c>
    </row>
    <row r="229" spans="8:23">
      <c r="H229" s="13" t="s">
        <v>29</v>
      </c>
      <c r="J229" s="42">
        <f t="shared" si="8"/>
        <v>0.92592592592592593</v>
      </c>
      <c r="L229" s="13" t="s">
        <v>29</v>
      </c>
      <c r="N229">
        <f>_xlfn.XLOOKUP(D229,'④-1活動量と原単位の対応付け'!B:B,'④-1活動量と原単位の対応付け'!I:I)</f>
        <v>0</v>
      </c>
      <c r="P229" s="13" t="s">
        <v>29</v>
      </c>
      <c r="R229">
        <f>_xlfn.XLOOKUP(
_xlfn.XLOOKUP(
D229,'④-1活動量と原単位の対応付け'!B:B,'④-1活動量と原単位の対応付け'!E:E),
③原単位!D:D,③原単位!I:I
)</f>
        <v>0</v>
      </c>
      <c r="S229" t="str">
        <f>"/"&amp;_xlfn.XLOOKUP(
_xlfn.XLOOKUP(
D229,'④-1活動量と原単位の対応付け'!B:B,'④-1活動量と原単位の対応付け'!E:E),
③原単位!D:D,③原単位!H:H
)</f>
        <v>/</v>
      </c>
      <c r="U229" s="13" t="s">
        <v>31</v>
      </c>
      <c r="W229">
        <f t="shared" si="10"/>
        <v>0</v>
      </c>
    </row>
    <row r="230" spans="8:23">
      <c r="H230" s="13" t="s">
        <v>29</v>
      </c>
      <c r="J230" s="42">
        <f t="shared" si="8"/>
        <v>0.92592592592592593</v>
      </c>
      <c r="L230" s="13" t="s">
        <v>29</v>
      </c>
      <c r="N230">
        <f>_xlfn.XLOOKUP(D230,'④-1活動量と原単位の対応付け'!B:B,'④-1活動量と原単位の対応付け'!I:I)</f>
        <v>0</v>
      </c>
      <c r="P230" s="13" t="s">
        <v>29</v>
      </c>
      <c r="R230">
        <f>_xlfn.XLOOKUP(
_xlfn.XLOOKUP(
D230,'④-1活動量と原単位の対応付け'!B:B,'④-1活動量と原単位の対応付け'!E:E),
③原単位!D:D,③原単位!I:I
)</f>
        <v>0</v>
      </c>
      <c r="S230" t="str">
        <f>"/"&amp;_xlfn.XLOOKUP(
_xlfn.XLOOKUP(
D230,'④-1活動量と原単位の対応付け'!B:B,'④-1活動量と原単位の対応付け'!E:E),
③原単位!D:D,③原単位!H:H
)</f>
        <v>/</v>
      </c>
      <c r="U230" s="13" t="s">
        <v>31</v>
      </c>
      <c r="W230">
        <f t="shared" si="10"/>
        <v>0</v>
      </c>
    </row>
    <row r="231" spans="8:23">
      <c r="H231" s="13" t="s">
        <v>29</v>
      </c>
      <c r="J231" s="42">
        <f t="shared" si="8"/>
        <v>0.92592592592592593</v>
      </c>
      <c r="L231" s="13" t="s">
        <v>29</v>
      </c>
      <c r="N231">
        <f>_xlfn.XLOOKUP(D231,'④-1活動量と原単位の対応付け'!B:B,'④-1活動量と原単位の対応付け'!I:I)</f>
        <v>0</v>
      </c>
      <c r="P231" s="13" t="s">
        <v>29</v>
      </c>
      <c r="R231">
        <f>_xlfn.XLOOKUP(
_xlfn.XLOOKUP(
D231,'④-1活動量と原単位の対応付け'!B:B,'④-1活動量と原単位の対応付け'!E:E),
③原単位!D:D,③原単位!I:I
)</f>
        <v>0</v>
      </c>
      <c r="S231" t="str">
        <f>"/"&amp;_xlfn.XLOOKUP(
_xlfn.XLOOKUP(
D231,'④-1活動量と原単位の対応付け'!B:B,'④-1活動量と原単位の対応付け'!E:E),
③原単位!D:D,③原単位!H:H
)</f>
        <v>/</v>
      </c>
      <c r="U231" s="13" t="s">
        <v>31</v>
      </c>
      <c r="W231">
        <f t="shared" si="10"/>
        <v>0</v>
      </c>
    </row>
    <row r="232" spans="8:23">
      <c r="H232" s="13" t="s">
        <v>29</v>
      </c>
      <c r="J232" s="42">
        <f t="shared" si="8"/>
        <v>0.92592592592592593</v>
      </c>
      <c r="L232" s="13" t="s">
        <v>29</v>
      </c>
      <c r="N232">
        <f>_xlfn.XLOOKUP(D232,'④-1活動量と原単位の対応付け'!B:B,'④-1活動量と原単位の対応付け'!I:I)</f>
        <v>0</v>
      </c>
      <c r="P232" s="13" t="s">
        <v>29</v>
      </c>
      <c r="R232">
        <f>_xlfn.XLOOKUP(
_xlfn.XLOOKUP(
D232,'④-1活動量と原単位の対応付け'!B:B,'④-1活動量と原単位の対応付け'!E:E),
③原単位!D:D,③原単位!I:I
)</f>
        <v>0</v>
      </c>
      <c r="S232" t="str">
        <f>"/"&amp;_xlfn.XLOOKUP(
_xlfn.XLOOKUP(
D232,'④-1活動量と原単位の対応付け'!B:B,'④-1活動量と原単位の対応付け'!E:E),
③原単位!D:D,③原単位!H:H
)</f>
        <v>/</v>
      </c>
      <c r="U232" s="13" t="s">
        <v>31</v>
      </c>
      <c r="W232">
        <f t="shared" si="10"/>
        <v>0</v>
      </c>
    </row>
    <row r="233" spans="8:23">
      <c r="H233" s="13" t="s">
        <v>29</v>
      </c>
      <c r="J233" s="42">
        <f t="shared" si="8"/>
        <v>0.92592592592592593</v>
      </c>
      <c r="L233" s="13" t="s">
        <v>29</v>
      </c>
      <c r="N233">
        <f>_xlfn.XLOOKUP(D233,'④-1活動量と原単位の対応付け'!B:B,'④-1活動量と原単位の対応付け'!I:I)</f>
        <v>0</v>
      </c>
      <c r="P233" s="13" t="s">
        <v>29</v>
      </c>
      <c r="R233">
        <f>_xlfn.XLOOKUP(
_xlfn.XLOOKUP(
D233,'④-1活動量と原単位の対応付け'!B:B,'④-1活動量と原単位の対応付け'!E:E),
③原単位!D:D,③原単位!I:I
)</f>
        <v>0</v>
      </c>
      <c r="S233" t="str">
        <f>"/"&amp;_xlfn.XLOOKUP(
_xlfn.XLOOKUP(
D233,'④-1活動量と原単位の対応付け'!B:B,'④-1活動量と原単位の対応付け'!E:E),
③原単位!D:D,③原単位!H:H
)</f>
        <v>/</v>
      </c>
      <c r="U233" s="13" t="s">
        <v>31</v>
      </c>
      <c r="W233">
        <f t="shared" si="10"/>
        <v>0</v>
      </c>
    </row>
    <row r="234" spans="8:23">
      <c r="H234" s="13" t="s">
        <v>29</v>
      </c>
      <c r="J234" s="42">
        <f t="shared" ref="J234:J297" si="11">$F$2</f>
        <v>0.92592592592592593</v>
      </c>
      <c r="L234" s="13" t="s">
        <v>29</v>
      </c>
      <c r="N234">
        <f>_xlfn.XLOOKUP(D234,'④-1活動量と原単位の対応付け'!B:B,'④-1活動量と原単位の対応付け'!I:I)</f>
        <v>0</v>
      </c>
      <c r="P234" s="13" t="s">
        <v>29</v>
      </c>
      <c r="R234">
        <f>_xlfn.XLOOKUP(
_xlfn.XLOOKUP(
D234,'④-1活動量と原単位の対応付け'!B:B,'④-1活動量と原単位の対応付け'!E:E),
③原単位!D:D,③原単位!I:I
)</f>
        <v>0</v>
      </c>
      <c r="S234" t="str">
        <f>"/"&amp;_xlfn.XLOOKUP(
_xlfn.XLOOKUP(
D234,'④-1活動量と原単位の対応付け'!B:B,'④-1活動量と原単位の対応付け'!E:E),
③原単位!D:D,③原単位!H:H
)</f>
        <v>/</v>
      </c>
      <c r="U234" s="13" t="s">
        <v>31</v>
      </c>
      <c r="W234">
        <f t="shared" si="10"/>
        <v>0</v>
      </c>
    </row>
    <row r="235" spans="8:23">
      <c r="H235" s="13" t="s">
        <v>29</v>
      </c>
      <c r="J235" s="42">
        <f t="shared" si="11"/>
        <v>0.92592592592592593</v>
      </c>
      <c r="L235" s="13" t="s">
        <v>29</v>
      </c>
      <c r="N235">
        <f>_xlfn.XLOOKUP(D235,'④-1活動量と原単位の対応付け'!B:B,'④-1活動量と原単位の対応付け'!I:I)</f>
        <v>0</v>
      </c>
      <c r="P235" s="13" t="s">
        <v>29</v>
      </c>
      <c r="R235">
        <f>_xlfn.XLOOKUP(
_xlfn.XLOOKUP(
D235,'④-1活動量と原単位の対応付け'!B:B,'④-1活動量と原単位の対応付け'!E:E),
③原単位!D:D,③原単位!I:I
)</f>
        <v>0</v>
      </c>
      <c r="S235" t="str">
        <f>"/"&amp;_xlfn.XLOOKUP(
_xlfn.XLOOKUP(
D235,'④-1活動量と原単位の対応付け'!B:B,'④-1活動量と原単位の対応付け'!E:E),
③原単位!D:D,③原単位!H:H
)</f>
        <v>/</v>
      </c>
      <c r="U235" s="13" t="s">
        <v>31</v>
      </c>
      <c r="W235">
        <f t="shared" si="10"/>
        <v>0</v>
      </c>
    </row>
    <row r="236" spans="8:23">
      <c r="H236" s="13" t="s">
        <v>29</v>
      </c>
      <c r="J236" s="42">
        <f t="shared" si="11"/>
        <v>0.92592592592592593</v>
      </c>
      <c r="L236" s="13" t="s">
        <v>29</v>
      </c>
      <c r="N236">
        <f>_xlfn.XLOOKUP(D236,'④-1活動量と原単位の対応付け'!B:B,'④-1活動量と原単位の対応付け'!I:I)</f>
        <v>0</v>
      </c>
      <c r="P236" s="13" t="s">
        <v>29</v>
      </c>
      <c r="R236">
        <f>_xlfn.XLOOKUP(
_xlfn.XLOOKUP(
D236,'④-1活動量と原単位の対応付け'!B:B,'④-1活動量と原単位の対応付け'!E:E),
③原単位!D:D,③原単位!I:I
)</f>
        <v>0</v>
      </c>
      <c r="S236" t="str">
        <f>"/"&amp;_xlfn.XLOOKUP(
_xlfn.XLOOKUP(
D236,'④-1活動量と原単位の対応付け'!B:B,'④-1活動量と原単位の対応付け'!E:E),
③原単位!D:D,③原単位!H:H
)</f>
        <v>/</v>
      </c>
      <c r="U236" s="13" t="s">
        <v>31</v>
      </c>
      <c r="W236">
        <f t="shared" si="10"/>
        <v>0</v>
      </c>
    </row>
    <row r="237" spans="8:23">
      <c r="H237" s="13" t="s">
        <v>29</v>
      </c>
      <c r="J237" s="42">
        <f t="shared" si="11"/>
        <v>0.92592592592592593</v>
      </c>
      <c r="L237" s="13" t="s">
        <v>29</v>
      </c>
      <c r="N237">
        <f>_xlfn.XLOOKUP(D237,'④-1活動量と原単位の対応付け'!B:B,'④-1活動量と原単位の対応付け'!I:I)</f>
        <v>0</v>
      </c>
      <c r="P237" s="13" t="s">
        <v>29</v>
      </c>
      <c r="R237">
        <f>_xlfn.XLOOKUP(
_xlfn.XLOOKUP(
D237,'④-1活動量と原単位の対応付け'!B:B,'④-1活動量と原単位の対応付け'!E:E),
③原単位!D:D,③原単位!I:I
)</f>
        <v>0</v>
      </c>
      <c r="S237" t="str">
        <f>"/"&amp;_xlfn.XLOOKUP(
_xlfn.XLOOKUP(
D237,'④-1活動量と原単位の対応付け'!B:B,'④-1活動量と原単位の対応付け'!E:E),
③原単位!D:D,③原単位!H:H
)</f>
        <v>/</v>
      </c>
      <c r="U237" s="13" t="s">
        <v>31</v>
      </c>
      <c r="W237">
        <f t="shared" si="10"/>
        <v>0</v>
      </c>
    </row>
    <row r="238" spans="8:23">
      <c r="H238" s="13" t="s">
        <v>29</v>
      </c>
      <c r="J238" s="42">
        <f t="shared" si="11"/>
        <v>0.92592592592592593</v>
      </c>
      <c r="L238" s="13" t="s">
        <v>29</v>
      </c>
      <c r="N238">
        <f>_xlfn.XLOOKUP(D238,'④-1活動量と原単位の対応付け'!B:B,'④-1活動量と原単位の対応付け'!I:I)</f>
        <v>0</v>
      </c>
      <c r="P238" s="13" t="s">
        <v>29</v>
      </c>
      <c r="R238">
        <f>_xlfn.XLOOKUP(
_xlfn.XLOOKUP(
D238,'④-1活動量と原単位の対応付け'!B:B,'④-1活動量と原単位の対応付け'!E:E),
③原単位!D:D,③原単位!I:I
)</f>
        <v>0</v>
      </c>
      <c r="S238" t="str">
        <f>"/"&amp;_xlfn.XLOOKUP(
_xlfn.XLOOKUP(
D238,'④-1活動量と原単位の対応付け'!B:B,'④-1活動量と原単位の対応付け'!E:E),
③原単位!D:D,③原単位!H:H
)</f>
        <v>/</v>
      </c>
      <c r="U238" s="13" t="s">
        <v>31</v>
      </c>
      <c r="W238">
        <f t="shared" si="10"/>
        <v>0</v>
      </c>
    </row>
    <row r="239" spans="8:23">
      <c r="H239" s="13" t="s">
        <v>29</v>
      </c>
      <c r="J239" s="42">
        <f t="shared" si="11"/>
        <v>0.92592592592592593</v>
      </c>
      <c r="L239" s="13" t="s">
        <v>29</v>
      </c>
      <c r="N239">
        <f>_xlfn.XLOOKUP(D239,'④-1活動量と原単位の対応付け'!B:B,'④-1活動量と原単位の対応付け'!I:I)</f>
        <v>0</v>
      </c>
      <c r="P239" s="13" t="s">
        <v>29</v>
      </c>
      <c r="R239">
        <f>_xlfn.XLOOKUP(
_xlfn.XLOOKUP(
D239,'④-1活動量と原単位の対応付け'!B:B,'④-1活動量と原単位の対応付け'!E:E),
③原単位!D:D,③原単位!I:I
)</f>
        <v>0</v>
      </c>
      <c r="S239" t="str">
        <f>"/"&amp;_xlfn.XLOOKUP(
_xlfn.XLOOKUP(
D239,'④-1活動量と原単位の対応付け'!B:B,'④-1活動量と原単位の対応付け'!E:E),
③原単位!D:D,③原単位!H:H
)</f>
        <v>/</v>
      </c>
      <c r="U239" s="13" t="s">
        <v>31</v>
      </c>
      <c r="W239">
        <f t="shared" si="10"/>
        <v>0</v>
      </c>
    </row>
    <row r="240" spans="8:23">
      <c r="H240" s="13" t="s">
        <v>29</v>
      </c>
      <c r="J240" s="42">
        <f t="shared" si="11"/>
        <v>0.92592592592592593</v>
      </c>
      <c r="L240" s="13" t="s">
        <v>29</v>
      </c>
      <c r="N240">
        <f>_xlfn.XLOOKUP(D240,'④-1活動量と原単位の対応付け'!B:B,'④-1活動量と原単位の対応付け'!I:I)</f>
        <v>0</v>
      </c>
      <c r="P240" s="13" t="s">
        <v>29</v>
      </c>
      <c r="R240">
        <f>_xlfn.XLOOKUP(
_xlfn.XLOOKUP(
D240,'④-1活動量と原単位の対応付け'!B:B,'④-1活動量と原単位の対応付け'!E:E),
③原単位!D:D,③原単位!I:I
)</f>
        <v>0</v>
      </c>
      <c r="S240" t="str">
        <f>"/"&amp;_xlfn.XLOOKUP(
_xlfn.XLOOKUP(
D240,'④-1活動量と原単位の対応付け'!B:B,'④-1活動量と原単位の対応付け'!E:E),
③原単位!D:D,③原単位!H:H
)</f>
        <v>/</v>
      </c>
      <c r="U240" s="13" t="s">
        <v>31</v>
      </c>
      <c r="W240">
        <f t="shared" si="10"/>
        <v>0</v>
      </c>
    </row>
    <row r="241" spans="8:23">
      <c r="H241" s="13" t="s">
        <v>29</v>
      </c>
      <c r="J241" s="42">
        <f t="shared" si="11"/>
        <v>0.92592592592592593</v>
      </c>
      <c r="L241" s="13" t="s">
        <v>29</v>
      </c>
      <c r="N241">
        <f>_xlfn.XLOOKUP(D241,'④-1活動量と原単位の対応付け'!B:B,'④-1活動量と原単位の対応付け'!I:I)</f>
        <v>0</v>
      </c>
      <c r="P241" s="13" t="s">
        <v>29</v>
      </c>
      <c r="R241">
        <f>_xlfn.XLOOKUP(
_xlfn.XLOOKUP(
D241,'④-1活動量と原単位の対応付け'!B:B,'④-1活動量と原単位の対応付け'!E:E),
③原単位!D:D,③原単位!I:I
)</f>
        <v>0</v>
      </c>
      <c r="S241" t="str">
        <f>"/"&amp;_xlfn.XLOOKUP(
_xlfn.XLOOKUP(
D241,'④-1活動量と原単位の対応付け'!B:B,'④-1活動量と原単位の対応付け'!E:E),
③原単位!D:D,③原単位!H:H
)</f>
        <v>/</v>
      </c>
      <c r="U241" s="13" t="s">
        <v>31</v>
      </c>
      <c r="W241">
        <f t="shared" si="10"/>
        <v>0</v>
      </c>
    </row>
    <row r="242" spans="8:23">
      <c r="H242" s="13" t="s">
        <v>29</v>
      </c>
      <c r="J242" s="42">
        <f t="shared" si="11"/>
        <v>0.92592592592592593</v>
      </c>
      <c r="L242" s="13" t="s">
        <v>29</v>
      </c>
      <c r="N242">
        <f>_xlfn.XLOOKUP(D242,'④-1活動量と原単位の対応付け'!B:B,'④-1活動量と原単位の対応付け'!I:I)</f>
        <v>0</v>
      </c>
      <c r="P242" s="13" t="s">
        <v>29</v>
      </c>
      <c r="R242">
        <f>_xlfn.XLOOKUP(
_xlfn.XLOOKUP(
D242,'④-1活動量と原単位の対応付け'!B:B,'④-1活動量と原単位の対応付け'!E:E),
③原単位!D:D,③原単位!I:I
)</f>
        <v>0</v>
      </c>
      <c r="S242" t="str">
        <f>"/"&amp;_xlfn.XLOOKUP(
_xlfn.XLOOKUP(
D242,'④-1活動量と原単位の対応付け'!B:B,'④-1活動量と原単位の対応付け'!E:E),
③原単位!D:D,③原単位!H:H
)</f>
        <v>/</v>
      </c>
      <c r="U242" s="13" t="s">
        <v>31</v>
      </c>
      <c r="W242">
        <f t="shared" si="10"/>
        <v>0</v>
      </c>
    </row>
    <row r="243" spans="8:23">
      <c r="H243" s="13" t="s">
        <v>29</v>
      </c>
      <c r="J243" s="42">
        <f t="shared" si="11"/>
        <v>0.92592592592592593</v>
      </c>
      <c r="L243" s="13" t="s">
        <v>29</v>
      </c>
      <c r="N243">
        <f>_xlfn.XLOOKUP(D243,'④-1活動量と原単位の対応付け'!B:B,'④-1活動量と原単位の対応付け'!I:I)</f>
        <v>0</v>
      </c>
      <c r="P243" s="13" t="s">
        <v>29</v>
      </c>
      <c r="R243">
        <f>_xlfn.XLOOKUP(
_xlfn.XLOOKUP(
D243,'④-1活動量と原単位の対応付け'!B:B,'④-1活動量と原単位の対応付け'!E:E),
③原単位!D:D,③原単位!I:I
)</f>
        <v>0</v>
      </c>
      <c r="S243" t="str">
        <f>"/"&amp;_xlfn.XLOOKUP(
_xlfn.XLOOKUP(
D243,'④-1活動量と原単位の対応付け'!B:B,'④-1活動量と原単位の対応付け'!E:E),
③原単位!D:D,③原単位!H:H
)</f>
        <v>/</v>
      </c>
      <c r="U243" s="13" t="s">
        <v>31</v>
      </c>
      <c r="W243">
        <f t="shared" si="10"/>
        <v>0</v>
      </c>
    </row>
    <row r="244" spans="8:23">
      <c r="H244" s="13" t="s">
        <v>29</v>
      </c>
      <c r="J244" s="42">
        <f t="shared" si="11"/>
        <v>0.92592592592592593</v>
      </c>
      <c r="L244" s="13" t="s">
        <v>29</v>
      </c>
      <c r="N244">
        <f>_xlfn.XLOOKUP(D244,'④-1活動量と原単位の対応付け'!B:B,'④-1活動量と原単位の対応付け'!I:I)</f>
        <v>0</v>
      </c>
      <c r="P244" s="13" t="s">
        <v>29</v>
      </c>
      <c r="R244">
        <f>_xlfn.XLOOKUP(
_xlfn.XLOOKUP(
D244,'④-1活動量と原単位の対応付け'!B:B,'④-1活動量と原単位の対応付け'!E:E),
③原単位!D:D,③原単位!I:I
)</f>
        <v>0</v>
      </c>
      <c r="S244" t="str">
        <f>"/"&amp;_xlfn.XLOOKUP(
_xlfn.XLOOKUP(
D244,'④-1活動量と原単位の対応付け'!B:B,'④-1活動量と原単位の対応付け'!E:E),
③原単位!D:D,③原単位!H:H
)</f>
        <v>/</v>
      </c>
      <c r="U244" s="13" t="s">
        <v>31</v>
      </c>
      <c r="W244">
        <f t="shared" si="10"/>
        <v>0</v>
      </c>
    </row>
    <row r="245" spans="8:23">
      <c r="H245" s="13" t="s">
        <v>29</v>
      </c>
      <c r="J245" s="42">
        <f t="shared" si="11"/>
        <v>0.92592592592592593</v>
      </c>
      <c r="L245" s="13" t="s">
        <v>29</v>
      </c>
      <c r="N245">
        <f>_xlfn.XLOOKUP(D245,'④-1活動量と原単位の対応付け'!B:B,'④-1活動量と原単位の対応付け'!I:I)</f>
        <v>0</v>
      </c>
      <c r="P245" s="13" t="s">
        <v>29</v>
      </c>
      <c r="R245">
        <f>_xlfn.XLOOKUP(
_xlfn.XLOOKUP(
D245,'④-1活動量と原単位の対応付け'!B:B,'④-1活動量と原単位の対応付け'!E:E),
③原単位!D:D,③原単位!I:I
)</f>
        <v>0</v>
      </c>
      <c r="S245" t="str">
        <f>"/"&amp;_xlfn.XLOOKUP(
_xlfn.XLOOKUP(
D245,'④-1活動量と原単位の対応付け'!B:B,'④-1活動量と原単位の対応付け'!E:E),
③原単位!D:D,③原単位!H:H
)</f>
        <v>/</v>
      </c>
      <c r="U245" s="13" t="s">
        <v>31</v>
      </c>
      <c r="W245">
        <f t="shared" si="10"/>
        <v>0</v>
      </c>
    </row>
    <row r="246" spans="8:23">
      <c r="H246" s="13" t="s">
        <v>29</v>
      </c>
      <c r="J246" s="42">
        <f t="shared" si="11"/>
        <v>0.92592592592592593</v>
      </c>
      <c r="L246" s="13" t="s">
        <v>29</v>
      </c>
      <c r="N246">
        <f>_xlfn.XLOOKUP(D246,'④-1活動量と原単位の対応付け'!B:B,'④-1活動量と原単位の対応付け'!I:I)</f>
        <v>0</v>
      </c>
      <c r="P246" s="13" t="s">
        <v>29</v>
      </c>
      <c r="R246">
        <f>_xlfn.XLOOKUP(
_xlfn.XLOOKUP(
D246,'④-1活動量と原単位の対応付け'!B:B,'④-1活動量と原単位の対応付け'!E:E),
③原単位!D:D,③原単位!I:I
)</f>
        <v>0</v>
      </c>
      <c r="S246" t="str">
        <f>"/"&amp;_xlfn.XLOOKUP(
_xlfn.XLOOKUP(
D246,'④-1活動量と原単位の対応付け'!B:B,'④-1活動量と原単位の対応付け'!E:E),
③原単位!D:D,③原単位!H:H
)</f>
        <v>/</v>
      </c>
      <c r="U246" s="13" t="s">
        <v>31</v>
      </c>
      <c r="W246">
        <f t="shared" si="10"/>
        <v>0</v>
      </c>
    </row>
    <row r="247" spans="8:23">
      <c r="H247" s="13" t="s">
        <v>29</v>
      </c>
      <c r="J247" s="42">
        <f t="shared" si="11"/>
        <v>0.92592592592592593</v>
      </c>
      <c r="L247" s="13" t="s">
        <v>29</v>
      </c>
      <c r="N247">
        <f>_xlfn.XLOOKUP(D247,'④-1活動量と原単位の対応付け'!B:B,'④-1活動量と原単位の対応付け'!I:I)</f>
        <v>0</v>
      </c>
      <c r="P247" s="13" t="s">
        <v>29</v>
      </c>
      <c r="R247">
        <f>_xlfn.XLOOKUP(
_xlfn.XLOOKUP(
D247,'④-1活動量と原単位の対応付け'!B:B,'④-1活動量と原単位の対応付け'!E:E),
③原単位!D:D,③原単位!I:I
)</f>
        <v>0</v>
      </c>
      <c r="S247" t="str">
        <f>"/"&amp;_xlfn.XLOOKUP(
_xlfn.XLOOKUP(
D247,'④-1活動量と原単位の対応付け'!B:B,'④-1活動量と原単位の対応付け'!E:E),
③原単位!D:D,③原単位!H:H
)</f>
        <v>/</v>
      </c>
      <c r="U247" s="13" t="s">
        <v>31</v>
      </c>
      <c r="W247">
        <f t="shared" si="10"/>
        <v>0</v>
      </c>
    </row>
    <row r="248" spans="8:23">
      <c r="H248" s="13" t="s">
        <v>29</v>
      </c>
      <c r="J248" s="42">
        <f t="shared" si="11"/>
        <v>0.92592592592592593</v>
      </c>
      <c r="L248" s="13" t="s">
        <v>29</v>
      </c>
      <c r="N248">
        <f>_xlfn.XLOOKUP(D248,'④-1活動量と原単位の対応付け'!B:B,'④-1活動量と原単位の対応付け'!I:I)</f>
        <v>0</v>
      </c>
      <c r="P248" s="13" t="s">
        <v>29</v>
      </c>
      <c r="R248">
        <f>_xlfn.XLOOKUP(
_xlfn.XLOOKUP(
D248,'④-1活動量と原単位の対応付け'!B:B,'④-1活動量と原単位の対応付け'!E:E),
③原単位!D:D,③原単位!I:I
)</f>
        <v>0</v>
      </c>
      <c r="S248" t="str">
        <f>"/"&amp;_xlfn.XLOOKUP(
_xlfn.XLOOKUP(
D248,'④-1活動量と原単位の対応付け'!B:B,'④-1活動量と原単位の対応付け'!E:E),
③原単位!D:D,③原単位!H:H
)</f>
        <v>/</v>
      </c>
      <c r="U248" s="13" t="s">
        <v>31</v>
      </c>
      <c r="W248">
        <f t="shared" si="10"/>
        <v>0</v>
      </c>
    </row>
    <row r="249" spans="8:23">
      <c r="H249" s="13" t="s">
        <v>29</v>
      </c>
      <c r="J249" s="42">
        <f t="shared" si="11"/>
        <v>0.92592592592592593</v>
      </c>
      <c r="L249" s="13" t="s">
        <v>29</v>
      </c>
      <c r="N249">
        <f>_xlfn.XLOOKUP(D249,'④-1活動量と原単位の対応付け'!B:B,'④-1活動量と原単位の対応付け'!I:I)</f>
        <v>0</v>
      </c>
      <c r="P249" s="13" t="s">
        <v>29</v>
      </c>
      <c r="R249">
        <f>_xlfn.XLOOKUP(
_xlfn.XLOOKUP(
D249,'④-1活動量と原単位の対応付け'!B:B,'④-1活動量と原単位の対応付け'!E:E),
③原単位!D:D,③原単位!I:I
)</f>
        <v>0</v>
      </c>
      <c r="S249" t="str">
        <f>"/"&amp;_xlfn.XLOOKUP(
_xlfn.XLOOKUP(
D249,'④-1活動量と原単位の対応付け'!B:B,'④-1活動量と原単位の対応付け'!E:E),
③原単位!D:D,③原単位!H:H
)</f>
        <v>/</v>
      </c>
      <c r="U249" s="13" t="s">
        <v>31</v>
      </c>
      <c r="W249">
        <f t="shared" si="10"/>
        <v>0</v>
      </c>
    </row>
    <row r="250" spans="8:23">
      <c r="H250" s="13" t="s">
        <v>29</v>
      </c>
      <c r="J250" s="42">
        <f t="shared" si="11"/>
        <v>0.92592592592592593</v>
      </c>
      <c r="L250" s="13" t="s">
        <v>29</v>
      </c>
      <c r="N250">
        <f>_xlfn.XLOOKUP(D250,'④-1活動量と原単位の対応付け'!B:B,'④-1活動量と原単位の対応付け'!I:I)</f>
        <v>0</v>
      </c>
      <c r="P250" s="13" t="s">
        <v>29</v>
      </c>
      <c r="R250">
        <f>_xlfn.XLOOKUP(
_xlfn.XLOOKUP(
D250,'④-1活動量と原単位の対応付け'!B:B,'④-1活動量と原単位の対応付け'!E:E),
③原単位!D:D,③原単位!I:I
)</f>
        <v>0</v>
      </c>
      <c r="S250" t="str">
        <f>"/"&amp;_xlfn.XLOOKUP(
_xlfn.XLOOKUP(
D250,'④-1活動量と原単位の対応付け'!B:B,'④-1活動量と原単位の対応付け'!E:E),
③原単位!D:D,③原単位!H:H
)</f>
        <v>/</v>
      </c>
      <c r="U250" s="13" t="s">
        <v>31</v>
      </c>
      <c r="W250">
        <f t="shared" si="10"/>
        <v>0</v>
      </c>
    </row>
    <row r="251" spans="8:23">
      <c r="H251" s="13" t="s">
        <v>29</v>
      </c>
      <c r="J251" s="42">
        <f t="shared" si="11"/>
        <v>0.92592592592592593</v>
      </c>
      <c r="L251" s="13" t="s">
        <v>29</v>
      </c>
      <c r="N251">
        <f>_xlfn.XLOOKUP(D251,'④-1活動量と原単位の対応付け'!B:B,'④-1活動量と原単位の対応付け'!I:I)</f>
        <v>0</v>
      </c>
      <c r="P251" s="13" t="s">
        <v>29</v>
      </c>
      <c r="R251">
        <f>_xlfn.XLOOKUP(
_xlfn.XLOOKUP(
D251,'④-1活動量と原単位の対応付け'!B:B,'④-1活動量と原単位の対応付け'!E:E),
③原単位!D:D,③原単位!I:I
)</f>
        <v>0</v>
      </c>
      <c r="S251" t="str">
        <f>"/"&amp;_xlfn.XLOOKUP(
_xlfn.XLOOKUP(
D251,'④-1活動量と原単位の対応付け'!B:B,'④-1活動量と原単位の対応付け'!E:E),
③原単位!D:D,③原単位!H:H
)</f>
        <v>/</v>
      </c>
      <c r="U251" s="13" t="s">
        <v>31</v>
      </c>
      <c r="W251">
        <f t="shared" si="10"/>
        <v>0</v>
      </c>
    </row>
    <row r="252" spans="8:23">
      <c r="H252" s="13" t="s">
        <v>29</v>
      </c>
      <c r="J252" s="42">
        <f t="shared" si="11"/>
        <v>0.92592592592592593</v>
      </c>
      <c r="L252" s="13" t="s">
        <v>29</v>
      </c>
      <c r="N252">
        <f>_xlfn.XLOOKUP(D252,'④-1活動量と原単位の対応付け'!B:B,'④-1活動量と原単位の対応付け'!I:I)</f>
        <v>0</v>
      </c>
      <c r="P252" s="13" t="s">
        <v>29</v>
      </c>
      <c r="R252">
        <f>_xlfn.XLOOKUP(
_xlfn.XLOOKUP(
D252,'④-1活動量と原単位の対応付け'!B:B,'④-1活動量と原単位の対応付け'!E:E),
③原単位!D:D,③原単位!I:I
)</f>
        <v>0</v>
      </c>
      <c r="S252" t="str">
        <f>"/"&amp;_xlfn.XLOOKUP(
_xlfn.XLOOKUP(
D252,'④-1活動量と原単位の対応付け'!B:B,'④-1活動量と原単位の対応付け'!E:E),
③原単位!D:D,③原単位!H:H
)</f>
        <v>/</v>
      </c>
      <c r="U252" s="13" t="s">
        <v>31</v>
      </c>
      <c r="W252">
        <f t="shared" si="10"/>
        <v>0</v>
      </c>
    </row>
    <row r="253" spans="8:23">
      <c r="H253" s="13" t="s">
        <v>29</v>
      </c>
      <c r="J253" s="42">
        <f t="shared" si="11"/>
        <v>0.92592592592592593</v>
      </c>
      <c r="L253" s="13" t="s">
        <v>29</v>
      </c>
      <c r="N253">
        <f>_xlfn.XLOOKUP(D253,'④-1活動量と原単位の対応付け'!B:B,'④-1活動量と原単位の対応付け'!I:I)</f>
        <v>0</v>
      </c>
      <c r="P253" s="13" t="s">
        <v>29</v>
      </c>
      <c r="R253">
        <f>_xlfn.XLOOKUP(
_xlfn.XLOOKUP(
D253,'④-1活動量と原単位の対応付け'!B:B,'④-1活動量と原単位の対応付け'!E:E),
③原単位!D:D,③原単位!I:I
)</f>
        <v>0</v>
      </c>
      <c r="S253" t="str">
        <f>"/"&amp;_xlfn.XLOOKUP(
_xlfn.XLOOKUP(
D253,'④-1活動量と原単位の対応付け'!B:B,'④-1活動量と原単位の対応付け'!E:E),
③原単位!D:D,③原単位!H:H
)</f>
        <v>/</v>
      </c>
      <c r="U253" s="13" t="s">
        <v>31</v>
      </c>
      <c r="W253">
        <f t="shared" si="10"/>
        <v>0</v>
      </c>
    </row>
    <row r="254" spans="8:23">
      <c r="H254" s="13" t="s">
        <v>29</v>
      </c>
      <c r="J254" s="42">
        <f t="shared" si="11"/>
        <v>0.92592592592592593</v>
      </c>
      <c r="L254" s="13" t="s">
        <v>29</v>
      </c>
      <c r="N254">
        <f>_xlfn.XLOOKUP(D254,'④-1活動量と原単位の対応付け'!B:B,'④-1活動量と原単位の対応付け'!I:I)</f>
        <v>0</v>
      </c>
      <c r="P254" s="13" t="s">
        <v>29</v>
      </c>
      <c r="R254">
        <f>_xlfn.XLOOKUP(
_xlfn.XLOOKUP(
D254,'④-1活動量と原単位の対応付け'!B:B,'④-1活動量と原単位の対応付け'!E:E),
③原単位!D:D,③原単位!I:I
)</f>
        <v>0</v>
      </c>
      <c r="S254" t="str">
        <f>"/"&amp;_xlfn.XLOOKUP(
_xlfn.XLOOKUP(
D254,'④-1活動量と原単位の対応付け'!B:B,'④-1活動量と原単位の対応付け'!E:E),
③原単位!D:D,③原単位!H:H
)</f>
        <v>/</v>
      </c>
      <c r="U254" s="13" t="s">
        <v>31</v>
      </c>
      <c r="W254">
        <f t="shared" si="10"/>
        <v>0</v>
      </c>
    </row>
    <row r="255" spans="8:23">
      <c r="H255" s="13" t="s">
        <v>29</v>
      </c>
      <c r="J255" s="42">
        <f t="shared" si="11"/>
        <v>0.92592592592592593</v>
      </c>
      <c r="L255" s="13" t="s">
        <v>29</v>
      </c>
      <c r="N255">
        <f>_xlfn.XLOOKUP(D255,'④-1活動量と原単位の対応付け'!B:B,'④-1活動量と原単位の対応付け'!I:I)</f>
        <v>0</v>
      </c>
      <c r="P255" s="13" t="s">
        <v>29</v>
      </c>
      <c r="R255">
        <f>_xlfn.XLOOKUP(
_xlfn.XLOOKUP(
D255,'④-1活動量と原単位の対応付け'!B:B,'④-1活動量と原単位の対応付け'!E:E),
③原単位!D:D,③原単位!I:I
)</f>
        <v>0</v>
      </c>
      <c r="S255" t="str">
        <f>"/"&amp;_xlfn.XLOOKUP(
_xlfn.XLOOKUP(
D255,'④-1活動量と原単位の対応付け'!B:B,'④-1活動量と原単位の対応付け'!E:E),
③原単位!D:D,③原単位!H:H
)</f>
        <v>/</v>
      </c>
      <c r="U255" s="13" t="s">
        <v>31</v>
      </c>
      <c r="W255">
        <f t="shared" si="10"/>
        <v>0</v>
      </c>
    </row>
    <row r="256" spans="8:23">
      <c r="H256" s="13" t="s">
        <v>29</v>
      </c>
      <c r="J256" s="42">
        <f t="shared" si="11"/>
        <v>0.92592592592592593</v>
      </c>
      <c r="L256" s="13" t="s">
        <v>29</v>
      </c>
      <c r="N256">
        <f>_xlfn.XLOOKUP(D256,'④-1活動量と原単位の対応付け'!B:B,'④-1活動量と原単位の対応付け'!I:I)</f>
        <v>0</v>
      </c>
      <c r="P256" s="13" t="s">
        <v>29</v>
      </c>
      <c r="R256">
        <f>_xlfn.XLOOKUP(
_xlfn.XLOOKUP(
D256,'④-1活動量と原単位の対応付け'!B:B,'④-1活動量と原単位の対応付け'!E:E),
③原単位!D:D,③原単位!I:I
)</f>
        <v>0</v>
      </c>
      <c r="S256" t="str">
        <f>"/"&amp;_xlfn.XLOOKUP(
_xlfn.XLOOKUP(
D256,'④-1活動量と原単位の対応付け'!B:B,'④-1活動量と原単位の対応付け'!E:E),
③原単位!D:D,③原単位!H:H
)</f>
        <v>/</v>
      </c>
      <c r="U256" s="13" t="s">
        <v>31</v>
      </c>
      <c r="W256">
        <f t="shared" si="10"/>
        <v>0</v>
      </c>
    </row>
    <row r="257" spans="8:23">
      <c r="H257" s="13" t="s">
        <v>29</v>
      </c>
      <c r="J257" s="42">
        <f t="shared" si="11"/>
        <v>0.92592592592592593</v>
      </c>
      <c r="L257" s="13" t="s">
        <v>29</v>
      </c>
      <c r="N257">
        <f>_xlfn.XLOOKUP(D257,'④-1活動量と原単位の対応付け'!B:B,'④-1活動量と原単位の対応付け'!I:I)</f>
        <v>0</v>
      </c>
      <c r="P257" s="13" t="s">
        <v>29</v>
      </c>
      <c r="R257">
        <f>_xlfn.XLOOKUP(
_xlfn.XLOOKUP(
D257,'④-1活動量と原単位の対応付け'!B:B,'④-1活動量と原単位の対応付け'!E:E),
③原単位!D:D,③原単位!I:I
)</f>
        <v>0</v>
      </c>
      <c r="S257" t="str">
        <f>"/"&amp;_xlfn.XLOOKUP(
_xlfn.XLOOKUP(
D257,'④-1活動量と原単位の対応付け'!B:B,'④-1活動量と原単位の対応付け'!E:E),
③原単位!D:D,③原単位!H:H
)</f>
        <v>/</v>
      </c>
      <c r="U257" s="13" t="s">
        <v>31</v>
      </c>
      <c r="W257">
        <f t="shared" si="10"/>
        <v>0</v>
      </c>
    </row>
    <row r="258" spans="8:23">
      <c r="H258" s="13" t="s">
        <v>29</v>
      </c>
      <c r="J258" s="42">
        <f t="shared" si="11"/>
        <v>0.92592592592592593</v>
      </c>
      <c r="L258" s="13" t="s">
        <v>29</v>
      </c>
      <c r="N258">
        <f>_xlfn.XLOOKUP(D258,'④-1活動量と原単位の対応付け'!B:B,'④-1活動量と原単位の対応付け'!I:I)</f>
        <v>0</v>
      </c>
      <c r="P258" s="13" t="s">
        <v>29</v>
      </c>
      <c r="R258">
        <f>_xlfn.XLOOKUP(
_xlfn.XLOOKUP(
D258,'④-1活動量と原単位の対応付け'!B:B,'④-1活動量と原単位の対応付け'!E:E),
③原単位!D:D,③原単位!I:I
)</f>
        <v>0</v>
      </c>
      <c r="S258" t="str">
        <f>"/"&amp;_xlfn.XLOOKUP(
_xlfn.XLOOKUP(
D258,'④-1活動量と原単位の対応付け'!B:B,'④-1活動量と原単位の対応付け'!E:E),
③原単位!D:D,③原単位!H:H
)</f>
        <v>/</v>
      </c>
      <c r="U258" s="13" t="s">
        <v>31</v>
      </c>
      <c r="W258">
        <f t="shared" si="10"/>
        <v>0</v>
      </c>
    </row>
    <row r="259" spans="8:23">
      <c r="H259" s="13" t="s">
        <v>29</v>
      </c>
      <c r="J259" s="42">
        <f t="shared" si="11"/>
        <v>0.92592592592592593</v>
      </c>
      <c r="L259" s="13" t="s">
        <v>29</v>
      </c>
      <c r="N259">
        <f>_xlfn.XLOOKUP(D259,'④-1活動量と原単位の対応付け'!B:B,'④-1活動量と原単位の対応付け'!I:I)</f>
        <v>0</v>
      </c>
      <c r="P259" s="13" t="s">
        <v>29</v>
      </c>
      <c r="R259">
        <f>_xlfn.XLOOKUP(
_xlfn.XLOOKUP(
D259,'④-1活動量と原単位の対応付け'!B:B,'④-1活動量と原単位の対応付け'!E:E),
③原単位!D:D,③原単位!I:I
)</f>
        <v>0</v>
      </c>
      <c r="S259" t="str">
        <f>"/"&amp;_xlfn.XLOOKUP(
_xlfn.XLOOKUP(
D259,'④-1活動量と原単位の対応付け'!B:B,'④-1活動量と原単位の対応付け'!E:E),
③原単位!D:D,③原単位!H:H
)</f>
        <v>/</v>
      </c>
      <c r="U259" s="13" t="s">
        <v>31</v>
      </c>
      <c r="W259">
        <f t="shared" si="10"/>
        <v>0</v>
      </c>
    </row>
    <row r="260" spans="8:23">
      <c r="H260" s="13" t="s">
        <v>29</v>
      </c>
      <c r="J260" s="42">
        <f t="shared" si="11"/>
        <v>0.92592592592592593</v>
      </c>
      <c r="L260" s="13" t="s">
        <v>29</v>
      </c>
      <c r="N260">
        <f>_xlfn.XLOOKUP(D260,'④-1活動量と原単位の対応付け'!B:B,'④-1活動量と原単位の対応付け'!I:I)</f>
        <v>0</v>
      </c>
      <c r="P260" s="13" t="s">
        <v>29</v>
      </c>
      <c r="R260">
        <f>_xlfn.XLOOKUP(
_xlfn.XLOOKUP(
D260,'④-1活動量と原単位の対応付け'!B:B,'④-1活動量と原単位の対応付け'!E:E),
③原単位!D:D,③原単位!I:I
)</f>
        <v>0</v>
      </c>
      <c r="S260" t="str">
        <f>"/"&amp;_xlfn.XLOOKUP(
_xlfn.XLOOKUP(
D260,'④-1活動量と原単位の対応付け'!B:B,'④-1活動量と原単位の対応付け'!E:E),
③原単位!D:D,③原単位!H:H
)</f>
        <v>/</v>
      </c>
      <c r="U260" s="13" t="s">
        <v>31</v>
      </c>
      <c r="W260">
        <f t="shared" si="10"/>
        <v>0</v>
      </c>
    </row>
    <row r="261" spans="8:23">
      <c r="H261" s="13" t="s">
        <v>29</v>
      </c>
      <c r="J261" s="42">
        <f t="shared" si="11"/>
        <v>0.92592592592592593</v>
      </c>
      <c r="L261" s="13" t="s">
        <v>29</v>
      </c>
      <c r="N261">
        <f>_xlfn.XLOOKUP(D261,'④-1活動量と原単位の対応付け'!B:B,'④-1活動量と原単位の対応付け'!I:I)</f>
        <v>0</v>
      </c>
      <c r="P261" s="13" t="s">
        <v>29</v>
      </c>
      <c r="R261">
        <f>_xlfn.XLOOKUP(
_xlfn.XLOOKUP(
D261,'④-1活動量と原単位の対応付け'!B:B,'④-1活動量と原単位の対応付け'!E:E),
③原単位!D:D,③原単位!I:I
)</f>
        <v>0</v>
      </c>
      <c r="S261" t="str">
        <f>"/"&amp;_xlfn.XLOOKUP(
_xlfn.XLOOKUP(
D261,'④-1活動量と原単位の対応付け'!B:B,'④-1活動量と原単位の対応付け'!E:E),
③原単位!D:D,③原単位!H:H
)</f>
        <v>/</v>
      </c>
      <c r="U261" s="13" t="s">
        <v>31</v>
      </c>
      <c r="W261">
        <f t="shared" si="10"/>
        <v>0</v>
      </c>
    </row>
    <row r="262" spans="8:23">
      <c r="H262" s="13" t="s">
        <v>29</v>
      </c>
      <c r="J262" s="42">
        <f t="shared" si="11"/>
        <v>0.92592592592592593</v>
      </c>
      <c r="L262" s="13" t="s">
        <v>29</v>
      </c>
      <c r="N262">
        <f>_xlfn.XLOOKUP(D262,'④-1活動量と原単位の対応付け'!B:B,'④-1活動量と原単位の対応付け'!I:I)</f>
        <v>0</v>
      </c>
      <c r="P262" s="13" t="s">
        <v>29</v>
      </c>
      <c r="R262">
        <f>_xlfn.XLOOKUP(
_xlfn.XLOOKUP(
D262,'④-1活動量と原単位の対応付け'!B:B,'④-1活動量と原単位の対応付け'!E:E),
③原単位!D:D,③原単位!I:I
)</f>
        <v>0</v>
      </c>
      <c r="S262" t="str">
        <f>"/"&amp;_xlfn.XLOOKUP(
_xlfn.XLOOKUP(
D262,'④-1活動量と原単位の対応付け'!B:B,'④-1活動量と原単位の対応付け'!E:E),
③原単位!D:D,③原単位!H:H
)</f>
        <v>/</v>
      </c>
      <c r="U262" s="13" t="s">
        <v>31</v>
      </c>
      <c r="W262">
        <f t="shared" si="10"/>
        <v>0</v>
      </c>
    </row>
    <row r="263" spans="8:23">
      <c r="H263" s="13" t="s">
        <v>29</v>
      </c>
      <c r="J263" s="42">
        <f t="shared" si="11"/>
        <v>0.92592592592592593</v>
      </c>
      <c r="L263" s="13" t="s">
        <v>29</v>
      </c>
      <c r="N263">
        <f>_xlfn.XLOOKUP(D263,'④-1活動量と原単位の対応付け'!B:B,'④-1活動量と原単位の対応付け'!I:I)</f>
        <v>0</v>
      </c>
      <c r="P263" s="13" t="s">
        <v>29</v>
      </c>
      <c r="R263">
        <f>_xlfn.XLOOKUP(
_xlfn.XLOOKUP(
D263,'④-1活動量と原単位の対応付け'!B:B,'④-1活動量と原単位の対応付け'!E:E),
③原単位!D:D,③原単位!I:I
)</f>
        <v>0</v>
      </c>
      <c r="S263" t="str">
        <f>"/"&amp;_xlfn.XLOOKUP(
_xlfn.XLOOKUP(
D263,'④-1活動量と原単位の対応付け'!B:B,'④-1活動量と原単位の対応付け'!E:E),
③原単位!D:D,③原単位!H:H
)</f>
        <v>/</v>
      </c>
      <c r="U263" s="13" t="s">
        <v>31</v>
      </c>
      <c r="W263">
        <f t="shared" si="10"/>
        <v>0</v>
      </c>
    </row>
    <row r="264" spans="8:23">
      <c r="H264" s="13" t="s">
        <v>29</v>
      </c>
      <c r="J264" s="42">
        <f t="shared" si="11"/>
        <v>0.92592592592592593</v>
      </c>
      <c r="L264" s="13" t="s">
        <v>29</v>
      </c>
      <c r="N264">
        <f>_xlfn.XLOOKUP(D264,'④-1活動量と原単位の対応付け'!B:B,'④-1活動量と原単位の対応付け'!I:I)</f>
        <v>0</v>
      </c>
      <c r="P264" s="13" t="s">
        <v>29</v>
      </c>
      <c r="R264">
        <f>_xlfn.XLOOKUP(
_xlfn.XLOOKUP(
D264,'④-1活動量と原単位の対応付け'!B:B,'④-1活動量と原単位の対応付け'!E:E),
③原単位!D:D,③原単位!I:I
)</f>
        <v>0</v>
      </c>
      <c r="S264" t="str">
        <f>"/"&amp;_xlfn.XLOOKUP(
_xlfn.XLOOKUP(
D264,'④-1活動量と原単位の対応付け'!B:B,'④-1活動量と原単位の対応付け'!E:E),
③原単位!D:D,③原単位!H:H
)</f>
        <v>/</v>
      </c>
      <c r="U264" s="13" t="s">
        <v>31</v>
      </c>
      <c r="W264">
        <f t="shared" si="10"/>
        <v>0</v>
      </c>
    </row>
    <row r="265" spans="8:23">
      <c r="H265" s="13" t="s">
        <v>29</v>
      </c>
      <c r="J265" s="42">
        <f t="shared" si="11"/>
        <v>0.92592592592592593</v>
      </c>
      <c r="L265" s="13" t="s">
        <v>29</v>
      </c>
      <c r="N265">
        <f>_xlfn.XLOOKUP(D265,'④-1活動量と原単位の対応付け'!B:B,'④-1活動量と原単位の対応付け'!I:I)</f>
        <v>0</v>
      </c>
      <c r="P265" s="13" t="s">
        <v>29</v>
      </c>
      <c r="R265">
        <f>_xlfn.XLOOKUP(
_xlfn.XLOOKUP(
D265,'④-1活動量と原単位の対応付け'!B:B,'④-1活動量と原単位の対応付け'!E:E),
③原単位!D:D,③原単位!I:I
)</f>
        <v>0</v>
      </c>
      <c r="S265" t="str">
        <f>"/"&amp;_xlfn.XLOOKUP(
_xlfn.XLOOKUP(
D265,'④-1活動量と原単位の対応付け'!B:B,'④-1活動量と原単位の対応付け'!E:E),
③原単位!D:D,③原単位!H:H
)</f>
        <v>/</v>
      </c>
      <c r="U265" s="13" t="s">
        <v>31</v>
      </c>
      <c r="W265">
        <f t="shared" si="10"/>
        <v>0</v>
      </c>
    </row>
    <row r="266" spans="8:23">
      <c r="H266" s="13" t="s">
        <v>29</v>
      </c>
      <c r="J266" s="42">
        <f t="shared" si="11"/>
        <v>0.92592592592592593</v>
      </c>
      <c r="L266" s="13" t="s">
        <v>29</v>
      </c>
      <c r="N266">
        <f>_xlfn.XLOOKUP(D266,'④-1活動量と原単位の対応付け'!B:B,'④-1活動量と原単位の対応付け'!I:I)</f>
        <v>0</v>
      </c>
      <c r="P266" s="13" t="s">
        <v>29</v>
      </c>
      <c r="R266">
        <f>_xlfn.XLOOKUP(
_xlfn.XLOOKUP(
D266,'④-1活動量と原単位の対応付け'!B:B,'④-1活動量と原単位の対応付け'!E:E),
③原単位!D:D,③原単位!I:I
)</f>
        <v>0</v>
      </c>
      <c r="S266" t="str">
        <f>"/"&amp;_xlfn.XLOOKUP(
_xlfn.XLOOKUP(
D266,'④-1活動量と原単位の対応付け'!B:B,'④-1活動量と原単位の対応付け'!E:E),
③原単位!D:D,③原単位!H:H
)</f>
        <v>/</v>
      </c>
      <c r="U266" s="13" t="s">
        <v>31</v>
      </c>
      <c r="W266">
        <f t="shared" si="10"/>
        <v>0</v>
      </c>
    </row>
    <row r="267" spans="8:23">
      <c r="H267" s="13" t="s">
        <v>29</v>
      </c>
      <c r="J267" s="42">
        <f t="shared" si="11"/>
        <v>0.92592592592592593</v>
      </c>
      <c r="L267" s="13" t="s">
        <v>29</v>
      </c>
      <c r="N267">
        <f>_xlfn.XLOOKUP(D267,'④-1活動量と原単位の対応付け'!B:B,'④-1活動量と原単位の対応付け'!I:I)</f>
        <v>0</v>
      </c>
      <c r="P267" s="13" t="s">
        <v>29</v>
      </c>
      <c r="R267">
        <f>_xlfn.XLOOKUP(
_xlfn.XLOOKUP(
D267,'④-1活動量と原単位の対応付け'!B:B,'④-1活動量と原単位の対応付け'!E:E),
③原単位!D:D,③原単位!I:I
)</f>
        <v>0</v>
      </c>
      <c r="S267" t="str">
        <f>"/"&amp;_xlfn.XLOOKUP(
_xlfn.XLOOKUP(
D267,'④-1活動量と原単位の対応付け'!B:B,'④-1活動量と原単位の対応付け'!E:E),
③原単位!D:D,③原単位!H:H
)</f>
        <v>/</v>
      </c>
      <c r="U267" s="13" t="s">
        <v>31</v>
      </c>
      <c r="W267">
        <f t="shared" si="10"/>
        <v>0</v>
      </c>
    </row>
    <row r="268" spans="8:23">
      <c r="H268" s="13" t="s">
        <v>29</v>
      </c>
      <c r="J268" s="42">
        <f t="shared" si="11"/>
        <v>0.92592592592592593</v>
      </c>
      <c r="L268" s="13" t="s">
        <v>29</v>
      </c>
      <c r="N268">
        <f>_xlfn.XLOOKUP(D268,'④-1活動量と原単位の対応付け'!B:B,'④-1活動量と原単位の対応付け'!I:I)</f>
        <v>0</v>
      </c>
      <c r="P268" s="13" t="s">
        <v>29</v>
      </c>
      <c r="R268">
        <f>_xlfn.XLOOKUP(
_xlfn.XLOOKUP(
D268,'④-1活動量と原単位の対応付け'!B:B,'④-1活動量と原単位の対応付け'!E:E),
③原単位!D:D,③原単位!I:I
)</f>
        <v>0</v>
      </c>
      <c r="S268" t="str">
        <f>"/"&amp;_xlfn.XLOOKUP(
_xlfn.XLOOKUP(
D268,'④-1活動量と原単位の対応付け'!B:B,'④-1活動量と原単位の対応付け'!E:E),
③原単位!D:D,③原単位!H:H
)</f>
        <v>/</v>
      </c>
      <c r="U268" s="13" t="s">
        <v>31</v>
      </c>
      <c r="W268">
        <f t="shared" ref="W268:W331" si="12">IFERROR(E268*J268*N268*R268,0)</f>
        <v>0</v>
      </c>
    </row>
    <row r="269" spans="8:23">
      <c r="H269" s="13" t="s">
        <v>29</v>
      </c>
      <c r="J269" s="42">
        <f t="shared" si="11"/>
        <v>0.92592592592592593</v>
      </c>
      <c r="L269" s="13" t="s">
        <v>29</v>
      </c>
      <c r="N269">
        <f>_xlfn.XLOOKUP(D269,'④-1活動量と原単位の対応付け'!B:B,'④-1活動量と原単位の対応付け'!I:I)</f>
        <v>0</v>
      </c>
      <c r="P269" s="13" t="s">
        <v>29</v>
      </c>
      <c r="R269">
        <f>_xlfn.XLOOKUP(
_xlfn.XLOOKUP(
D269,'④-1活動量と原単位の対応付け'!B:B,'④-1活動量と原単位の対応付け'!E:E),
③原単位!D:D,③原単位!I:I
)</f>
        <v>0</v>
      </c>
      <c r="S269" t="str">
        <f>"/"&amp;_xlfn.XLOOKUP(
_xlfn.XLOOKUP(
D269,'④-1活動量と原単位の対応付け'!B:B,'④-1活動量と原単位の対応付け'!E:E),
③原単位!D:D,③原単位!H:H
)</f>
        <v>/</v>
      </c>
      <c r="U269" s="13" t="s">
        <v>31</v>
      </c>
      <c r="W269">
        <f t="shared" si="12"/>
        <v>0</v>
      </c>
    </row>
    <row r="270" spans="8:23">
      <c r="H270" s="13" t="s">
        <v>29</v>
      </c>
      <c r="J270" s="42">
        <f t="shared" si="11"/>
        <v>0.92592592592592593</v>
      </c>
      <c r="L270" s="13" t="s">
        <v>29</v>
      </c>
      <c r="N270">
        <f>_xlfn.XLOOKUP(D270,'④-1活動量と原単位の対応付け'!B:B,'④-1活動量と原単位の対応付け'!I:I)</f>
        <v>0</v>
      </c>
      <c r="P270" s="13" t="s">
        <v>29</v>
      </c>
      <c r="R270">
        <f>_xlfn.XLOOKUP(
_xlfn.XLOOKUP(
D270,'④-1活動量と原単位の対応付け'!B:B,'④-1活動量と原単位の対応付け'!E:E),
③原単位!D:D,③原単位!I:I
)</f>
        <v>0</v>
      </c>
      <c r="S270" t="str">
        <f>"/"&amp;_xlfn.XLOOKUP(
_xlfn.XLOOKUP(
D270,'④-1活動量と原単位の対応付け'!B:B,'④-1活動量と原単位の対応付け'!E:E),
③原単位!D:D,③原単位!H:H
)</f>
        <v>/</v>
      </c>
      <c r="U270" s="13" t="s">
        <v>31</v>
      </c>
      <c r="W270">
        <f t="shared" si="12"/>
        <v>0</v>
      </c>
    </row>
    <row r="271" spans="8:23">
      <c r="H271" s="13" t="s">
        <v>29</v>
      </c>
      <c r="J271" s="42">
        <f t="shared" si="11"/>
        <v>0.92592592592592593</v>
      </c>
      <c r="L271" s="13" t="s">
        <v>29</v>
      </c>
      <c r="N271">
        <f>_xlfn.XLOOKUP(D271,'④-1活動量と原単位の対応付け'!B:B,'④-1活動量と原単位の対応付け'!I:I)</f>
        <v>0</v>
      </c>
      <c r="P271" s="13" t="s">
        <v>29</v>
      </c>
      <c r="R271">
        <f>_xlfn.XLOOKUP(
_xlfn.XLOOKUP(
D271,'④-1活動量と原単位の対応付け'!B:B,'④-1活動量と原単位の対応付け'!E:E),
③原単位!D:D,③原単位!I:I
)</f>
        <v>0</v>
      </c>
      <c r="S271" t="str">
        <f>"/"&amp;_xlfn.XLOOKUP(
_xlfn.XLOOKUP(
D271,'④-1活動量と原単位の対応付け'!B:B,'④-1活動量と原単位の対応付け'!E:E),
③原単位!D:D,③原単位!H:H
)</f>
        <v>/</v>
      </c>
      <c r="U271" s="13" t="s">
        <v>31</v>
      </c>
      <c r="W271">
        <f t="shared" si="12"/>
        <v>0</v>
      </c>
    </row>
    <row r="272" spans="8:23">
      <c r="H272" s="13" t="s">
        <v>29</v>
      </c>
      <c r="J272" s="42">
        <f t="shared" si="11"/>
        <v>0.92592592592592593</v>
      </c>
      <c r="L272" s="13" t="s">
        <v>29</v>
      </c>
      <c r="N272">
        <f>_xlfn.XLOOKUP(D272,'④-1活動量と原単位の対応付け'!B:B,'④-1活動量と原単位の対応付け'!I:I)</f>
        <v>0</v>
      </c>
      <c r="P272" s="13" t="s">
        <v>29</v>
      </c>
      <c r="R272">
        <f>_xlfn.XLOOKUP(
_xlfn.XLOOKUP(
D272,'④-1活動量と原単位の対応付け'!B:B,'④-1活動量と原単位の対応付け'!E:E),
③原単位!D:D,③原単位!I:I
)</f>
        <v>0</v>
      </c>
      <c r="S272" t="str">
        <f>"/"&amp;_xlfn.XLOOKUP(
_xlfn.XLOOKUP(
D272,'④-1活動量と原単位の対応付け'!B:B,'④-1活動量と原単位の対応付け'!E:E),
③原単位!D:D,③原単位!H:H
)</f>
        <v>/</v>
      </c>
      <c r="U272" s="13" t="s">
        <v>31</v>
      </c>
      <c r="W272">
        <f t="shared" si="12"/>
        <v>0</v>
      </c>
    </row>
    <row r="273" spans="8:23">
      <c r="H273" s="13" t="s">
        <v>29</v>
      </c>
      <c r="J273" s="42">
        <f t="shared" si="11"/>
        <v>0.92592592592592593</v>
      </c>
      <c r="L273" s="13" t="s">
        <v>29</v>
      </c>
      <c r="N273">
        <f>_xlfn.XLOOKUP(D273,'④-1活動量と原単位の対応付け'!B:B,'④-1活動量と原単位の対応付け'!I:I)</f>
        <v>0</v>
      </c>
      <c r="P273" s="13" t="s">
        <v>29</v>
      </c>
      <c r="R273">
        <f>_xlfn.XLOOKUP(
_xlfn.XLOOKUP(
D273,'④-1活動量と原単位の対応付け'!B:B,'④-1活動量と原単位の対応付け'!E:E),
③原単位!D:D,③原単位!I:I
)</f>
        <v>0</v>
      </c>
      <c r="S273" t="str">
        <f>"/"&amp;_xlfn.XLOOKUP(
_xlfn.XLOOKUP(
D273,'④-1活動量と原単位の対応付け'!B:B,'④-1活動量と原単位の対応付け'!E:E),
③原単位!D:D,③原単位!H:H
)</f>
        <v>/</v>
      </c>
      <c r="U273" s="13" t="s">
        <v>31</v>
      </c>
      <c r="W273">
        <f t="shared" si="12"/>
        <v>0</v>
      </c>
    </row>
    <row r="274" spans="8:23">
      <c r="H274" s="13" t="s">
        <v>29</v>
      </c>
      <c r="J274" s="42">
        <f t="shared" si="11"/>
        <v>0.92592592592592593</v>
      </c>
      <c r="L274" s="13" t="s">
        <v>29</v>
      </c>
      <c r="N274">
        <f>_xlfn.XLOOKUP(D274,'④-1活動量と原単位の対応付け'!B:B,'④-1活動量と原単位の対応付け'!I:I)</f>
        <v>0</v>
      </c>
      <c r="P274" s="13" t="s">
        <v>29</v>
      </c>
      <c r="R274">
        <f>_xlfn.XLOOKUP(
_xlfn.XLOOKUP(
D274,'④-1活動量と原単位の対応付け'!B:B,'④-1活動量と原単位の対応付け'!E:E),
③原単位!D:D,③原単位!I:I
)</f>
        <v>0</v>
      </c>
      <c r="S274" t="str">
        <f>"/"&amp;_xlfn.XLOOKUP(
_xlfn.XLOOKUP(
D274,'④-1活動量と原単位の対応付け'!B:B,'④-1活動量と原単位の対応付け'!E:E),
③原単位!D:D,③原単位!H:H
)</f>
        <v>/</v>
      </c>
      <c r="U274" s="13" t="s">
        <v>31</v>
      </c>
      <c r="W274">
        <f t="shared" si="12"/>
        <v>0</v>
      </c>
    </row>
    <row r="275" spans="8:23">
      <c r="H275" s="13" t="s">
        <v>29</v>
      </c>
      <c r="J275" s="42">
        <f t="shared" si="11"/>
        <v>0.92592592592592593</v>
      </c>
      <c r="L275" s="13" t="s">
        <v>29</v>
      </c>
      <c r="N275">
        <f>_xlfn.XLOOKUP(D275,'④-1活動量と原単位の対応付け'!B:B,'④-1活動量と原単位の対応付け'!I:I)</f>
        <v>0</v>
      </c>
      <c r="P275" s="13" t="s">
        <v>29</v>
      </c>
      <c r="R275">
        <f>_xlfn.XLOOKUP(
_xlfn.XLOOKUP(
D275,'④-1活動量と原単位の対応付け'!B:B,'④-1活動量と原単位の対応付け'!E:E),
③原単位!D:D,③原単位!I:I
)</f>
        <v>0</v>
      </c>
      <c r="S275" t="str">
        <f>"/"&amp;_xlfn.XLOOKUP(
_xlfn.XLOOKUP(
D275,'④-1活動量と原単位の対応付け'!B:B,'④-1活動量と原単位の対応付け'!E:E),
③原単位!D:D,③原単位!H:H
)</f>
        <v>/</v>
      </c>
      <c r="U275" s="13" t="s">
        <v>31</v>
      </c>
      <c r="W275">
        <f t="shared" si="12"/>
        <v>0</v>
      </c>
    </row>
    <row r="276" spans="8:23">
      <c r="H276" s="13" t="s">
        <v>29</v>
      </c>
      <c r="J276" s="42">
        <f t="shared" si="11"/>
        <v>0.92592592592592593</v>
      </c>
      <c r="L276" s="13" t="s">
        <v>29</v>
      </c>
      <c r="N276">
        <f>_xlfn.XLOOKUP(D276,'④-1活動量と原単位の対応付け'!B:B,'④-1活動量と原単位の対応付け'!I:I)</f>
        <v>0</v>
      </c>
      <c r="P276" s="13" t="s">
        <v>29</v>
      </c>
      <c r="R276">
        <f>_xlfn.XLOOKUP(
_xlfn.XLOOKUP(
D276,'④-1活動量と原単位の対応付け'!B:B,'④-1活動量と原単位の対応付け'!E:E),
③原単位!D:D,③原単位!I:I
)</f>
        <v>0</v>
      </c>
      <c r="S276" t="str">
        <f>"/"&amp;_xlfn.XLOOKUP(
_xlfn.XLOOKUP(
D276,'④-1活動量と原単位の対応付け'!B:B,'④-1活動量と原単位の対応付け'!E:E),
③原単位!D:D,③原単位!H:H
)</f>
        <v>/</v>
      </c>
      <c r="U276" s="13" t="s">
        <v>31</v>
      </c>
      <c r="W276">
        <f t="shared" si="12"/>
        <v>0</v>
      </c>
    </row>
    <row r="277" spans="8:23">
      <c r="H277" s="13" t="s">
        <v>29</v>
      </c>
      <c r="J277" s="42">
        <f t="shared" si="11"/>
        <v>0.92592592592592593</v>
      </c>
      <c r="L277" s="13" t="s">
        <v>29</v>
      </c>
      <c r="N277">
        <f>_xlfn.XLOOKUP(D277,'④-1活動量と原単位の対応付け'!B:B,'④-1活動量と原単位の対応付け'!I:I)</f>
        <v>0</v>
      </c>
      <c r="P277" s="13" t="s">
        <v>29</v>
      </c>
      <c r="R277">
        <f>_xlfn.XLOOKUP(
_xlfn.XLOOKUP(
D277,'④-1活動量と原単位の対応付け'!B:B,'④-1活動量と原単位の対応付け'!E:E),
③原単位!D:D,③原単位!I:I
)</f>
        <v>0</v>
      </c>
      <c r="S277" t="str">
        <f>"/"&amp;_xlfn.XLOOKUP(
_xlfn.XLOOKUP(
D277,'④-1活動量と原単位の対応付け'!B:B,'④-1活動量と原単位の対応付け'!E:E),
③原単位!D:D,③原単位!H:H
)</f>
        <v>/</v>
      </c>
      <c r="U277" s="13" t="s">
        <v>31</v>
      </c>
      <c r="W277">
        <f t="shared" si="12"/>
        <v>0</v>
      </c>
    </row>
    <row r="278" spans="8:23">
      <c r="H278" s="13" t="s">
        <v>29</v>
      </c>
      <c r="J278" s="42">
        <f t="shared" si="11"/>
        <v>0.92592592592592593</v>
      </c>
      <c r="L278" s="13" t="s">
        <v>29</v>
      </c>
      <c r="N278">
        <f>_xlfn.XLOOKUP(D278,'④-1活動量と原単位の対応付け'!B:B,'④-1活動量と原単位の対応付け'!I:I)</f>
        <v>0</v>
      </c>
      <c r="P278" s="13" t="s">
        <v>29</v>
      </c>
      <c r="R278">
        <f>_xlfn.XLOOKUP(
_xlfn.XLOOKUP(
D278,'④-1活動量と原単位の対応付け'!B:B,'④-1活動量と原単位の対応付け'!E:E),
③原単位!D:D,③原単位!I:I
)</f>
        <v>0</v>
      </c>
      <c r="S278" t="str">
        <f>"/"&amp;_xlfn.XLOOKUP(
_xlfn.XLOOKUP(
D278,'④-1活動量と原単位の対応付け'!B:B,'④-1活動量と原単位の対応付け'!E:E),
③原単位!D:D,③原単位!H:H
)</f>
        <v>/</v>
      </c>
      <c r="U278" s="13" t="s">
        <v>31</v>
      </c>
      <c r="W278">
        <f t="shared" si="12"/>
        <v>0</v>
      </c>
    </row>
    <row r="279" spans="8:23">
      <c r="H279" s="13" t="s">
        <v>29</v>
      </c>
      <c r="J279" s="42">
        <f t="shared" si="11"/>
        <v>0.92592592592592593</v>
      </c>
      <c r="L279" s="13" t="s">
        <v>29</v>
      </c>
      <c r="N279">
        <f>_xlfn.XLOOKUP(D279,'④-1活動量と原単位の対応付け'!B:B,'④-1活動量と原単位の対応付け'!I:I)</f>
        <v>0</v>
      </c>
      <c r="P279" s="13" t="s">
        <v>29</v>
      </c>
      <c r="R279">
        <f>_xlfn.XLOOKUP(
_xlfn.XLOOKUP(
D279,'④-1活動量と原単位の対応付け'!B:B,'④-1活動量と原単位の対応付け'!E:E),
③原単位!D:D,③原単位!I:I
)</f>
        <v>0</v>
      </c>
      <c r="S279" t="str">
        <f>"/"&amp;_xlfn.XLOOKUP(
_xlfn.XLOOKUP(
D279,'④-1活動量と原単位の対応付け'!B:B,'④-1活動量と原単位の対応付け'!E:E),
③原単位!D:D,③原単位!H:H
)</f>
        <v>/</v>
      </c>
      <c r="U279" s="13" t="s">
        <v>31</v>
      </c>
      <c r="W279">
        <f t="shared" si="12"/>
        <v>0</v>
      </c>
    </row>
    <row r="280" spans="8:23">
      <c r="H280" s="13" t="s">
        <v>29</v>
      </c>
      <c r="J280" s="42">
        <f t="shared" si="11"/>
        <v>0.92592592592592593</v>
      </c>
      <c r="L280" s="13" t="s">
        <v>29</v>
      </c>
      <c r="N280">
        <f>_xlfn.XLOOKUP(D280,'④-1活動量と原単位の対応付け'!B:B,'④-1活動量と原単位の対応付け'!I:I)</f>
        <v>0</v>
      </c>
      <c r="P280" s="13" t="s">
        <v>29</v>
      </c>
      <c r="R280">
        <f>_xlfn.XLOOKUP(
_xlfn.XLOOKUP(
D280,'④-1活動量と原単位の対応付け'!B:B,'④-1活動量と原単位の対応付け'!E:E),
③原単位!D:D,③原単位!I:I
)</f>
        <v>0</v>
      </c>
      <c r="S280" t="str">
        <f>"/"&amp;_xlfn.XLOOKUP(
_xlfn.XLOOKUP(
D280,'④-1活動量と原単位の対応付け'!B:B,'④-1活動量と原単位の対応付け'!E:E),
③原単位!D:D,③原単位!H:H
)</f>
        <v>/</v>
      </c>
      <c r="U280" s="13" t="s">
        <v>31</v>
      </c>
      <c r="W280">
        <f t="shared" si="12"/>
        <v>0</v>
      </c>
    </row>
    <row r="281" spans="8:23">
      <c r="H281" s="13" t="s">
        <v>29</v>
      </c>
      <c r="J281" s="42">
        <f t="shared" si="11"/>
        <v>0.92592592592592593</v>
      </c>
      <c r="L281" s="13" t="s">
        <v>29</v>
      </c>
      <c r="N281">
        <f>_xlfn.XLOOKUP(D281,'④-1活動量と原単位の対応付け'!B:B,'④-1活動量と原単位の対応付け'!I:I)</f>
        <v>0</v>
      </c>
      <c r="P281" s="13" t="s">
        <v>29</v>
      </c>
      <c r="R281">
        <f>_xlfn.XLOOKUP(
_xlfn.XLOOKUP(
D281,'④-1活動量と原単位の対応付け'!B:B,'④-1活動量と原単位の対応付け'!E:E),
③原単位!D:D,③原単位!I:I
)</f>
        <v>0</v>
      </c>
      <c r="S281" t="str">
        <f>"/"&amp;_xlfn.XLOOKUP(
_xlfn.XLOOKUP(
D281,'④-1活動量と原単位の対応付け'!B:B,'④-1活動量と原単位の対応付け'!E:E),
③原単位!D:D,③原単位!H:H
)</f>
        <v>/</v>
      </c>
      <c r="U281" s="13" t="s">
        <v>31</v>
      </c>
      <c r="W281">
        <f t="shared" si="12"/>
        <v>0</v>
      </c>
    </row>
    <row r="282" spans="8:23">
      <c r="H282" s="13" t="s">
        <v>29</v>
      </c>
      <c r="J282" s="42">
        <f t="shared" si="11"/>
        <v>0.92592592592592593</v>
      </c>
      <c r="L282" s="13" t="s">
        <v>29</v>
      </c>
      <c r="N282">
        <f>_xlfn.XLOOKUP(D282,'④-1活動量と原単位の対応付け'!B:B,'④-1活動量と原単位の対応付け'!I:I)</f>
        <v>0</v>
      </c>
      <c r="P282" s="13" t="s">
        <v>29</v>
      </c>
      <c r="R282">
        <f>_xlfn.XLOOKUP(
_xlfn.XLOOKUP(
D282,'④-1活動量と原単位の対応付け'!B:B,'④-1活動量と原単位の対応付け'!E:E),
③原単位!D:D,③原単位!I:I
)</f>
        <v>0</v>
      </c>
      <c r="S282" t="str">
        <f>"/"&amp;_xlfn.XLOOKUP(
_xlfn.XLOOKUP(
D282,'④-1活動量と原単位の対応付け'!B:B,'④-1活動量と原単位の対応付け'!E:E),
③原単位!D:D,③原単位!H:H
)</f>
        <v>/</v>
      </c>
      <c r="U282" s="13" t="s">
        <v>31</v>
      </c>
      <c r="W282">
        <f t="shared" si="12"/>
        <v>0</v>
      </c>
    </row>
    <row r="283" spans="8:23">
      <c r="H283" s="13" t="s">
        <v>29</v>
      </c>
      <c r="J283" s="42">
        <f t="shared" si="11"/>
        <v>0.92592592592592593</v>
      </c>
      <c r="L283" s="13" t="s">
        <v>29</v>
      </c>
      <c r="N283">
        <f>_xlfn.XLOOKUP(D283,'④-1活動量と原単位の対応付け'!B:B,'④-1活動量と原単位の対応付け'!I:I)</f>
        <v>0</v>
      </c>
      <c r="P283" s="13" t="s">
        <v>29</v>
      </c>
      <c r="R283">
        <f>_xlfn.XLOOKUP(
_xlfn.XLOOKUP(
D283,'④-1活動量と原単位の対応付け'!B:B,'④-1活動量と原単位の対応付け'!E:E),
③原単位!D:D,③原単位!I:I
)</f>
        <v>0</v>
      </c>
      <c r="S283" t="str">
        <f>"/"&amp;_xlfn.XLOOKUP(
_xlfn.XLOOKUP(
D283,'④-1活動量と原単位の対応付け'!B:B,'④-1活動量と原単位の対応付け'!E:E),
③原単位!D:D,③原単位!H:H
)</f>
        <v>/</v>
      </c>
      <c r="U283" s="13" t="s">
        <v>31</v>
      </c>
      <c r="W283">
        <f t="shared" si="12"/>
        <v>0</v>
      </c>
    </row>
    <row r="284" spans="8:23">
      <c r="H284" s="13" t="s">
        <v>29</v>
      </c>
      <c r="J284" s="42">
        <f t="shared" si="11"/>
        <v>0.92592592592592593</v>
      </c>
      <c r="L284" s="13" t="s">
        <v>29</v>
      </c>
      <c r="N284">
        <f>_xlfn.XLOOKUP(D284,'④-1活動量と原単位の対応付け'!B:B,'④-1活動量と原単位の対応付け'!I:I)</f>
        <v>0</v>
      </c>
      <c r="P284" s="13" t="s">
        <v>29</v>
      </c>
      <c r="R284">
        <f>_xlfn.XLOOKUP(
_xlfn.XLOOKUP(
D284,'④-1活動量と原単位の対応付け'!B:B,'④-1活動量と原単位の対応付け'!E:E),
③原単位!D:D,③原単位!I:I
)</f>
        <v>0</v>
      </c>
      <c r="S284" t="str">
        <f>"/"&amp;_xlfn.XLOOKUP(
_xlfn.XLOOKUP(
D284,'④-1活動量と原単位の対応付け'!B:B,'④-1活動量と原単位の対応付け'!E:E),
③原単位!D:D,③原単位!H:H
)</f>
        <v>/</v>
      </c>
      <c r="U284" s="13" t="s">
        <v>31</v>
      </c>
      <c r="W284">
        <f t="shared" si="12"/>
        <v>0</v>
      </c>
    </row>
    <row r="285" spans="8:23">
      <c r="H285" s="13" t="s">
        <v>29</v>
      </c>
      <c r="J285" s="42">
        <f t="shared" si="11"/>
        <v>0.92592592592592593</v>
      </c>
      <c r="L285" s="13" t="s">
        <v>29</v>
      </c>
      <c r="N285">
        <f>_xlfn.XLOOKUP(D285,'④-1活動量と原単位の対応付け'!B:B,'④-1活動量と原単位の対応付け'!I:I)</f>
        <v>0</v>
      </c>
      <c r="P285" s="13" t="s">
        <v>29</v>
      </c>
      <c r="R285">
        <f>_xlfn.XLOOKUP(
_xlfn.XLOOKUP(
D285,'④-1活動量と原単位の対応付け'!B:B,'④-1活動量と原単位の対応付け'!E:E),
③原単位!D:D,③原単位!I:I
)</f>
        <v>0</v>
      </c>
      <c r="S285" t="str">
        <f>"/"&amp;_xlfn.XLOOKUP(
_xlfn.XLOOKUP(
D285,'④-1活動量と原単位の対応付け'!B:B,'④-1活動量と原単位の対応付け'!E:E),
③原単位!D:D,③原単位!H:H
)</f>
        <v>/</v>
      </c>
      <c r="U285" s="13" t="s">
        <v>31</v>
      </c>
      <c r="W285">
        <f t="shared" si="12"/>
        <v>0</v>
      </c>
    </row>
    <row r="286" spans="8:23">
      <c r="H286" s="13" t="s">
        <v>29</v>
      </c>
      <c r="J286" s="42">
        <f t="shared" si="11"/>
        <v>0.92592592592592593</v>
      </c>
      <c r="L286" s="13" t="s">
        <v>29</v>
      </c>
      <c r="N286">
        <f>_xlfn.XLOOKUP(D286,'④-1活動量と原単位の対応付け'!B:B,'④-1活動量と原単位の対応付け'!I:I)</f>
        <v>0</v>
      </c>
      <c r="P286" s="13" t="s">
        <v>29</v>
      </c>
      <c r="R286">
        <f>_xlfn.XLOOKUP(
_xlfn.XLOOKUP(
D286,'④-1活動量と原単位の対応付け'!B:B,'④-1活動量と原単位の対応付け'!E:E),
③原単位!D:D,③原単位!I:I
)</f>
        <v>0</v>
      </c>
      <c r="S286" t="str">
        <f>"/"&amp;_xlfn.XLOOKUP(
_xlfn.XLOOKUP(
D286,'④-1活動量と原単位の対応付け'!B:B,'④-1活動量と原単位の対応付け'!E:E),
③原単位!D:D,③原単位!H:H
)</f>
        <v>/</v>
      </c>
      <c r="U286" s="13" t="s">
        <v>31</v>
      </c>
      <c r="W286">
        <f t="shared" si="12"/>
        <v>0</v>
      </c>
    </row>
    <row r="287" spans="8:23">
      <c r="H287" s="13" t="s">
        <v>29</v>
      </c>
      <c r="J287" s="42">
        <f t="shared" si="11"/>
        <v>0.92592592592592593</v>
      </c>
      <c r="L287" s="13" t="s">
        <v>29</v>
      </c>
      <c r="N287">
        <f>_xlfn.XLOOKUP(D287,'④-1活動量と原単位の対応付け'!B:B,'④-1活動量と原単位の対応付け'!I:I)</f>
        <v>0</v>
      </c>
      <c r="P287" s="13" t="s">
        <v>29</v>
      </c>
      <c r="R287">
        <f>_xlfn.XLOOKUP(
_xlfn.XLOOKUP(
D287,'④-1活動量と原単位の対応付け'!B:B,'④-1活動量と原単位の対応付け'!E:E),
③原単位!D:D,③原単位!I:I
)</f>
        <v>0</v>
      </c>
      <c r="S287" t="str">
        <f>"/"&amp;_xlfn.XLOOKUP(
_xlfn.XLOOKUP(
D287,'④-1活動量と原単位の対応付け'!B:B,'④-1活動量と原単位の対応付け'!E:E),
③原単位!D:D,③原単位!H:H
)</f>
        <v>/</v>
      </c>
      <c r="U287" s="13" t="s">
        <v>31</v>
      </c>
      <c r="W287">
        <f t="shared" si="12"/>
        <v>0</v>
      </c>
    </row>
    <row r="288" spans="8:23">
      <c r="H288" s="13" t="s">
        <v>29</v>
      </c>
      <c r="J288" s="42">
        <f t="shared" si="11"/>
        <v>0.92592592592592593</v>
      </c>
      <c r="L288" s="13" t="s">
        <v>29</v>
      </c>
      <c r="N288">
        <f>_xlfn.XLOOKUP(D288,'④-1活動量と原単位の対応付け'!B:B,'④-1活動量と原単位の対応付け'!I:I)</f>
        <v>0</v>
      </c>
      <c r="P288" s="13" t="s">
        <v>29</v>
      </c>
      <c r="R288">
        <f>_xlfn.XLOOKUP(
_xlfn.XLOOKUP(
D288,'④-1活動量と原単位の対応付け'!B:B,'④-1活動量と原単位の対応付け'!E:E),
③原単位!D:D,③原単位!I:I
)</f>
        <v>0</v>
      </c>
      <c r="S288" t="str">
        <f>"/"&amp;_xlfn.XLOOKUP(
_xlfn.XLOOKUP(
D288,'④-1活動量と原単位の対応付け'!B:B,'④-1活動量と原単位の対応付け'!E:E),
③原単位!D:D,③原単位!H:H
)</f>
        <v>/</v>
      </c>
      <c r="U288" s="13" t="s">
        <v>31</v>
      </c>
      <c r="W288">
        <f t="shared" si="12"/>
        <v>0</v>
      </c>
    </row>
    <row r="289" spans="8:23">
      <c r="H289" s="13" t="s">
        <v>29</v>
      </c>
      <c r="J289" s="42">
        <f t="shared" si="11"/>
        <v>0.92592592592592593</v>
      </c>
      <c r="L289" s="13" t="s">
        <v>29</v>
      </c>
      <c r="N289">
        <f>_xlfn.XLOOKUP(D289,'④-1活動量と原単位の対応付け'!B:B,'④-1活動量と原単位の対応付け'!I:I)</f>
        <v>0</v>
      </c>
      <c r="P289" s="13" t="s">
        <v>29</v>
      </c>
      <c r="R289">
        <f>_xlfn.XLOOKUP(
_xlfn.XLOOKUP(
D289,'④-1活動量と原単位の対応付け'!B:B,'④-1活動量と原単位の対応付け'!E:E),
③原単位!D:D,③原単位!I:I
)</f>
        <v>0</v>
      </c>
      <c r="S289" t="str">
        <f>"/"&amp;_xlfn.XLOOKUP(
_xlfn.XLOOKUP(
D289,'④-1活動量と原単位の対応付け'!B:B,'④-1活動量と原単位の対応付け'!E:E),
③原単位!D:D,③原単位!H:H
)</f>
        <v>/</v>
      </c>
      <c r="U289" s="13" t="s">
        <v>31</v>
      </c>
      <c r="W289">
        <f t="shared" si="12"/>
        <v>0</v>
      </c>
    </row>
    <row r="290" spans="8:23">
      <c r="H290" s="13" t="s">
        <v>29</v>
      </c>
      <c r="J290" s="42">
        <f t="shared" si="11"/>
        <v>0.92592592592592593</v>
      </c>
      <c r="L290" s="13" t="s">
        <v>29</v>
      </c>
      <c r="N290">
        <f>_xlfn.XLOOKUP(D290,'④-1活動量と原単位の対応付け'!B:B,'④-1活動量と原単位の対応付け'!I:I)</f>
        <v>0</v>
      </c>
      <c r="P290" s="13" t="s">
        <v>29</v>
      </c>
      <c r="R290">
        <f>_xlfn.XLOOKUP(
_xlfn.XLOOKUP(
D290,'④-1活動量と原単位の対応付け'!B:B,'④-1活動量と原単位の対応付け'!E:E),
③原単位!D:D,③原単位!I:I
)</f>
        <v>0</v>
      </c>
      <c r="S290" t="str">
        <f>"/"&amp;_xlfn.XLOOKUP(
_xlfn.XLOOKUP(
D290,'④-1活動量と原単位の対応付け'!B:B,'④-1活動量と原単位の対応付け'!E:E),
③原単位!D:D,③原単位!H:H
)</f>
        <v>/</v>
      </c>
      <c r="U290" s="13" t="s">
        <v>31</v>
      </c>
      <c r="W290">
        <f t="shared" si="12"/>
        <v>0</v>
      </c>
    </row>
    <row r="291" spans="8:23">
      <c r="H291" s="13" t="s">
        <v>29</v>
      </c>
      <c r="J291" s="42">
        <f t="shared" si="11"/>
        <v>0.92592592592592593</v>
      </c>
      <c r="L291" s="13" t="s">
        <v>29</v>
      </c>
      <c r="N291">
        <f>_xlfn.XLOOKUP(D291,'④-1活動量と原単位の対応付け'!B:B,'④-1活動量と原単位の対応付け'!I:I)</f>
        <v>0</v>
      </c>
      <c r="P291" s="13" t="s">
        <v>29</v>
      </c>
      <c r="R291">
        <f>_xlfn.XLOOKUP(
_xlfn.XLOOKUP(
D291,'④-1活動量と原単位の対応付け'!B:B,'④-1活動量と原単位の対応付け'!E:E),
③原単位!D:D,③原単位!I:I
)</f>
        <v>0</v>
      </c>
      <c r="S291" t="str">
        <f>"/"&amp;_xlfn.XLOOKUP(
_xlfn.XLOOKUP(
D291,'④-1活動量と原単位の対応付け'!B:B,'④-1活動量と原単位の対応付け'!E:E),
③原単位!D:D,③原単位!H:H
)</f>
        <v>/</v>
      </c>
      <c r="U291" s="13" t="s">
        <v>31</v>
      </c>
      <c r="W291">
        <f t="shared" si="12"/>
        <v>0</v>
      </c>
    </row>
    <row r="292" spans="8:23">
      <c r="H292" s="13" t="s">
        <v>29</v>
      </c>
      <c r="J292" s="42">
        <f t="shared" si="11"/>
        <v>0.92592592592592593</v>
      </c>
      <c r="L292" s="13" t="s">
        <v>29</v>
      </c>
      <c r="N292">
        <f>_xlfn.XLOOKUP(D292,'④-1活動量と原単位の対応付け'!B:B,'④-1活動量と原単位の対応付け'!I:I)</f>
        <v>0</v>
      </c>
      <c r="P292" s="13" t="s">
        <v>29</v>
      </c>
      <c r="R292">
        <f>_xlfn.XLOOKUP(
_xlfn.XLOOKUP(
D292,'④-1活動量と原単位の対応付け'!B:B,'④-1活動量と原単位の対応付け'!E:E),
③原単位!D:D,③原単位!I:I
)</f>
        <v>0</v>
      </c>
      <c r="S292" t="str">
        <f>"/"&amp;_xlfn.XLOOKUP(
_xlfn.XLOOKUP(
D292,'④-1活動量と原単位の対応付け'!B:B,'④-1活動量と原単位の対応付け'!E:E),
③原単位!D:D,③原単位!H:H
)</f>
        <v>/</v>
      </c>
      <c r="U292" s="13" t="s">
        <v>31</v>
      </c>
      <c r="W292">
        <f t="shared" si="12"/>
        <v>0</v>
      </c>
    </row>
    <row r="293" spans="8:23">
      <c r="H293" s="13" t="s">
        <v>29</v>
      </c>
      <c r="J293" s="42">
        <f t="shared" si="11"/>
        <v>0.92592592592592593</v>
      </c>
      <c r="L293" s="13" t="s">
        <v>29</v>
      </c>
      <c r="N293">
        <f>_xlfn.XLOOKUP(D293,'④-1活動量と原単位の対応付け'!B:B,'④-1活動量と原単位の対応付け'!I:I)</f>
        <v>0</v>
      </c>
      <c r="P293" s="13" t="s">
        <v>29</v>
      </c>
      <c r="R293">
        <f>_xlfn.XLOOKUP(
_xlfn.XLOOKUP(
D293,'④-1活動量と原単位の対応付け'!B:B,'④-1活動量と原単位の対応付け'!E:E),
③原単位!D:D,③原単位!I:I
)</f>
        <v>0</v>
      </c>
      <c r="S293" t="str">
        <f>"/"&amp;_xlfn.XLOOKUP(
_xlfn.XLOOKUP(
D293,'④-1活動量と原単位の対応付け'!B:B,'④-1活動量と原単位の対応付け'!E:E),
③原単位!D:D,③原単位!H:H
)</f>
        <v>/</v>
      </c>
      <c r="U293" s="13" t="s">
        <v>31</v>
      </c>
      <c r="W293">
        <f t="shared" si="12"/>
        <v>0</v>
      </c>
    </row>
    <row r="294" spans="8:23">
      <c r="H294" s="13" t="s">
        <v>29</v>
      </c>
      <c r="J294" s="42">
        <f t="shared" si="11"/>
        <v>0.92592592592592593</v>
      </c>
      <c r="L294" s="13" t="s">
        <v>29</v>
      </c>
      <c r="N294">
        <f>_xlfn.XLOOKUP(D294,'④-1活動量と原単位の対応付け'!B:B,'④-1活動量と原単位の対応付け'!I:I)</f>
        <v>0</v>
      </c>
      <c r="P294" s="13" t="s">
        <v>29</v>
      </c>
      <c r="R294">
        <f>_xlfn.XLOOKUP(
_xlfn.XLOOKUP(
D294,'④-1活動量と原単位の対応付け'!B:B,'④-1活動量と原単位の対応付け'!E:E),
③原単位!D:D,③原単位!I:I
)</f>
        <v>0</v>
      </c>
      <c r="S294" t="str">
        <f>"/"&amp;_xlfn.XLOOKUP(
_xlfn.XLOOKUP(
D294,'④-1活動量と原単位の対応付け'!B:B,'④-1活動量と原単位の対応付け'!E:E),
③原単位!D:D,③原単位!H:H
)</f>
        <v>/</v>
      </c>
      <c r="U294" s="13" t="s">
        <v>31</v>
      </c>
      <c r="W294">
        <f t="shared" si="12"/>
        <v>0</v>
      </c>
    </row>
    <row r="295" spans="8:23">
      <c r="H295" s="13" t="s">
        <v>29</v>
      </c>
      <c r="J295" s="42">
        <f t="shared" si="11"/>
        <v>0.92592592592592593</v>
      </c>
      <c r="L295" s="13" t="s">
        <v>29</v>
      </c>
      <c r="N295">
        <f>_xlfn.XLOOKUP(D295,'④-1活動量と原単位の対応付け'!B:B,'④-1活動量と原単位の対応付け'!I:I)</f>
        <v>0</v>
      </c>
      <c r="P295" s="13" t="s">
        <v>29</v>
      </c>
      <c r="R295">
        <f>_xlfn.XLOOKUP(
_xlfn.XLOOKUP(
D295,'④-1活動量と原単位の対応付け'!B:B,'④-1活動量と原単位の対応付け'!E:E),
③原単位!D:D,③原単位!I:I
)</f>
        <v>0</v>
      </c>
      <c r="S295" t="str">
        <f>"/"&amp;_xlfn.XLOOKUP(
_xlfn.XLOOKUP(
D295,'④-1活動量と原単位の対応付け'!B:B,'④-1活動量と原単位の対応付け'!E:E),
③原単位!D:D,③原単位!H:H
)</f>
        <v>/</v>
      </c>
      <c r="U295" s="13" t="s">
        <v>31</v>
      </c>
      <c r="W295">
        <f t="shared" si="12"/>
        <v>0</v>
      </c>
    </row>
    <row r="296" spans="8:23">
      <c r="H296" s="13" t="s">
        <v>29</v>
      </c>
      <c r="J296" s="42">
        <f t="shared" si="11"/>
        <v>0.92592592592592593</v>
      </c>
      <c r="L296" s="13" t="s">
        <v>29</v>
      </c>
      <c r="N296">
        <f>_xlfn.XLOOKUP(D296,'④-1活動量と原単位の対応付け'!B:B,'④-1活動量と原単位の対応付け'!I:I)</f>
        <v>0</v>
      </c>
      <c r="P296" s="13" t="s">
        <v>29</v>
      </c>
      <c r="R296">
        <f>_xlfn.XLOOKUP(
_xlfn.XLOOKUP(
D296,'④-1活動量と原単位の対応付け'!B:B,'④-1活動量と原単位の対応付け'!E:E),
③原単位!D:D,③原単位!I:I
)</f>
        <v>0</v>
      </c>
      <c r="S296" t="str">
        <f>"/"&amp;_xlfn.XLOOKUP(
_xlfn.XLOOKUP(
D296,'④-1活動量と原単位の対応付け'!B:B,'④-1活動量と原単位の対応付け'!E:E),
③原単位!D:D,③原単位!H:H
)</f>
        <v>/</v>
      </c>
      <c r="U296" s="13" t="s">
        <v>31</v>
      </c>
      <c r="W296">
        <f t="shared" si="12"/>
        <v>0</v>
      </c>
    </row>
    <row r="297" spans="8:23">
      <c r="H297" s="13" t="s">
        <v>29</v>
      </c>
      <c r="J297" s="42">
        <f t="shared" si="11"/>
        <v>0.92592592592592593</v>
      </c>
      <c r="L297" s="13" t="s">
        <v>29</v>
      </c>
      <c r="N297">
        <f>_xlfn.XLOOKUP(D297,'④-1活動量と原単位の対応付け'!B:B,'④-1活動量と原単位の対応付け'!I:I)</f>
        <v>0</v>
      </c>
      <c r="P297" s="13" t="s">
        <v>29</v>
      </c>
      <c r="R297">
        <f>_xlfn.XLOOKUP(
_xlfn.XLOOKUP(
D297,'④-1活動量と原単位の対応付け'!B:B,'④-1活動量と原単位の対応付け'!E:E),
③原単位!D:D,③原単位!I:I
)</f>
        <v>0</v>
      </c>
      <c r="S297" t="str">
        <f>"/"&amp;_xlfn.XLOOKUP(
_xlfn.XLOOKUP(
D297,'④-1活動量と原単位の対応付け'!B:B,'④-1活動量と原単位の対応付け'!E:E),
③原単位!D:D,③原単位!H:H
)</f>
        <v>/</v>
      </c>
      <c r="U297" s="13" t="s">
        <v>31</v>
      </c>
      <c r="W297">
        <f t="shared" si="12"/>
        <v>0</v>
      </c>
    </row>
    <row r="298" spans="8:23">
      <c r="H298" s="13" t="s">
        <v>29</v>
      </c>
      <c r="J298" s="42">
        <f t="shared" ref="J298:J361" si="13">$F$2</f>
        <v>0.92592592592592593</v>
      </c>
      <c r="L298" s="13" t="s">
        <v>29</v>
      </c>
      <c r="N298">
        <f>_xlfn.XLOOKUP(D298,'④-1活動量と原単位の対応付け'!B:B,'④-1活動量と原単位の対応付け'!I:I)</f>
        <v>0</v>
      </c>
      <c r="P298" s="13" t="s">
        <v>29</v>
      </c>
      <c r="R298">
        <f>_xlfn.XLOOKUP(
_xlfn.XLOOKUP(
D298,'④-1活動量と原単位の対応付け'!B:B,'④-1活動量と原単位の対応付け'!E:E),
③原単位!D:D,③原単位!I:I
)</f>
        <v>0</v>
      </c>
      <c r="S298" t="str">
        <f>"/"&amp;_xlfn.XLOOKUP(
_xlfn.XLOOKUP(
D298,'④-1活動量と原単位の対応付け'!B:B,'④-1活動量と原単位の対応付け'!E:E),
③原単位!D:D,③原単位!H:H
)</f>
        <v>/</v>
      </c>
      <c r="U298" s="13" t="s">
        <v>31</v>
      </c>
      <c r="W298">
        <f t="shared" si="12"/>
        <v>0</v>
      </c>
    </row>
    <row r="299" spans="8:23">
      <c r="H299" s="13" t="s">
        <v>29</v>
      </c>
      <c r="J299" s="42">
        <f t="shared" si="13"/>
        <v>0.92592592592592593</v>
      </c>
      <c r="L299" s="13" t="s">
        <v>29</v>
      </c>
      <c r="N299">
        <f>_xlfn.XLOOKUP(D299,'④-1活動量と原単位の対応付け'!B:B,'④-1活動量と原単位の対応付け'!I:I)</f>
        <v>0</v>
      </c>
      <c r="P299" s="13" t="s">
        <v>29</v>
      </c>
      <c r="R299">
        <f>_xlfn.XLOOKUP(
_xlfn.XLOOKUP(
D299,'④-1活動量と原単位の対応付け'!B:B,'④-1活動量と原単位の対応付け'!E:E),
③原単位!D:D,③原単位!I:I
)</f>
        <v>0</v>
      </c>
      <c r="S299" t="str">
        <f>"/"&amp;_xlfn.XLOOKUP(
_xlfn.XLOOKUP(
D299,'④-1活動量と原単位の対応付け'!B:B,'④-1活動量と原単位の対応付け'!E:E),
③原単位!D:D,③原単位!H:H
)</f>
        <v>/</v>
      </c>
      <c r="U299" s="13" t="s">
        <v>31</v>
      </c>
      <c r="W299">
        <f t="shared" si="12"/>
        <v>0</v>
      </c>
    </row>
    <row r="300" spans="8:23">
      <c r="H300" s="13" t="s">
        <v>29</v>
      </c>
      <c r="J300" s="42">
        <f t="shared" si="13"/>
        <v>0.92592592592592593</v>
      </c>
      <c r="L300" s="13" t="s">
        <v>29</v>
      </c>
      <c r="N300">
        <f>_xlfn.XLOOKUP(D300,'④-1活動量と原単位の対応付け'!B:B,'④-1活動量と原単位の対応付け'!I:I)</f>
        <v>0</v>
      </c>
      <c r="P300" s="13" t="s">
        <v>29</v>
      </c>
      <c r="R300">
        <f>_xlfn.XLOOKUP(
_xlfn.XLOOKUP(
D300,'④-1活動量と原単位の対応付け'!B:B,'④-1活動量と原単位の対応付け'!E:E),
③原単位!D:D,③原単位!I:I
)</f>
        <v>0</v>
      </c>
      <c r="S300" t="str">
        <f>"/"&amp;_xlfn.XLOOKUP(
_xlfn.XLOOKUP(
D300,'④-1活動量と原単位の対応付け'!B:B,'④-1活動量と原単位の対応付け'!E:E),
③原単位!D:D,③原単位!H:H
)</f>
        <v>/</v>
      </c>
      <c r="U300" s="13" t="s">
        <v>31</v>
      </c>
      <c r="W300">
        <f t="shared" si="12"/>
        <v>0</v>
      </c>
    </row>
    <row r="301" spans="8:23">
      <c r="H301" s="13" t="s">
        <v>29</v>
      </c>
      <c r="J301" s="42">
        <f t="shared" si="13"/>
        <v>0.92592592592592593</v>
      </c>
      <c r="L301" s="13" t="s">
        <v>29</v>
      </c>
      <c r="N301">
        <f>_xlfn.XLOOKUP(D301,'④-1活動量と原単位の対応付け'!B:B,'④-1活動量と原単位の対応付け'!I:I)</f>
        <v>0</v>
      </c>
      <c r="P301" s="13" t="s">
        <v>29</v>
      </c>
      <c r="R301">
        <f>_xlfn.XLOOKUP(
_xlfn.XLOOKUP(
D301,'④-1活動量と原単位の対応付け'!B:B,'④-1活動量と原単位の対応付け'!E:E),
③原単位!D:D,③原単位!I:I
)</f>
        <v>0</v>
      </c>
      <c r="S301" t="str">
        <f>"/"&amp;_xlfn.XLOOKUP(
_xlfn.XLOOKUP(
D301,'④-1活動量と原単位の対応付け'!B:B,'④-1活動量と原単位の対応付け'!E:E),
③原単位!D:D,③原単位!H:H
)</f>
        <v>/</v>
      </c>
      <c r="U301" s="13" t="s">
        <v>31</v>
      </c>
      <c r="W301">
        <f t="shared" si="12"/>
        <v>0</v>
      </c>
    </row>
    <row r="302" spans="8:23">
      <c r="H302" s="13" t="s">
        <v>29</v>
      </c>
      <c r="J302" s="42">
        <f t="shared" si="13"/>
        <v>0.92592592592592593</v>
      </c>
      <c r="L302" s="13" t="s">
        <v>29</v>
      </c>
      <c r="N302">
        <f>_xlfn.XLOOKUP(D302,'④-1活動量と原単位の対応付け'!B:B,'④-1活動量と原単位の対応付け'!I:I)</f>
        <v>0</v>
      </c>
      <c r="P302" s="13" t="s">
        <v>29</v>
      </c>
      <c r="R302">
        <f>_xlfn.XLOOKUP(
_xlfn.XLOOKUP(
D302,'④-1活動量と原単位の対応付け'!B:B,'④-1活動量と原単位の対応付け'!E:E),
③原単位!D:D,③原単位!I:I
)</f>
        <v>0</v>
      </c>
      <c r="S302" t="str">
        <f>"/"&amp;_xlfn.XLOOKUP(
_xlfn.XLOOKUP(
D302,'④-1活動量と原単位の対応付け'!B:B,'④-1活動量と原単位の対応付け'!E:E),
③原単位!D:D,③原単位!H:H
)</f>
        <v>/</v>
      </c>
      <c r="U302" s="13" t="s">
        <v>31</v>
      </c>
      <c r="W302">
        <f t="shared" si="12"/>
        <v>0</v>
      </c>
    </row>
    <row r="303" spans="8:23">
      <c r="H303" s="13" t="s">
        <v>29</v>
      </c>
      <c r="J303" s="42">
        <f t="shared" si="13"/>
        <v>0.92592592592592593</v>
      </c>
      <c r="L303" s="13" t="s">
        <v>29</v>
      </c>
      <c r="N303">
        <f>_xlfn.XLOOKUP(D303,'④-1活動量と原単位の対応付け'!B:B,'④-1活動量と原単位の対応付け'!I:I)</f>
        <v>0</v>
      </c>
      <c r="P303" s="13" t="s">
        <v>29</v>
      </c>
      <c r="R303">
        <f>_xlfn.XLOOKUP(
_xlfn.XLOOKUP(
D303,'④-1活動量と原単位の対応付け'!B:B,'④-1活動量と原単位の対応付け'!E:E),
③原単位!D:D,③原単位!I:I
)</f>
        <v>0</v>
      </c>
      <c r="S303" t="str">
        <f>"/"&amp;_xlfn.XLOOKUP(
_xlfn.XLOOKUP(
D303,'④-1活動量と原単位の対応付け'!B:B,'④-1活動量と原単位の対応付け'!E:E),
③原単位!D:D,③原単位!H:H
)</f>
        <v>/</v>
      </c>
      <c r="U303" s="13" t="s">
        <v>31</v>
      </c>
      <c r="W303">
        <f t="shared" si="12"/>
        <v>0</v>
      </c>
    </row>
    <row r="304" spans="8:23">
      <c r="H304" s="13" t="s">
        <v>29</v>
      </c>
      <c r="J304" s="42">
        <f t="shared" si="13"/>
        <v>0.92592592592592593</v>
      </c>
      <c r="L304" s="13" t="s">
        <v>29</v>
      </c>
      <c r="N304">
        <f>_xlfn.XLOOKUP(D304,'④-1活動量と原単位の対応付け'!B:B,'④-1活動量と原単位の対応付け'!I:I)</f>
        <v>0</v>
      </c>
      <c r="P304" s="13" t="s">
        <v>29</v>
      </c>
      <c r="R304">
        <f>_xlfn.XLOOKUP(
_xlfn.XLOOKUP(
D304,'④-1活動量と原単位の対応付け'!B:B,'④-1活動量と原単位の対応付け'!E:E),
③原単位!D:D,③原単位!I:I
)</f>
        <v>0</v>
      </c>
      <c r="S304" t="str">
        <f>"/"&amp;_xlfn.XLOOKUP(
_xlfn.XLOOKUP(
D304,'④-1活動量と原単位の対応付け'!B:B,'④-1活動量と原単位の対応付け'!E:E),
③原単位!D:D,③原単位!H:H
)</f>
        <v>/</v>
      </c>
      <c r="U304" s="13" t="s">
        <v>31</v>
      </c>
      <c r="W304">
        <f t="shared" si="12"/>
        <v>0</v>
      </c>
    </row>
    <row r="305" spans="8:23">
      <c r="H305" s="13" t="s">
        <v>29</v>
      </c>
      <c r="J305" s="42">
        <f t="shared" si="13"/>
        <v>0.92592592592592593</v>
      </c>
      <c r="L305" s="13" t="s">
        <v>29</v>
      </c>
      <c r="N305">
        <f>_xlfn.XLOOKUP(D305,'④-1活動量と原単位の対応付け'!B:B,'④-1活動量と原単位の対応付け'!I:I)</f>
        <v>0</v>
      </c>
      <c r="P305" s="13" t="s">
        <v>29</v>
      </c>
      <c r="R305">
        <f>_xlfn.XLOOKUP(
_xlfn.XLOOKUP(
D305,'④-1活動量と原単位の対応付け'!B:B,'④-1活動量と原単位の対応付け'!E:E),
③原単位!D:D,③原単位!I:I
)</f>
        <v>0</v>
      </c>
      <c r="S305" t="str">
        <f>"/"&amp;_xlfn.XLOOKUP(
_xlfn.XLOOKUP(
D305,'④-1活動量と原単位の対応付け'!B:B,'④-1活動量と原単位の対応付け'!E:E),
③原単位!D:D,③原単位!H:H
)</f>
        <v>/</v>
      </c>
      <c r="U305" s="13" t="s">
        <v>31</v>
      </c>
      <c r="W305">
        <f t="shared" si="12"/>
        <v>0</v>
      </c>
    </row>
    <row r="306" spans="8:23">
      <c r="H306" s="13" t="s">
        <v>29</v>
      </c>
      <c r="J306" s="42">
        <f t="shared" si="13"/>
        <v>0.92592592592592593</v>
      </c>
      <c r="L306" s="13" t="s">
        <v>29</v>
      </c>
      <c r="N306">
        <f>_xlfn.XLOOKUP(D306,'④-1活動量と原単位の対応付け'!B:B,'④-1活動量と原単位の対応付け'!I:I)</f>
        <v>0</v>
      </c>
      <c r="P306" s="13" t="s">
        <v>29</v>
      </c>
      <c r="R306">
        <f>_xlfn.XLOOKUP(
_xlfn.XLOOKUP(
D306,'④-1活動量と原単位の対応付け'!B:B,'④-1活動量と原単位の対応付け'!E:E),
③原単位!D:D,③原単位!I:I
)</f>
        <v>0</v>
      </c>
      <c r="S306" t="str">
        <f>"/"&amp;_xlfn.XLOOKUP(
_xlfn.XLOOKUP(
D306,'④-1活動量と原単位の対応付け'!B:B,'④-1活動量と原単位の対応付け'!E:E),
③原単位!D:D,③原単位!H:H
)</f>
        <v>/</v>
      </c>
      <c r="U306" s="13" t="s">
        <v>31</v>
      </c>
      <c r="W306">
        <f t="shared" si="12"/>
        <v>0</v>
      </c>
    </row>
    <row r="307" spans="8:23">
      <c r="H307" s="13" t="s">
        <v>29</v>
      </c>
      <c r="J307" s="42">
        <f t="shared" si="13"/>
        <v>0.92592592592592593</v>
      </c>
      <c r="L307" s="13" t="s">
        <v>29</v>
      </c>
      <c r="N307">
        <f>_xlfn.XLOOKUP(D307,'④-1活動量と原単位の対応付け'!B:B,'④-1活動量と原単位の対応付け'!I:I)</f>
        <v>0</v>
      </c>
      <c r="P307" s="13" t="s">
        <v>29</v>
      </c>
      <c r="R307">
        <f>_xlfn.XLOOKUP(
_xlfn.XLOOKUP(
D307,'④-1活動量と原単位の対応付け'!B:B,'④-1活動量と原単位の対応付け'!E:E),
③原単位!D:D,③原単位!I:I
)</f>
        <v>0</v>
      </c>
      <c r="S307" t="str">
        <f>"/"&amp;_xlfn.XLOOKUP(
_xlfn.XLOOKUP(
D307,'④-1活動量と原単位の対応付け'!B:B,'④-1活動量と原単位の対応付け'!E:E),
③原単位!D:D,③原単位!H:H
)</f>
        <v>/</v>
      </c>
      <c r="U307" s="13" t="s">
        <v>31</v>
      </c>
      <c r="W307">
        <f t="shared" si="12"/>
        <v>0</v>
      </c>
    </row>
    <row r="308" spans="8:23">
      <c r="H308" s="13" t="s">
        <v>29</v>
      </c>
      <c r="J308" s="42">
        <f t="shared" si="13"/>
        <v>0.92592592592592593</v>
      </c>
      <c r="L308" s="13" t="s">
        <v>29</v>
      </c>
      <c r="N308">
        <f>_xlfn.XLOOKUP(D308,'④-1活動量と原単位の対応付け'!B:B,'④-1活動量と原単位の対応付け'!I:I)</f>
        <v>0</v>
      </c>
      <c r="P308" s="13" t="s">
        <v>29</v>
      </c>
      <c r="R308">
        <f>_xlfn.XLOOKUP(
_xlfn.XLOOKUP(
D308,'④-1活動量と原単位の対応付け'!B:B,'④-1活動量と原単位の対応付け'!E:E),
③原単位!D:D,③原単位!I:I
)</f>
        <v>0</v>
      </c>
      <c r="S308" t="str">
        <f>"/"&amp;_xlfn.XLOOKUP(
_xlfn.XLOOKUP(
D308,'④-1活動量と原単位の対応付け'!B:B,'④-1活動量と原単位の対応付け'!E:E),
③原単位!D:D,③原単位!H:H
)</f>
        <v>/</v>
      </c>
      <c r="U308" s="13" t="s">
        <v>31</v>
      </c>
      <c r="W308">
        <f t="shared" si="12"/>
        <v>0</v>
      </c>
    </row>
    <row r="309" spans="8:23">
      <c r="H309" s="13" t="s">
        <v>29</v>
      </c>
      <c r="J309" s="42">
        <f t="shared" si="13"/>
        <v>0.92592592592592593</v>
      </c>
      <c r="L309" s="13" t="s">
        <v>29</v>
      </c>
      <c r="N309">
        <f>_xlfn.XLOOKUP(D309,'④-1活動量と原単位の対応付け'!B:B,'④-1活動量と原単位の対応付け'!I:I)</f>
        <v>0</v>
      </c>
      <c r="P309" s="13" t="s">
        <v>29</v>
      </c>
      <c r="R309">
        <f>_xlfn.XLOOKUP(
_xlfn.XLOOKUP(
D309,'④-1活動量と原単位の対応付け'!B:B,'④-1活動量と原単位の対応付け'!E:E),
③原単位!D:D,③原単位!I:I
)</f>
        <v>0</v>
      </c>
      <c r="S309" t="str">
        <f>"/"&amp;_xlfn.XLOOKUP(
_xlfn.XLOOKUP(
D309,'④-1活動量と原単位の対応付け'!B:B,'④-1活動量と原単位の対応付け'!E:E),
③原単位!D:D,③原単位!H:H
)</f>
        <v>/</v>
      </c>
      <c r="U309" s="13" t="s">
        <v>31</v>
      </c>
      <c r="W309">
        <f t="shared" si="12"/>
        <v>0</v>
      </c>
    </row>
    <row r="310" spans="8:23">
      <c r="H310" s="13" t="s">
        <v>29</v>
      </c>
      <c r="J310" s="42">
        <f t="shared" si="13"/>
        <v>0.92592592592592593</v>
      </c>
      <c r="L310" s="13" t="s">
        <v>29</v>
      </c>
      <c r="N310">
        <f>_xlfn.XLOOKUP(D310,'④-1活動量と原単位の対応付け'!B:B,'④-1活動量と原単位の対応付け'!I:I)</f>
        <v>0</v>
      </c>
      <c r="P310" s="13" t="s">
        <v>29</v>
      </c>
      <c r="R310">
        <f>_xlfn.XLOOKUP(
_xlfn.XLOOKUP(
D310,'④-1活動量と原単位の対応付け'!B:B,'④-1活動量と原単位の対応付け'!E:E),
③原単位!D:D,③原単位!I:I
)</f>
        <v>0</v>
      </c>
      <c r="S310" t="str">
        <f>"/"&amp;_xlfn.XLOOKUP(
_xlfn.XLOOKUP(
D310,'④-1活動量と原単位の対応付け'!B:B,'④-1活動量と原単位の対応付け'!E:E),
③原単位!D:D,③原単位!H:H
)</f>
        <v>/</v>
      </c>
      <c r="U310" s="13" t="s">
        <v>31</v>
      </c>
      <c r="W310">
        <f t="shared" si="12"/>
        <v>0</v>
      </c>
    </row>
    <row r="311" spans="8:23">
      <c r="H311" s="13" t="s">
        <v>29</v>
      </c>
      <c r="J311" s="42">
        <f t="shared" si="13"/>
        <v>0.92592592592592593</v>
      </c>
      <c r="L311" s="13" t="s">
        <v>29</v>
      </c>
      <c r="N311">
        <f>_xlfn.XLOOKUP(D311,'④-1活動量と原単位の対応付け'!B:B,'④-1活動量と原単位の対応付け'!I:I)</f>
        <v>0</v>
      </c>
      <c r="P311" s="13" t="s">
        <v>29</v>
      </c>
      <c r="R311">
        <f>_xlfn.XLOOKUP(
_xlfn.XLOOKUP(
D311,'④-1活動量と原単位の対応付け'!B:B,'④-1活動量と原単位の対応付け'!E:E),
③原単位!D:D,③原単位!I:I
)</f>
        <v>0</v>
      </c>
      <c r="S311" t="str">
        <f>"/"&amp;_xlfn.XLOOKUP(
_xlfn.XLOOKUP(
D311,'④-1活動量と原単位の対応付け'!B:B,'④-1活動量と原単位の対応付け'!E:E),
③原単位!D:D,③原単位!H:H
)</f>
        <v>/</v>
      </c>
      <c r="U311" s="13" t="s">
        <v>31</v>
      </c>
      <c r="W311">
        <f t="shared" si="12"/>
        <v>0</v>
      </c>
    </row>
    <row r="312" spans="8:23">
      <c r="H312" s="13" t="s">
        <v>29</v>
      </c>
      <c r="J312" s="42">
        <f t="shared" si="13"/>
        <v>0.92592592592592593</v>
      </c>
      <c r="L312" s="13" t="s">
        <v>29</v>
      </c>
      <c r="N312">
        <f>_xlfn.XLOOKUP(D312,'④-1活動量と原単位の対応付け'!B:B,'④-1活動量と原単位の対応付け'!I:I)</f>
        <v>0</v>
      </c>
      <c r="P312" s="13" t="s">
        <v>29</v>
      </c>
      <c r="R312">
        <f>_xlfn.XLOOKUP(
_xlfn.XLOOKUP(
D312,'④-1活動量と原単位の対応付け'!B:B,'④-1活動量と原単位の対応付け'!E:E),
③原単位!D:D,③原単位!I:I
)</f>
        <v>0</v>
      </c>
      <c r="S312" t="str">
        <f>"/"&amp;_xlfn.XLOOKUP(
_xlfn.XLOOKUP(
D312,'④-1活動量と原単位の対応付け'!B:B,'④-1活動量と原単位の対応付け'!E:E),
③原単位!D:D,③原単位!H:H
)</f>
        <v>/</v>
      </c>
      <c r="U312" s="13" t="s">
        <v>31</v>
      </c>
      <c r="W312">
        <f t="shared" si="12"/>
        <v>0</v>
      </c>
    </row>
    <row r="313" spans="8:23">
      <c r="H313" s="13" t="s">
        <v>29</v>
      </c>
      <c r="J313" s="42">
        <f t="shared" si="13"/>
        <v>0.92592592592592593</v>
      </c>
      <c r="L313" s="13" t="s">
        <v>29</v>
      </c>
      <c r="N313">
        <f>_xlfn.XLOOKUP(D313,'④-1活動量と原単位の対応付け'!B:B,'④-1活動量と原単位の対応付け'!I:I)</f>
        <v>0</v>
      </c>
      <c r="P313" s="13" t="s">
        <v>29</v>
      </c>
      <c r="R313">
        <f>_xlfn.XLOOKUP(
_xlfn.XLOOKUP(
D313,'④-1活動量と原単位の対応付け'!B:B,'④-1活動量と原単位の対応付け'!E:E),
③原単位!D:D,③原単位!I:I
)</f>
        <v>0</v>
      </c>
      <c r="S313" t="str">
        <f>"/"&amp;_xlfn.XLOOKUP(
_xlfn.XLOOKUP(
D313,'④-1活動量と原単位の対応付け'!B:B,'④-1活動量と原単位の対応付け'!E:E),
③原単位!D:D,③原単位!H:H
)</f>
        <v>/</v>
      </c>
      <c r="U313" s="13" t="s">
        <v>31</v>
      </c>
      <c r="W313">
        <f t="shared" si="12"/>
        <v>0</v>
      </c>
    </row>
    <row r="314" spans="8:23">
      <c r="H314" s="13" t="s">
        <v>29</v>
      </c>
      <c r="J314" s="42">
        <f t="shared" si="13"/>
        <v>0.92592592592592593</v>
      </c>
      <c r="L314" s="13" t="s">
        <v>29</v>
      </c>
      <c r="N314">
        <f>_xlfn.XLOOKUP(D314,'④-1活動量と原単位の対応付け'!B:B,'④-1活動量と原単位の対応付け'!I:I)</f>
        <v>0</v>
      </c>
      <c r="P314" s="13" t="s">
        <v>29</v>
      </c>
      <c r="R314">
        <f>_xlfn.XLOOKUP(
_xlfn.XLOOKUP(
D314,'④-1活動量と原単位の対応付け'!B:B,'④-1活動量と原単位の対応付け'!E:E),
③原単位!D:D,③原単位!I:I
)</f>
        <v>0</v>
      </c>
      <c r="S314" t="str">
        <f>"/"&amp;_xlfn.XLOOKUP(
_xlfn.XLOOKUP(
D314,'④-1活動量と原単位の対応付け'!B:B,'④-1活動量と原単位の対応付け'!E:E),
③原単位!D:D,③原単位!H:H
)</f>
        <v>/</v>
      </c>
      <c r="U314" s="13" t="s">
        <v>31</v>
      </c>
      <c r="W314">
        <f t="shared" si="12"/>
        <v>0</v>
      </c>
    </row>
    <row r="315" spans="8:23">
      <c r="H315" s="13" t="s">
        <v>29</v>
      </c>
      <c r="J315" s="42">
        <f t="shared" si="13"/>
        <v>0.92592592592592593</v>
      </c>
      <c r="L315" s="13" t="s">
        <v>29</v>
      </c>
      <c r="N315">
        <f>_xlfn.XLOOKUP(D315,'④-1活動量と原単位の対応付け'!B:B,'④-1活動量と原単位の対応付け'!I:I)</f>
        <v>0</v>
      </c>
      <c r="P315" s="13" t="s">
        <v>29</v>
      </c>
      <c r="R315">
        <f>_xlfn.XLOOKUP(
_xlfn.XLOOKUP(
D315,'④-1活動量と原単位の対応付け'!B:B,'④-1活動量と原単位の対応付け'!E:E),
③原単位!D:D,③原単位!I:I
)</f>
        <v>0</v>
      </c>
      <c r="S315" t="str">
        <f>"/"&amp;_xlfn.XLOOKUP(
_xlfn.XLOOKUP(
D315,'④-1活動量と原単位の対応付け'!B:B,'④-1活動量と原単位の対応付け'!E:E),
③原単位!D:D,③原単位!H:H
)</f>
        <v>/</v>
      </c>
      <c r="U315" s="13" t="s">
        <v>31</v>
      </c>
      <c r="W315">
        <f t="shared" si="12"/>
        <v>0</v>
      </c>
    </row>
    <row r="316" spans="8:23">
      <c r="H316" s="13" t="s">
        <v>29</v>
      </c>
      <c r="J316" s="42">
        <f t="shared" si="13"/>
        <v>0.92592592592592593</v>
      </c>
      <c r="L316" s="13" t="s">
        <v>29</v>
      </c>
      <c r="N316">
        <f>_xlfn.XLOOKUP(D316,'④-1活動量と原単位の対応付け'!B:B,'④-1活動量と原単位の対応付け'!I:I)</f>
        <v>0</v>
      </c>
      <c r="P316" s="13" t="s">
        <v>29</v>
      </c>
      <c r="R316">
        <f>_xlfn.XLOOKUP(
_xlfn.XLOOKUP(
D316,'④-1活動量と原単位の対応付け'!B:B,'④-1活動量と原単位の対応付け'!E:E),
③原単位!D:D,③原単位!I:I
)</f>
        <v>0</v>
      </c>
      <c r="S316" t="str">
        <f>"/"&amp;_xlfn.XLOOKUP(
_xlfn.XLOOKUP(
D316,'④-1活動量と原単位の対応付け'!B:B,'④-1活動量と原単位の対応付け'!E:E),
③原単位!D:D,③原単位!H:H
)</f>
        <v>/</v>
      </c>
      <c r="U316" s="13" t="s">
        <v>31</v>
      </c>
      <c r="W316">
        <f t="shared" si="12"/>
        <v>0</v>
      </c>
    </row>
    <row r="317" spans="8:23">
      <c r="H317" s="13" t="s">
        <v>29</v>
      </c>
      <c r="J317" s="42">
        <f t="shared" si="13"/>
        <v>0.92592592592592593</v>
      </c>
      <c r="L317" s="13" t="s">
        <v>29</v>
      </c>
      <c r="N317">
        <f>_xlfn.XLOOKUP(D317,'④-1活動量と原単位の対応付け'!B:B,'④-1活動量と原単位の対応付け'!I:I)</f>
        <v>0</v>
      </c>
      <c r="P317" s="13" t="s">
        <v>29</v>
      </c>
      <c r="R317">
        <f>_xlfn.XLOOKUP(
_xlfn.XLOOKUP(
D317,'④-1活動量と原単位の対応付け'!B:B,'④-1活動量と原単位の対応付け'!E:E),
③原単位!D:D,③原単位!I:I
)</f>
        <v>0</v>
      </c>
      <c r="S317" t="str">
        <f>"/"&amp;_xlfn.XLOOKUP(
_xlfn.XLOOKUP(
D317,'④-1活動量と原単位の対応付け'!B:B,'④-1活動量と原単位の対応付け'!E:E),
③原単位!D:D,③原単位!H:H
)</f>
        <v>/</v>
      </c>
      <c r="U317" s="13" t="s">
        <v>31</v>
      </c>
      <c r="W317">
        <f t="shared" si="12"/>
        <v>0</v>
      </c>
    </row>
    <row r="318" spans="8:23">
      <c r="H318" s="13" t="s">
        <v>29</v>
      </c>
      <c r="J318" s="42">
        <f t="shared" si="13"/>
        <v>0.92592592592592593</v>
      </c>
      <c r="L318" s="13" t="s">
        <v>29</v>
      </c>
      <c r="N318">
        <f>_xlfn.XLOOKUP(D318,'④-1活動量と原単位の対応付け'!B:B,'④-1活動量と原単位の対応付け'!I:I)</f>
        <v>0</v>
      </c>
      <c r="P318" s="13" t="s">
        <v>29</v>
      </c>
      <c r="R318">
        <f>_xlfn.XLOOKUP(
_xlfn.XLOOKUP(
D318,'④-1活動量と原単位の対応付け'!B:B,'④-1活動量と原単位の対応付け'!E:E),
③原単位!D:D,③原単位!I:I
)</f>
        <v>0</v>
      </c>
      <c r="S318" t="str">
        <f>"/"&amp;_xlfn.XLOOKUP(
_xlfn.XLOOKUP(
D318,'④-1活動量と原単位の対応付け'!B:B,'④-1活動量と原単位の対応付け'!E:E),
③原単位!D:D,③原単位!H:H
)</f>
        <v>/</v>
      </c>
      <c r="U318" s="13" t="s">
        <v>31</v>
      </c>
      <c r="W318">
        <f t="shared" si="12"/>
        <v>0</v>
      </c>
    </row>
    <row r="319" spans="8:23">
      <c r="H319" s="13" t="s">
        <v>29</v>
      </c>
      <c r="J319" s="42">
        <f t="shared" si="13"/>
        <v>0.92592592592592593</v>
      </c>
      <c r="L319" s="13" t="s">
        <v>29</v>
      </c>
      <c r="N319">
        <f>_xlfn.XLOOKUP(D319,'④-1活動量と原単位の対応付け'!B:B,'④-1活動量と原単位の対応付け'!I:I)</f>
        <v>0</v>
      </c>
      <c r="P319" s="13" t="s">
        <v>29</v>
      </c>
      <c r="R319">
        <f>_xlfn.XLOOKUP(
_xlfn.XLOOKUP(
D319,'④-1活動量と原単位の対応付け'!B:B,'④-1活動量と原単位の対応付け'!E:E),
③原単位!D:D,③原単位!I:I
)</f>
        <v>0</v>
      </c>
      <c r="S319" t="str">
        <f>"/"&amp;_xlfn.XLOOKUP(
_xlfn.XLOOKUP(
D319,'④-1活動量と原単位の対応付け'!B:B,'④-1活動量と原単位の対応付け'!E:E),
③原単位!D:D,③原単位!H:H
)</f>
        <v>/</v>
      </c>
      <c r="U319" s="13" t="s">
        <v>31</v>
      </c>
      <c r="W319">
        <f t="shared" si="12"/>
        <v>0</v>
      </c>
    </row>
    <row r="320" spans="8:23">
      <c r="H320" s="13" t="s">
        <v>29</v>
      </c>
      <c r="J320" s="42">
        <f t="shared" si="13"/>
        <v>0.92592592592592593</v>
      </c>
      <c r="L320" s="13" t="s">
        <v>29</v>
      </c>
      <c r="N320">
        <f>_xlfn.XLOOKUP(D320,'④-1活動量と原単位の対応付け'!B:B,'④-1活動量と原単位の対応付け'!I:I)</f>
        <v>0</v>
      </c>
      <c r="P320" s="13" t="s">
        <v>29</v>
      </c>
      <c r="R320">
        <f>_xlfn.XLOOKUP(
_xlfn.XLOOKUP(
D320,'④-1活動量と原単位の対応付け'!B:B,'④-1活動量と原単位の対応付け'!E:E),
③原単位!D:D,③原単位!I:I
)</f>
        <v>0</v>
      </c>
      <c r="S320" t="str">
        <f>"/"&amp;_xlfn.XLOOKUP(
_xlfn.XLOOKUP(
D320,'④-1活動量と原単位の対応付け'!B:B,'④-1活動量と原単位の対応付け'!E:E),
③原単位!D:D,③原単位!H:H
)</f>
        <v>/</v>
      </c>
      <c r="U320" s="13" t="s">
        <v>31</v>
      </c>
      <c r="W320">
        <f t="shared" si="12"/>
        <v>0</v>
      </c>
    </row>
    <row r="321" spans="8:23">
      <c r="H321" s="13" t="s">
        <v>29</v>
      </c>
      <c r="J321" s="42">
        <f t="shared" si="13"/>
        <v>0.92592592592592593</v>
      </c>
      <c r="L321" s="13" t="s">
        <v>29</v>
      </c>
      <c r="N321">
        <f>_xlfn.XLOOKUP(D321,'④-1活動量と原単位の対応付け'!B:B,'④-1活動量と原単位の対応付け'!I:I)</f>
        <v>0</v>
      </c>
      <c r="P321" s="13" t="s">
        <v>29</v>
      </c>
      <c r="R321">
        <f>_xlfn.XLOOKUP(
_xlfn.XLOOKUP(
D321,'④-1活動量と原単位の対応付け'!B:B,'④-1活動量と原単位の対応付け'!E:E),
③原単位!D:D,③原単位!I:I
)</f>
        <v>0</v>
      </c>
      <c r="S321" t="str">
        <f>"/"&amp;_xlfn.XLOOKUP(
_xlfn.XLOOKUP(
D321,'④-1活動量と原単位の対応付け'!B:B,'④-1活動量と原単位の対応付け'!E:E),
③原単位!D:D,③原単位!H:H
)</f>
        <v>/</v>
      </c>
      <c r="U321" s="13" t="s">
        <v>31</v>
      </c>
      <c r="W321">
        <f t="shared" si="12"/>
        <v>0</v>
      </c>
    </row>
    <row r="322" spans="8:23">
      <c r="H322" s="13" t="s">
        <v>29</v>
      </c>
      <c r="J322" s="42">
        <f t="shared" si="13"/>
        <v>0.92592592592592593</v>
      </c>
      <c r="L322" s="13" t="s">
        <v>29</v>
      </c>
      <c r="N322">
        <f>_xlfn.XLOOKUP(D322,'④-1活動量と原単位の対応付け'!B:B,'④-1活動量と原単位の対応付け'!I:I)</f>
        <v>0</v>
      </c>
      <c r="P322" s="13" t="s">
        <v>29</v>
      </c>
      <c r="R322">
        <f>_xlfn.XLOOKUP(
_xlfn.XLOOKUP(
D322,'④-1活動量と原単位の対応付け'!B:B,'④-1活動量と原単位の対応付け'!E:E),
③原単位!D:D,③原単位!I:I
)</f>
        <v>0</v>
      </c>
      <c r="S322" t="str">
        <f>"/"&amp;_xlfn.XLOOKUP(
_xlfn.XLOOKUP(
D322,'④-1活動量と原単位の対応付け'!B:B,'④-1活動量と原単位の対応付け'!E:E),
③原単位!D:D,③原単位!H:H
)</f>
        <v>/</v>
      </c>
      <c r="U322" s="13" t="s">
        <v>31</v>
      </c>
      <c r="W322">
        <f t="shared" si="12"/>
        <v>0</v>
      </c>
    </row>
    <row r="323" spans="8:23">
      <c r="H323" s="13" t="s">
        <v>29</v>
      </c>
      <c r="J323" s="42">
        <f t="shared" si="13"/>
        <v>0.92592592592592593</v>
      </c>
      <c r="L323" s="13" t="s">
        <v>29</v>
      </c>
      <c r="N323">
        <f>_xlfn.XLOOKUP(D323,'④-1活動量と原単位の対応付け'!B:B,'④-1活動量と原単位の対応付け'!I:I)</f>
        <v>0</v>
      </c>
      <c r="P323" s="13" t="s">
        <v>29</v>
      </c>
      <c r="R323">
        <f>_xlfn.XLOOKUP(
_xlfn.XLOOKUP(
D323,'④-1活動量と原単位の対応付け'!B:B,'④-1活動量と原単位の対応付け'!E:E),
③原単位!D:D,③原単位!I:I
)</f>
        <v>0</v>
      </c>
      <c r="S323" t="str">
        <f>"/"&amp;_xlfn.XLOOKUP(
_xlfn.XLOOKUP(
D323,'④-1活動量と原単位の対応付け'!B:B,'④-1活動量と原単位の対応付け'!E:E),
③原単位!D:D,③原単位!H:H
)</f>
        <v>/</v>
      </c>
      <c r="U323" s="13" t="s">
        <v>31</v>
      </c>
      <c r="W323">
        <f t="shared" si="12"/>
        <v>0</v>
      </c>
    </row>
    <row r="324" spans="8:23">
      <c r="H324" s="13" t="s">
        <v>29</v>
      </c>
      <c r="J324" s="42">
        <f t="shared" si="13"/>
        <v>0.92592592592592593</v>
      </c>
      <c r="L324" s="13" t="s">
        <v>29</v>
      </c>
      <c r="N324">
        <f>_xlfn.XLOOKUP(D324,'④-1活動量と原単位の対応付け'!B:B,'④-1活動量と原単位の対応付け'!I:I)</f>
        <v>0</v>
      </c>
      <c r="P324" s="13" t="s">
        <v>29</v>
      </c>
      <c r="R324">
        <f>_xlfn.XLOOKUP(
_xlfn.XLOOKUP(
D324,'④-1活動量と原単位の対応付け'!B:B,'④-1活動量と原単位の対応付け'!E:E),
③原単位!D:D,③原単位!I:I
)</f>
        <v>0</v>
      </c>
      <c r="S324" t="str">
        <f>"/"&amp;_xlfn.XLOOKUP(
_xlfn.XLOOKUP(
D324,'④-1活動量と原単位の対応付け'!B:B,'④-1活動量と原単位の対応付け'!E:E),
③原単位!D:D,③原単位!H:H
)</f>
        <v>/</v>
      </c>
      <c r="U324" s="13" t="s">
        <v>31</v>
      </c>
      <c r="W324">
        <f t="shared" si="12"/>
        <v>0</v>
      </c>
    </row>
    <row r="325" spans="8:23">
      <c r="H325" s="13" t="s">
        <v>29</v>
      </c>
      <c r="J325" s="42">
        <f t="shared" si="13"/>
        <v>0.92592592592592593</v>
      </c>
      <c r="L325" s="13" t="s">
        <v>29</v>
      </c>
      <c r="N325">
        <f>_xlfn.XLOOKUP(D325,'④-1活動量と原単位の対応付け'!B:B,'④-1活動量と原単位の対応付け'!I:I)</f>
        <v>0</v>
      </c>
      <c r="P325" s="13" t="s">
        <v>29</v>
      </c>
      <c r="R325">
        <f>_xlfn.XLOOKUP(
_xlfn.XLOOKUP(
D325,'④-1活動量と原単位の対応付け'!B:B,'④-1活動量と原単位の対応付け'!E:E),
③原単位!D:D,③原単位!I:I
)</f>
        <v>0</v>
      </c>
      <c r="S325" t="str">
        <f>"/"&amp;_xlfn.XLOOKUP(
_xlfn.XLOOKUP(
D325,'④-1活動量と原単位の対応付け'!B:B,'④-1活動量と原単位の対応付け'!E:E),
③原単位!D:D,③原単位!H:H
)</f>
        <v>/</v>
      </c>
      <c r="U325" s="13" t="s">
        <v>31</v>
      </c>
      <c r="W325">
        <f t="shared" si="12"/>
        <v>0</v>
      </c>
    </row>
    <row r="326" spans="8:23">
      <c r="H326" s="13" t="s">
        <v>29</v>
      </c>
      <c r="J326" s="42">
        <f t="shared" si="13"/>
        <v>0.92592592592592593</v>
      </c>
      <c r="L326" s="13" t="s">
        <v>29</v>
      </c>
      <c r="N326">
        <f>_xlfn.XLOOKUP(D326,'④-1活動量と原単位の対応付け'!B:B,'④-1活動量と原単位の対応付け'!I:I)</f>
        <v>0</v>
      </c>
      <c r="P326" s="13" t="s">
        <v>29</v>
      </c>
      <c r="R326">
        <f>_xlfn.XLOOKUP(
_xlfn.XLOOKUP(
D326,'④-1活動量と原単位の対応付け'!B:B,'④-1活動量と原単位の対応付け'!E:E),
③原単位!D:D,③原単位!I:I
)</f>
        <v>0</v>
      </c>
      <c r="S326" t="str">
        <f>"/"&amp;_xlfn.XLOOKUP(
_xlfn.XLOOKUP(
D326,'④-1活動量と原単位の対応付け'!B:B,'④-1活動量と原単位の対応付け'!E:E),
③原単位!D:D,③原単位!H:H
)</f>
        <v>/</v>
      </c>
      <c r="U326" s="13" t="s">
        <v>31</v>
      </c>
      <c r="W326">
        <f t="shared" si="12"/>
        <v>0</v>
      </c>
    </row>
    <row r="327" spans="8:23">
      <c r="H327" s="13" t="s">
        <v>29</v>
      </c>
      <c r="J327" s="42">
        <f t="shared" si="13"/>
        <v>0.92592592592592593</v>
      </c>
      <c r="L327" s="13" t="s">
        <v>29</v>
      </c>
      <c r="N327">
        <f>_xlfn.XLOOKUP(D327,'④-1活動量と原単位の対応付け'!B:B,'④-1活動量と原単位の対応付け'!I:I)</f>
        <v>0</v>
      </c>
      <c r="P327" s="13" t="s">
        <v>29</v>
      </c>
      <c r="R327">
        <f>_xlfn.XLOOKUP(
_xlfn.XLOOKUP(
D327,'④-1活動量と原単位の対応付け'!B:B,'④-1活動量と原単位の対応付け'!E:E),
③原単位!D:D,③原単位!I:I
)</f>
        <v>0</v>
      </c>
      <c r="S327" t="str">
        <f>"/"&amp;_xlfn.XLOOKUP(
_xlfn.XLOOKUP(
D327,'④-1活動量と原単位の対応付け'!B:B,'④-1活動量と原単位の対応付け'!E:E),
③原単位!D:D,③原単位!H:H
)</f>
        <v>/</v>
      </c>
      <c r="U327" s="13" t="s">
        <v>31</v>
      </c>
      <c r="W327">
        <f t="shared" si="12"/>
        <v>0</v>
      </c>
    </row>
    <row r="328" spans="8:23">
      <c r="H328" s="13" t="s">
        <v>29</v>
      </c>
      <c r="J328" s="42">
        <f t="shared" si="13"/>
        <v>0.92592592592592593</v>
      </c>
      <c r="L328" s="13" t="s">
        <v>29</v>
      </c>
      <c r="N328">
        <f>_xlfn.XLOOKUP(D328,'④-1活動量と原単位の対応付け'!B:B,'④-1活動量と原単位の対応付け'!I:I)</f>
        <v>0</v>
      </c>
      <c r="P328" s="13" t="s">
        <v>29</v>
      </c>
      <c r="R328">
        <f>_xlfn.XLOOKUP(
_xlfn.XLOOKUP(
D328,'④-1活動量と原単位の対応付け'!B:B,'④-1活動量と原単位の対応付け'!E:E),
③原単位!D:D,③原単位!I:I
)</f>
        <v>0</v>
      </c>
      <c r="S328" t="str">
        <f>"/"&amp;_xlfn.XLOOKUP(
_xlfn.XLOOKUP(
D328,'④-1活動量と原単位の対応付け'!B:B,'④-1活動量と原単位の対応付け'!E:E),
③原単位!D:D,③原単位!H:H
)</f>
        <v>/</v>
      </c>
      <c r="U328" s="13" t="s">
        <v>31</v>
      </c>
      <c r="W328">
        <f t="shared" si="12"/>
        <v>0</v>
      </c>
    </row>
    <row r="329" spans="8:23">
      <c r="H329" s="13" t="s">
        <v>29</v>
      </c>
      <c r="J329" s="42">
        <f t="shared" si="13"/>
        <v>0.92592592592592593</v>
      </c>
      <c r="L329" s="13" t="s">
        <v>29</v>
      </c>
      <c r="N329">
        <f>_xlfn.XLOOKUP(D329,'④-1活動量と原単位の対応付け'!B:B,'④-1活動量と原単位の対応付け'!I:I)</f>
        <v>0</v>
      </c>
      <c r="P329" s="13" t="s">
        <v>29</v>
      </c>
      <c r="R329">
        <f>_xlfn.XLOOKUP(
_xlfn.XLOOKUP(
D329,'④-1活動量と原単位の対応付け'!B:B,'④-1活動量と原単位の対応付け'!E:E),
③原単位!D:D,③原単位!I:I
)</f>
        <v>0</v>
      </c>
      <c r="S329" t="str">
        <f>"/"&amp;_xlfn.XLOOKUP(
_xlfn.XLOOKUP(
D329,'④-1活動量と原単位の対応付け'!B:B,'④-1活動量と原単位の対応付け'!E:E),
③原単位!D:D,③原単位!H:H
)</f>
        <v>/</v>
      </c>
      <c r="U329" s="13" t="s">
        <v>31</v>
      </c>
      <c r="W329">
        <f t="shared" si="12"/>
        <v>0</v>
      </c>
    </row>
    <row r="330" spans="8:23">
      <c r="H330" s="13" t="s">
        <v>29</v>
      </c>
      <c r="J330" s="42">
        <f t="shared" si="13"/>
        <v>0.92592592592592593</v>
      </c>
      <c r="L330" s="13" t="s">
        <v>29</v>
      </c>
      <c r="N330">
        <f>_xlfn.XLOOKUP(D330,'④-1活動量と原単位の対応付け'!B:B,'④-1活動量と原単位の対応付け'!I:I)</f>
        <v>0</v>
      </c>
      <c r="P330" s="13" t="s">
        <v>29</v>
      </c>
      <c r="R330">
        <f>_xlfn.XLOOKUP(
_xlfn.XLOOKUP(
D330,'④-1活動量と原単位の対応付け'!B:B,'④-1活動量と原単位の対応付け'!E:E),
③原単位!D:D,③原単位!I:I
)</f>
        <v>0</v>
      </c>
      <c r="S330" t="str">
        <f>"/"&amp;_xlfn.XLOOKUP(
_xlfn.XLOOKUP(
D330,'④-1活動量と原単位の対応付け'!B:B,'④-1活動量と原単位の対応付け'!E:E),
③原単位!D:D,③原単位!H:H
)</f>
        <v>/</v>
      </c>
      <c r="U330" s="13" t="s">
        <v>31</v>
      </c>
      <c r="W330">
        <f t="shared" si="12"/>
        <v>0</v>
      </c>
    </row>
    <row r="331" spans="8:23">
      <c r="H331" s="13" t="s">
        <v>29</v>
      </c>
      <c r="J331" s="42">
        <f t="shared" si="13"/>
        <v>0.92592592592592593</v>
      </c>
      <c r="L331" s="13" t="s">
        <v>29</v>
      </c>
      <c r="N331">
        <f>_xlfn.XLOOKUP(D331,'④-1活動量と原単位の対応付け'!B:B,'④-1活動量と原単位の対応付け'!I:I)</f>
        <v>0</v>
      </c>
      <c r="P331" s="13" t="s">
        <v>29</v>
      </c>
      <c r="R331">
        <f>_xlfn.XLOOKUP(
_xlfn.XLOOKUP(
D331,'④-1活動量と原単位の対応付け'!B:B,'④-1活動量と原単位の対応付け'!E:E),
③原単位!D:D,③原単位!I:I
)</f>
        <v>0</v>
      </c>
      <c r="S331" t="str">
        <f>"/"&amp;_xlfn.XLOOKUP(
_xlfn.XLOOKUP(
D331,'④-1活動量と原単位の対応付け'!B:B,'④-1活動量と原単位の対応付け'!E:E),
③原単位!D:D,③原単位!H:H
)</f>
        <v>/</v>
      </c>
      <c r="U331" s="13" t="s">
        <v>31</v>
      </c>
      <c r="W331">
        <f t="shared" si="12"/>
        <v>0</v>
      </c>
    </row>
    <row r="332" spans="8:23">
      <c r="H332" s="13" t="s">
        <v>29</v>
      </c>
      <c r="J332" s="42">
        <f t="shared" si="13"/>
        <v>0.92592592592592593</v>
      </c>
      <c r="L332" s="13" t="s">
        <v>29</v>
      </c>
      <c r="N332">
        <f>_xlfn.XLOOKUP(D332,'④-1活動量と原単位の対応付け'!B:B,'④-1活動量と原単位の対応付け'!I:I)</f>
        <v>0</v>
      </c>
      <c r="P332" s="13" t="s">
        <v>29</v>
      </c>
      <c r="R332">
        <f>_xlfn.XLOOKUP(
_xlfn.XLOOKUP(
D332,'④-1活動量と原単位の対応付け'!B:B,'④-1活動量と原単位の対応付け'!E:E),
③原単位!D:D,③原単位!I:I
)</f>
        <v>0</v>
      </c>
      <c r="S332" t="str">
        <f>"/"&amp;_xlfn.XLOOKUP(
_xlfn.XLOOKUP(
D332,'④-1活動量と原単位の対応付け'!B:B,'④-1活動量と原単位の対応付け'!E:E),
③原単位!D:D,③原単位!H:H
)</f>
        <v>/</v>
      </c>
      <c r="U332" s="13" t="s">
        <v>31</v>
      </c>
      <c r="W332">
        <f t="shared" ref="W332:W395" si="14">IFERROR(E332*J332*N332*R332,0)</f>
        <v>0</v>
      </c>
    </row>
    <row r="333" spans="8:23">
      <c r="H333" s="13" t="s">
        <v>29</v>
      </c>
      <c r="J333" s="42">
        <f t="shared" si="13"/>
        <v>0.92592592592592593</v>
      </c>
      <c r="L333" s="13" t="s">
        <v>29</v>
      </c>
      <c r="N333">
        <f>_xlfn.XLOOKUP(D333,'④-1活動量と原単位の対応付け'!B:B,'④-1活動量と原単位の対応付け'!I:I)</f>
        <v>0</v>
      </c>
      <c r="P333" s="13" t="s">
        <v>29</v>
      </c>
      <c r="R333">
        <f>_xlfn.XLOOKUP(
_xlfn.XLOOKUP(
D333,'④-1活動量と原単位の対応付け'!B:B,'④-1活動量と原単位の対応付け'!E:E),
③原単位!D:D,③原単位!I:I
)</f>
        <v>0</v>
      </c>
      <c r="S333" t="str">
        <f>"/"&amp;_xlfn.XLOOKUP(
_xlfn.XLOOKUP(
D333,'④-1活動量と原単位の対応付け'!B:B,'④-1活動量と原単位の対応付け'!E:E),
③原単位!D:D,③原単位!H:H
)</f>
        <v>/</v>
      </c>
      <c r="U333" s="13" t="s">
        <v>31</v>
      </c>
      <c r="W333">
        <f t="shared" si="14"/>
        <v>0</v>
      </c>
    </row>
    <row r="334" spans="8:23">
      <c r="H334" s="13" t="s">
        <v>29</v>
      </c>
      <c r="J334" s="42">
        <f t="shared" si="13"/>
        <v>0.92592592592592593</v>
      </c>
      <c r="L334" s="13" t="s">
        <v>29</v>
      </c>
      <c r="N334">
        <f>_xlfn.XLOOKUP(D334,'④-1活動量と原単位の対応付け'!B:B,'④-1活動量と原単位の対応付け'!I:I)</f>
        <v>0</v>
      </c>
      <c r="P334" s="13" t="s">
        <v>29</v>
      </c>
      <c r="R334">
        <f>_xlfn.XLOOKUP(
_xlfn.XLOOKUP(
D334,'④-1活動量と原単位の対応付け'!B:B,'④-1活動量と原単位の対応付け'!E:E),
③原単位!D:D,③原単位!I:I
)</f>
        <v>0</v>
      </c>
      <c r="S334" t="str">
        <f>"/"&amp;_xlfn.XLOOKUP(
_xlfn.XLOOKUP(
D334,'④-1活動量と原単位の対応付け'!B:B,'④-1活動量と原単位の対応付け'!E:E),
③原単位!D:D,③原単位!H:H
)</f>
        <v>/</v>
      </c>
      <c r="U334" s="13" t="s">
        <v>31</v>
      </c>
      <c r="W334">
        <f t="shared" si="14"/>
        <v>0</v>
      </c>
    </row>
    <row r="335" spans="8:23">
      <c r="H335" s="13" t="s">
        <v>29</v>
      </c>
      <c r="J335" s="42">
        <f t="shared" si="13"/>
        <v>0.92592592592592593</v>
      </c>
      <c r="L335" s="13" t="s">
        <v>29</v>
      </c>
      <c r="N335">
        <f>_xlfn.XLOOKUP(D335,'④-1活動量と原単位の対応付け'!B:B,'④-1活動量と原単位の対応付け'!I:I)</f>
        <v>0</v>
      </c>
      <c r="P335" s="13" t="s">
        <v>29</v>
      </c>
      <c r="R335">
        <f>_xlfn.XLOOKUP(
_xlfn.XLOOKUP(
D335,'④-1活動量と原単位の対応付け'!B:B,'④-1活動量と原単位の対応付け'!E:E),
③原単位!D:D,③原単位!I:I
)</f>
        <v>0</v>
      </c>
      <c r="S335" t="str">
        <f>"/"&amp;_xlfn.XLOOKUP(
_xlfn.XLOOKUP(
D335,'④-1活動量と原単位の対応付け'!B:B,'④-1活動量と原単位の対応付け'!E:E),
③原単位!D:D,③原単位!H:H
)</f>
        <v>/</v>
      </c>
      <c r="U335" s="13" t="s">
        <v>31</v>
      </c>
      <c r="W335">
        <f t="shared" si="14"/>
        <v>0</v>
      </c>
    </row>
    <row r="336" spans="8:23">
      <c r="H336" s="13" t="s">
        <v>29</v>
      </c>
      <c r="J336" s="42">
        <f t="shared" si="13"/>
        <v>0.92592592592592593</v>
      </c>
      <c r="L336" s="13" t="s">
        <v>29</v>
      </c>
      <c r="N336">
        <f>_xlfn.XLOOKUP(D336,'④-1活動量と原単位の対応付け'!B:B,'④-1活動量と原単位の対応付け'!I:I)</f>
        <v>0</v>
      </c>
      <c r="P336" s="13" t="s">
        <v>29</v>
      </c>
      <c r="R336">
        <f>_xlfn.XLOOKUP(
_xlfn.XLOOKUP(
D336,'④-1活動量と原単位の対応付け'!B:B,'④-1活動量と原単位の対応付け'!E:E),
③原単位!D:D,③原単位!I:I
)</f>
        <v>0</v>
      </c>
      <c r="S336" t="str">
        <f>"/"&amp;_xlfn.XLOOKUP(
_xlfn.XLOOKUP(
D336,'④-1活動量と原単位の対応付け'!B:B,'④-1活動量と原単位の対応付け'!E:E),
③原単位!D:D,③原単位!H:H
)</f>
        <v>/</v>
      </c>
      <c r="U336" s="13" t="s">
        <v>31</v>
      </c>
      <c r="W336">
        <f t="shared" si="14"/>
        <v>0</v>
      </c>
    </row>
    <row r="337" spans="8:23">
      <c r="H337" s="13" t="s">
        <v>29</v>
      </c>
      <c r="J337" s="42">
        <f t="shared" si="13"/>
        <v>0.92592592592592593</v>
      </c>
      <c r="L337" s="13" t="s">
        <v>29</v>
      </c>
      <c r="N337">
        <f>_xlfn.XLOOKUP(D337,'④-1活動量と原単位の対応付け'!B:B,'④-1活動量と原単位の対応付け'!I:I)</f>
        <v>0</v>
      </c>
      <c r="P337" s="13" t="s">
        <v>29</v>
      </c>
      <c r="R337">
        <f>_xlfn.XLOOKUP(
_xlfn.XLOOKUP(
D337,'④-1活動量と原単位の対応付け'!B:B,'④-1活動量と原単位の対応付け'!E:E),
③原単位!D:D,③原単位!I:I
)</f>
        <v>0</v>
      </c>
      <c r="S337" t="str">
        <f>"/"&amp;_xlfn.XLOOKUP(
_xlfn.XLOOKUP(
D337,'④-1活動量と原単位の対応付け'!B:B,'④-1活動量と原単位の対応付け'!E:E),
③原単位!D:D,③原単位!H:H
)</f>
        <v>/</v>
      </c>
      <c r="U337" s="13" t="s">
        <v>31</v>
      </c>
      <c r="W337">
        <f t="shared" si="14"/>
        <v>0</v>
      </c>
    </row>
    <row r="338" spans="8:23">
      <c r="H338" s="13" t="s">
        <v>29</v>
      </c>
      <c r="J338" s="42">
        <f t="shared" si="13"/>
        <v>0.92592592592592593</v>
      </c>
      <c r="L338" s="13" t="s">
        <v>29</v>
      </c>
      <c r="N338">
        <f>_xlfn.XLOOKUP(D338,'④-1活動量と原単位の対応付け'!B:B,'④-1活動量と原単位の対応付け'!I:I)</f>
        <v>0</v>
      </c>
      <c r="P338" s="13" t="s">
        <v>29</v>
      </c>
      <c r="R338">
        <f>_xlfn.XLOOKUP(
_xlfn.XLOOKUP(
D338,'④-1活動量と原単位の対応付け'!B:B,'④-1活動量と原単位の対応付け'!E:E),
③原単位!D:D,③原単位!I:I
)</f>
        <v>0</v>
      </c>
      <c r="S338" t="str">
        <f>"/"&amp;_xlfn.XLOOKUP(
_xlfn.XLOOKUP(
D338,'④-1活動量と原単位の対応付け'!B:B,'④-1活動量と原単位の対応付け'!E:E),
③原単位!D:D,③原単位!H:H
)</f>
        <v>/</v>
      </c>
      <c r="U338" s="13" t="s">
        <v>31</v>
      </c>
      <c r="W338">
        <f t="shared" si="14"/>
        <v>0</v>
      </c>
    </row>
    <row r="339" spans="8:23">
      <c r="H339" s="13" t="s">
        <v>29</v>
      </c>
      <c r="J339" s="42">
        <f t="shared" si="13"/>
        <v>0.92592592592592593</v>
      </c>
      <c r="L339" s="13" t="s">
        <v>29</v>
      </c>
      <c r="N339">
        <f>_xlfn.XLOOKUP(D339,'④-1活動量と原単位の対応付け'!B:B,'④-1活動量と原単位の対応付け'!I:I)</f>
        <v>0</v>
      </c>
      <c r="P339" s="13" t="s">
        <v>29</v>
      </c>
      <c r="R339">
        <f>_xlfn.XLOOKUP(
_xlfn.XLOOKUP(
D339,'④-1活動量と原単位の対応付け'!B:B,'④-1活動量と原単位の対応付け'!E:E),
③原単位!D:D,③原単位!I:I
)</f>
        <v>0</v>
      </c>
      <c r="S339" t="str">
        <f>"/"&amp;_xlfn.XLOOKUP(
_xlfn.XLOOKUP(
D339,'④-1活動量と原単位の対応付け'!B:B,'④-1活動量と原単位の対応付け'!E:E),
③原単位!D:D,③原単位!H:H
)</f>
        <v>/</v>
      </c>
      <c r="U339" s="13" t="s">
        <v>31</v>
      </c>
      <c r="W339">
        <f t="shared" si="14"/>
        <v>0</v>
      </c>
    </row>
    <row r="340" spans="8:23">
      <c r="H340" s="13" t="s">
        <v>29</v>
      </c>
      <c r="J340" s="42">
        <f t="shared" si="13"/>
        <v>0.92592592592592593</v>
      </c>
      <c r="L340" s="13" t="s">
        <v>29</v>
      </c>
      <c r="N340">
        <f>_xlfn.XLOOKUP(D340,'④-1活動量と原単位の対応付け'!B:B,'④-1活動量と原単位の対応付け'!I:I)</f>
        <v>0</v>
      </c>
      <c r="P340" s="13" t="s">
        <v>29</v>
      </c>
      <c r="R340">
        <f>_xlfn.XLOOKUP(
_xlfn.XLOOKUP(
D340,'④-1活動量と原単位の対応付け'!B:B,'④-1活動量と原単位の対応付け'!E:E),
③原単位!D:D,③原単位!I:I
)</f>
        <v>0</v>
      </c>
      <c r="S340" t="str">
        <f>"/"&amp;_xlfn.XLOOKUP(
_xlfn.XLOOKUP(
D340,'④-1活動量と原単位の対応付け'!B:B,'④-1活動量と原単位の対応付け'!E:E),
③原単位!D:D,③原単位!H:H
)</f>
        <v>/</v>
      </c>
      <c r="U340" s="13" t="s">
        <v>31</v>
      </c>
      <c r="W340">
        <f t="shared" si="14"/>
        <v>0</v>
      </c>
    </row>
    <row r="341" spans="8:23">
      <c r="H341" s="13" t="s">
        <v>29</v>
      </c>
      <c r="J341" s="42">
        <f t="shared" si="13"/>
        <v>0.92592592592592593</v>
      </c>
      <c r="L341" s="13" t="s">
        <v>29</v>
      </c>
      <c r="N341">
        <f>_xlfn.XLOOKUP(D341,'④-1活動量と原単位の対応付け'!B:B,'④-1活動量と原単位の対応付け'!I:I)</f>
        <v>0</v>
      </c>
      <c r="P341" s="13" t="s">
        <v>29</v>
      </c>
      <c r="R341">
        <f>_xlfn.XLOOKUP(
_xlfn.XLOOKUP(
D341,'④-1活動量と原単位の対応付け'!B:B,'④-1活動量と原単位の対応付け'!E:E),
③原単位!D:D,③原単位!I:I
)</f>
        <v>0</v>
      </c>
      <c r="S341" t="str">
        <f>"/"&amp;_xlfn.XLOOKUP(
_xlfn.XLOOKUP(
D341,'④-1活動量と原単位の対応付け'!B:B,'④-1活動量と原単位の対応付け'!E:E),
③原単位!D:D,③原単位!H:H
)</f>
        <v>/</v>
      </c>
      <c r="U341" s="13" t="s">
        <v>31</v>
      </c>
      <c r="W341">
        <f t="shared" si="14"/>
        <v>0</v>
      </c>
    </row>
    <row r="342" spans="8:23">
      <c r="H342" s="13" t="s">
        <v>29</v>
      </c>
      <c r="J342" s="42">
        <f t="shared" si="13"/>
        <v>0.92592592592592593</v>
      </c>
      <c r="L342" s="13" t="s">
        <v>29</v>
      </c>
      <c r="N342">
        <f>_xlfn.XLOOKUP(D342,'④-1活動量と原単位の対応付け'!B:B,'④-1活動量と原単位の対応付け'!I:I)</f>
        <v>0</v>
      </c>
      <c r="P342" s="13" t="s">
        <v>29</v>
      </c>
      <c r="R342">
        <f>_xlfn.XLOOKUP(
_xlfn.XLOOKUP(
D342,'④-1活動量と原単位の対応付け'!B:B,'④-1活動量と原単位の対応付け'!E:E),
③原単位!D:D,③原単位!I:I
)</f>
        <v>0</v>
      </c>
      <c r="S342" t="str">
        <f>"/"&amp;_xlfn.XLOOKUP(
_xlfn.XLOOKUP(
D342,'④-1活動量と原単位の対応付け'!B:B,'④-1活動量と原単位の対応付け'!E:E),
③原単位!D:D,③原単位!H:H
)</f>
        <v>/</v>
      </c>
      <c r="U342" s="13" t="s">
        <v>31</v>
      </c>
      <c r="W342">
        <f t="shared" si="14"/>
        <v>0</v>
      </c>
    </row>
    <row r="343" spans="8:23">
      <c r="H343" s="13" t="s">
        <v>29</v>
      </c>
      <c r="J343" s="42">
        <f t="shared" si="13"/>
        <v>0.92592592592592593</v>
      </c>
      <c r="L343" s="13" t="s">
        <v>29</v>
      </c>
      <c r="N343">
        <f>_xlfn.XLOOKUP(D343,'④-1活動量と原単位の対応付け'!B:B,'④-1活動量と原単位の対応付け'!I:I)</f>
        <v>0</v>
      </c>
      <c r="P343" s="13" t="s">
        <v>29</v>
      </c>
      <c r="R343">
        <f>_xlfn.XLOOKUP(
_xlfn.XLOOKUP(
D343,'④-1活動量と原単位の対応付け'!B:B,'④-1活動量と原単位の対応付け'!E:E),
③原単位!D:D,③原単位!I:I
)</f>
        <v>0</v>
      </c>
      <c r="S343" t="str">
        <f>"/"&amp;_xlfn.XLOOKUP(
_xlfn.XLOOKUP(
D343,'④-1活動量と原単位の対応付け'!B:B,'④-1活動量と原単位の対応付け'!E:E),
③原単位!D:D,③原単位!H:H
)</f>
        <v>/</v>
      </c>
      <c r="U343" s="13" t="s">
        <v>31</v>
      </c>
      <c r="W343">
        <f t="shared" si="14"/>
        <v>0</v>
      </c>
    </row>
    <row r="344" spans="8:23">
      <c r="H344" s="13" t="s">
        <v>29</v>
      </c>
      <c r="J344" s="42">
        <f t="shared" si="13"/>
        <v>0.92592592592592593</v>
      </c>
      <c r="L344" s="13" t="s">
        <v>29</v>
      </c>
      <c r="N344">
        <f>_xlfn.XLOOKUP(D344,'④-1活動量と原単位の対応付け'!B:B,'④-1活動量と原単位の対応付け'!I:I)</f>
        <v>0</v>
      </c>
      <c r="P344" s="13" t="s">
        <v>29</v>
      </c>
      <c r="R344">
        <f>_xlfn.XLOOKUP(
_xlfn.XLOOKUP(
D344,'④-1活動量と原単位の対応付け'!B:B,'④-1活動量と原単位の対応付け'!E:E),
③原単位!D:D,③原単位!I:I
)</f>
        <v>0</v>
      </c>
      <c r="S344" t="str">
        <f>"/"&amp;_xlfn.XLOOKUP(
_xlfn.XLOOKUP(
D344,'④-1活動量と原単位の対応付け'!B:B,'④-1活動量と原単位の対応付け'!E:E),
③原単位!D:D,③原単位!H:H
)</f>
        <v>/</v>
      </c>
      <c r="U344" s="13" t="s">
        <v>31</v>
      </c>
      <c r="W344">
        <f t="shared" si="14"/>
        <v>0</v>
      </c>
    </row>
    <row r="345" spans="8:23">
      <c r="H345" s="13" t="s">
        <v>29</v>
      </c>
      <c r="J345" s="42">
        <f t="shared" si="13"/>
        <v>0.92592592592592593</v>
      </c>
      <c r="L345" s="13" t="s">
        <v>29</v>
      </c>
      <c r="N345">
        <f>_xlfn.XLOOKUP(D345,'④-1活動量と原単位の対応付け'!B:B,'④-1活動量と原単位の対応付け'!I:I)</f>
        <v>0</v>
      </c>
      <c r="P345" s="13" t="s">
        <v>29</v>
      </c>
      <c r="R345">
        <f>_xlfn.XLOOKUP(
_xlfn.XLOOKUP(
D345,'④-1活動量と原単位の対応付け'!B:B,'④-1活動量と原単位の対応付け'!E:E),
③原単位!D:D,③原単位!I:I
)</f>
        <v>0</v>
      </c>
      <c r="S345" t="str">
        <f>"/"&amp;_xlfn.XLOOKUP(
_xlfn.XLOOKUP(
D345,'④-1活動量と原単位の対応付け'!B:B,'④-1活動量と原単位の対応付け'!E:E),
③原単位!D:D,③原単位!H:H
)</f>
        <v>/</v>
      </c>
      <c r="U345" s="13" t="s">
        <v>31</v>
      </c>
      <c r="W345">
        <f t="shared" si="14"/>
        <v>0</v>
      </c>
    </row>
    <row r="346" spans="8:23">
      <c r="H346" s="13" t="s">
        <v>29</v>
      </c>
      <c r="J346" s="42">
        <f t="shared" si="13"/>
        <v>0.92592592592592593</v>
      </c>
      <c r="L346" s="13" t="s">
        <v>29</v>
      </c>
      <c r="N346">
        <f>_xlfn.XLOOKUP(D346,'④-1活動量と原単位の対応付け'!B:B,'④-1活動量と原単位の対応付け'!I:I)</f>
        <v>0</v>
      </c>
      <c r="P346" s="13" t="s">
        <v>29</v>
      </c>
      <c r="R346">
        <f>_xlfn.XLOOKUP(
_xlfn.XLOOKUP(
D346,'④-1活動量と原単位の対応付け'!B:B,'④-1活動量と原単位の対応付け'!E:E),
③原単位!D:D,③原単位!I:I
)</f>
        <v>0</v>
      </c>
      <c r="S346" t="str">
        <f>"/"&amp;_xlfn.XLOOKUP(
_xlfn.XLOOKUP(
D346,'④-1活動量と原単位の対応付け'!B:B,'④-1活動量と原単位の対応付け'!E:E),
③原単位!D:D,③原単位!H:H
)</f>
        <v>/</v>
      </c>
      <c r="U346" s="13" t="s">
        <v>31</v>
      </c>
      <c r="W346">
        <f t="shared" si="14"/>
        <v>0</v>
      </c>
    </row>
    <row r="347" spans="8:23">
      <c r="H347" s="13" t="s">
        <v>29</v>
      </c>
      <c r="J347" s="42">
        <f t="shared" si="13"/>
        <v>0.92592592592592593</v>
      </c>
      <c r="L347" s="13" t="s">
        <v>29</v>
      </c>
      <c r="N347">
        <f>_xlfn.XLOOKUP(D347,'④-1活動量と原単位の対応付け'!B:B,'④-1活動量と原単位の対応付け'!I:I)</f>
        <v>0</v>
      </c>
      <c r="P347" s="13" t="s">
        <v>29</v>
      </c>
      <c r="R347">
        <f>_xlfn.XLOOKUP(
_xlfn.XLOOKUP(
D347,'④-1活動量と原単位の対応付け'!B:B,'④-1活動量と原単位の対応付け'!E:E),
③原単位!D:D,③原単位!I:I
)</f>
        <v>0</v>
      </c>
      <c r="S347" t="str">
        <f>"/"&amp;_xlfn.XLOOKUP(
_xlfn.XLOOKUP(
D347,'④-1活動量と原単位の対応付け'!B:B,'④-1活動量と原単位の対応付け'!E:E),
③原単位!D:D,③原単位!H:H
)</f>
        <v>/</v>
      </c>
      <c r="U347" s="13" t="s">
        <v>31</v>
      </c>
      <c r="W347">
        <f t="shared" si="14"/>
        <v>0</v>
      </c>
    </row>
    <row r="348" spans="8:23">
      <c r="H348" s="13" t="s">
        <v>29</v>
      </c>
      <c r="J348" s="42">
        <f t="shared" si="13"/>
        <v>0.92592592592592593</v>
      </c>
      <c r="L348" s="13" t="s">
        <v>29</v>
      </c>
      <c r="N348">
        <f>_xlfn.XLOOKUP(D348,'④-1活動量と原単位の対応付け'!B:B,'④-1活動量と原単位の対応付け'!I:I)</f>
        <v>0</v>
      </c>
      <c r="P348" s="13" t="s">
        <v>29</v>
      </c>
      <c r="R348">
        <f>_xlfn.XLOOKUP(
_xlfn.XLOOKUP(
D348,'④-1活動量と原単位の対応付け'!B:B,'④-1活動量と原単位の対応付け'!E:E),
③原単位!D:D,③原単位!I:I
)</f>
        <v>0</v>
      </c>
      <c r="S348" t="str">
        <f>"/"&amp;_xlfn.XLOOKUP(
_xlfn.XLOOKUP(
D348,'④-1活動量と原単位の対応付け'!B:B,'④-1活動量と原単位の対応付け'!E:E),
③原単位!D:D,③原単位!H:H
)</f>
        <v>/</v>
      </c>
      <c r="U348" s="13" t="s">
        <v>31</v>
      </c>
      <c r="W348">
        <f t="shared" si="14"/>
        <v>0</v>
      </c>
    </row>
    <row r="349" spans="8:23">
      <c r="H349" s="13" t="s">
        <v>29</v>
      </c>
      <c r="J349" s="42">
        <f t="shared" si="13"/>
        <v>0.92592592592592593</v>
      </c>
      <c r="L349" s="13" t="s">
        <v>29</v>
      </c>
      <c r="N349">
        <f>_xlfn.XLOOKUP(D349,'④-1活動量と原単位の対応付け'!B:B,'④-1活動量と原単位の対応付け'!I:I)</f>
        <v>0</v>
      </c>
      <c r="P349" s="13" t="s">
        <v>29</v>
      </c>
      <c r="R349">
        <f>_xlfn.XLOOKUP(
_xlfn.XLOOKUP(
D349,'④-1活動量と原単位の対応付け'!B:B,'④-1活動量と原単位の対応付け'!E:E),
③原単位!D:D,③原単位!I:I
)</f>
        <v>0</v>
      </c>
      <c r="S349" t="str">
        <f>"/"&amp;_xlfn.XLOOKUP(
_xlfn.XLOOKUP(
D349,'④-1活動量と原単位の対応付け'!B:B,'④-1活動量と原単位の対応付け'!E:E),
③原単位!D:D,③原単位!H:H
)</f>
        <v>/</v>
      </c>
      <c r="U349" s="13" t="s">
        <v>31</v>
      </c>
      <c r="W349">
        <f t="shared" si="14"/>
        <v>0</v>
      </c>
    </row>
    <row r="350" spans="8:23">
      <c r="H350" s="13" t="s">
        <v>29</v>
      </c>
      <c r="J350" s="42">
        <f t="shared" si="13"/>
        <v>0.92592592592592593</v>
      </c>
      <c r="L350" s="13" t="s">
        <v>29</v>
      </c>
      <c r="N350">
        <f>_xlfn.XLOOKUP(D350,'④-1活動量と原単位の対応付け'!B:B,'④-1活動量と原単位の対応付け'!I:I)</f>
        <v>0</v>
      </c>
      <c r="P350" s="13" t="s">
        <v>29</v>
      </c>
      <c r="R350">
        <f>_xlfn.XLOOKUP(
_xlfn.XLOOKUP(
D350,'④-1活動量と原単位の対応付け'!B:B,'④-1活動量と原単位の対応付け'!E:E),
③原単位!D:D,③原単位!I:I
)</f>
        <v>0</v>
      </c>
      <c r="S350" t="str">
        <f>"/"&amp;_xlfn.XLOOKUP(
_xlfn.XLOOKUP(
D350,'④-1活動量と原単位の対応付け'!B:B,'④-1活動量と原単位の対応付け'!E:E),
③原単位!D:D,③原単位!H:H
)</f>
        <v>/</v>
      </c>
      <c r="U350" s="13" t="s">
        <v>31</v>
      </c>
      <c r="W350">
        <f t="shared" si="14"/>
        <v>0</v>
      </c>
    </row>
    <row r="351" spans="8:23">
      <c r="H351" s="13" t="s">
        <v>29</v>
      </c>
      <c r="J351" s="42">
        <f t="shared" si="13"/>
        <v>0.92592592592592593</v>
      </c>
      <c r="L351" s="13" t="s">
        <v>29</v>
      </c>
      <c r="N351">
        <f>_xlfn.XLOOKUP(D351,'④-1活動量と原単位の対応付け'!B:B,'④-1活動量と原単位の対応付け'!I:I)</f>
        <v>0</v>
      </c>
      <c r="P351" s="13" t="s">
        <v>29</v>
      </c>
      <c r="R351">
        <f>_xlfn.XLOOKUP(
_xlfn.XLOOKUP(
D351,'④-1活動量と原単位の対応付け'!B:B,'④-1活動量と原単位の対応付け'!E:E),
③原単位!D:D,③原単位!I:I
)</f>
        <v>0</v>
      </c>
      <c r="S351" t="str">
        <f>"/"&amp;_xlfn.XLOOKUP(
_xlfn.XLOOKUP(
D351,'④-1活動量と原単位の対応付け'!B:B,'④-1活動量と原単位の対応付け'!E:E),
③原単位!D:D,③原単位!H:H
)</f>
        <v>/</v>
      </c>
      <c r="U351" s="13" t="s">
        <v>31</v>
      </c>
      <c r="W351">
        <f t="shared" si="14"/>
        <v>0</v>
      </c>
    </row>
    <row r="352" spans="8:23">
      <c r="H352" s="13" t="s">
        <v>29</v>
      </c>
      <c r="J352" s="42">
        <f t="shared" si="13"/>
        <v>0.92592592592592593</v>
      </c>
      <c r="L352" s="13" t="s">
        <v>29</v>
      </c>
      <c r="N352">
        <f>_xlfn.XLOOKUP(D352,'④-1活動量と原単位の対応付け'!B:B,'④-1活動量と原単位の対応付け'!I:I)</f>
        <v>0</v>
      </c>
      <c r="P352" s="13" t="s">
        <v>29</v>
      </c>
      <c r="R352">
        <f>_xlfn.XLOOKUP(
_xlfn.XLOOKUP(
D352,'④-1活動量と原単位の対応付け'!B:B,'④-1活動量と原単位の対応付け'!E:E),
③原単位!D:D,③原単位!I:I
)</f>
        <v>0</v>
      </c>
      <c r="S352" t="str">
        <f>"/"&amp;_xlfn.XLOOKUP(
_xlfn.XLOOKUP(
D352,'④-1活動量と原単位の対応付け'!B:B,'④-1活動量と原単位の対応付け'!E:E),
③原単位!D:D,③原単位!H:H
)</f>
        <v>/</v>
      </c>
      <c r="U352" s="13" t="s">
        <v>31</v>
      </c>
      <c r="W352">
        <f t="shared" si="14"/>
        <v>0</v>
      </c>
    </row>
    <row r="353" spans="8:23">
      <c r="H353" s="13" t="s">
        <v>29</v>
      </c>
      <c r="J353" s="42">
        <f t="shared" si="13"/>
        <v>0.92592592592592593</v>
      </c>
      <c r="L353" s="13" t="s">
        <v>29</v>
      </c>
      <c r="N353">
        <f>_xlfn.XLOOKUP(D353,'④-1活動量と原単位の対応付け'!B:B,'④-1活動量と原単位の対応付け'!I:I)</f>
        <v>0</v>
      </c>
      <c r="P353" s="13" t="s">
        <v>29</v>
      </c>
      <c r="R353">
        <f>_xlfn.XLOOKUP(
_xlfn.XLOOKUP(
D353,'④-1活動量と原単位の対応付け'!B:B,'④-1活動量と原単位の対応付け'!E:E),
③原単位!D:D,③原単位!I:I
)</f>
        <v>0</v>
      </c>
      <c r="S353" t="str">
        <f>"/"&amp;_xlfn.XLOOKUP(
_xlfn.XLOOKUP(
D353,'④-1活動量と原単位の対応付け'!B:B,'④-1活動量と原単位の対応付け'!E:E),
③原単位!D:D,③原単位!H:H
)</f>
        <v>/</v>
      </c>
      <c r="U353" s="13" t="s">
        <v>31</v>
      </c>
      <c r="W353">
        <f t="shared" si="14"/>
        <v>0</v>
      </c>
    </row>
    <row r="354" spans="8:23">
      <c r="H354" s="13" t="s">
        <v>29</v>
      </c>
      <c r="J354" s="42">
        <f t="shared" si="13"/>
        <v>0.92592592592592593</v>
      </c>
      <c r="L354" s="13" t="s">
        <v>29</v>
      </c>
      <c r="N354">
        <f>_xlfn.XLOOKUP(D354,'④-1活動量と原単位の対応付け'!B:B,'④-1活動量と原単位の対応付け'!I:I)</f>
        <v>0</v>
      </c>
      <c r="P354" s="13" t="s">
        <v>29</v>
      </c>
      <c r="R354">
        <f>_xlfn.XLOOKUP(
_xlfn.XLOOKUP(
D354,'④-1活動量と原単位の対応付け'!B:B,'④-1活動量と原単位の対応付け'!E:E),
③原単位!D:D,③原単位!I:I
)</f>
        <v>0</v>
      </c>
      <c r="S354" t="str">
        <f>"/"&amp;_xlfn.XLOOKUP(
_xlfn.XLOOKUP(
D354,'④-1活動量と原単位の対応付け'!B:B,'④-1活動量と原単位の対応付け'!E:E),
③原単位!D:D,③原単位!H:H
)</f>
        <v>/</v>
      </c>
      <c r="U354" s="13" t="s">
        <v>31</v>
      </c>
      <c r="W354">
        <f t="shared" si="14"/>
        <v>0</v>
      </c>
    </row>
    <row r="355" spans="8:23">
      <c r="H355" s="13" t="s">
        <v>29</v>
      </c>
      <c r="J355" s="42">
        <f t="shared" si="13"/>
        <v>0.92592592592592593</v>
      </c>
      <c r="L355" s="13" t="s">
        <v>29</v>
      </c>
      <c r="N355">
        <f>_xlfn.XLOOKUP(D355,'④-1活動量と原単位の対応付け'!B:B,'④-1活動量と原単位の対応付け'!I:I)</f>
        <v>0</v>
      </c>
      <c r="P355" s="13" t="s">
        <v>29</v>
      </c>
      <c r="R355">
        <f>_xlfn.XLOOKUP(
_xlfn.XLOOKUP(
D355,'④-1活動量と原単位の対応付け'!B:B,'④-1活動量と原単位の対応付け'!E:E),
③原単位!D:D,③原単位!I:I
)</f>
        <v>0</v>
      </c>
      <c r="S355" t="str">
        <f>"/"&amp;_xlfn.XLOOKUP(
_xlfn.XLOOKUP(
D355,'④-1活動量と原単位の対応付け'!B:B,'④-1活動量と原単位の対応付け'!E:E),
③原単位!D:D,③原単位!H:H
)</f>
        <v>/</v>
      </c>
      <c r="U355" s="13" t="s">
        <v>31</v>
      </c>
      <c r="W355">
        <f t="shared" si="14"/>
        <v>0</v>
      </c>
    </row>
    <row r="356" spans="8:23">
      <c r="H356" s="13" t="s">
        <v>29</v>
      </c>
      <c r="J356" s="42">
        <f t="shared" si="13"/>
        <v>0.92592592592592593</v>
      </c>
      <c r="L356" s="13" t="s">
        <v>29</v>
      </c>
      <c r="N356">
        <f>_xlfn.XLOOKUP(D356,'④-1活動量と原単位の対応付け'!B:B,'④-1活動量と原単位の対応付け'!I:I)</f>
        <v>0</v>
      </c>
      <c r="P356" s="13" t="s">
        <v>29</v>
      </c>
      <c r="R356">
        <f>_xlfn.XLOOKUP(
_xlfn.XLOOKUP(
D356,'④-1活動量と原単位の対応付け'!B:B,'④-1活動量と原単位の対応付け'!E:E),
③原単位!D:D,③原単位!I:I
)</f>
        <v>0</v>
      </c>
      <c r="S356" t="str">
        <f>"/"&amp;_xlfn.XLOOKUP(
_xlfn.XLOOKUP(
D356,'④-1活動量と原単位の対応付け'!B:B,'④-1活動量と原単位の対応付け'!E:E),
③原単位!D:D,③原単位!H:H
)</f>
        <v>/</v>
      </c>
      <c r="U356" s="13" t="s">
        <v>31</v>
      </c>
      <c r="W356">
        <f t="shared" si="14"/>
        <v>0</v>
      </c>
    </row>
    <row r="357" spans="8:23">
      <c r="H357" s="13" t="s">
        <v>29</v>
      </c>
      <c r="J357" s="42">
        <f t="shared" si="13"/>
        <v>0.92592592592592593</v>
      </c>
      <c r="L357" s="13" t="s">
        <v>29</v>
      </c>
      <c r="N357">
        <f>_xlfn.XLOOKUP(D357,'④-1活動量と原単位の対応付け'!B:B,'④-1活動量と原単位の対応付け'!I:I)</f>
        <v>0</v>
      </c>
      <c r="P357" s="13" t="s">
        <v>29</v>
      </c>
      <c r="R357">
        <f>_xlfn.XLOOKUP(
_xlfn.XLOOKUP(
D357,'④-1活動量と原単位の対応付け'!B:B,'④-1活動量と原単位の対応付け'!E:E),
③原単位!D:D,③原単位!I:I
)</f>
        <v>0</v>
      </c>
      <c r="S357" t="str">
        <f>"/"&amp;_xlfn.XLOOKUP(
_xlfn.XLOOKUP(
D357,'④-1活動量と原単位の対応付け'!B:B,'④-1活動量と原単位の対応付け'!E:E),
③原単位!D:D,③原単位!H:H
)</f>
        <v>/</v>
      </c>
      <c r="U357" s="13" t="s">
        <v>31</v>
      </c>
      <c r="W357">
        <f t="shared" si="14"/>
        <v>0</v>
      </c>
    </row>
    <row r="358" spans="8:23">
      <c r="H358" s="13" t="s">
        <v>29</v>
      </c>
      <c r="J358" s="42">
        <f t="shared" si="13"/>
        <v>0.92592592592592593</v>
      </c>
      <c r="L358" s="13" t="s">
        <v>29</v>
      </c>
      <c r="N358">
        <f>_xlfn.XLOOKUP(D358,'④-1活動量と原単位の対応付け'!B:B,'④-1活動量と原単位の対応付け'!I:I)</f>
        <v>0</v>
      </c>
      <c r="P358" s="13" t="s">
        <v>29</v>
      </c>
      <c r="R358">
        <f>_xlfn.XLOOKUP(
_xlfn.XLOOKUP(
D358,'④-1活動量と原単位の対応付け'!B:B,'④-1活動量と原単位の対応付け'!E:E),
③原単位!D:D,③原単位!I:I
)</f>
        <v>0</v>
      </c>
      <c r="S358" t="str">
        <f>"/"&amp;_xlfn.XLOOKUP(
_xlfn.XLOOKUP(
D358,'④-1活動量と原単位の対応付け'!B:B,'④-1活動量と原単位の対応付け'!E:E),
③原単位!D:D,③原単位!H:H
)</f>
        <v>/</v>
      </c>
      <c r="U358" s="13" t="s">
        <v>31</v>
      </c>
      <c r="W358">
        <f t="shared" si="14"/>
        <v>0</v>
      </c>
    </row>
    <row r="359" spans="8:23">
      <c r="H359" s="13" t="s">
        <v>29</v>
      </c>
      <c r="J359" s="42">
        <f t="shared" si="13"/>
        <v>0.92592592592592593</v>
      </c>
      <c r="L359" s="13" t="s">
        <v>29</v>
      </c>
      <c r="N359">
        <f>_xlfn.XLOOKUP(D359,'④-1活動量と原単位の対応付け'!B:B,'④-1活動量と原単位の対応付け'!I:I)</f>
        <v>0</v>
      </c>
      <c r="P359" s="13" t="s">
        <v>29</v>
      </c>
      <c r="R359">
        <f>_xlfn.XLOOKUP(
_xlfn.XLOOKUP(
D359,'④-1活動量と原単位の対応付け'!B:B,'④-1活動量と原単位の対応付け'!E:E),
③原単位!D:D,③原単位!I:I
)</f>
        <v>0</v>
      </c>
      <c r="S359" t="str">
        <f>"/"&amp;_xlfn.XLOOKUP(
_xlfn.XLOOKUP(
D359,'④-1活動量と原単位の対応付け'!B:B,'④-1活動量と原単位の対応付け'!E:E),
③原単位!D:D,③原単位!H:H
)</f>
        <v>/</v>
      </c>
      <c r="U359" s="13" t="s">
        <v>31</v>
      </c>
      <c r="W359">
        <f t="shared" si="14"/>
        <v>0</v>
      </c>
    </row>
    <row r="360" spans="8:23">
      <c r="H360" s="13" t="s">
        <v>29</v>
      </c>
      <c r="J360" s="42">
        <f t="shared" si="13"/>
        <v>0.92592592592592593</v>
      </c>
      <c r="L360" s="13" t="s">
        <v>29</v>
      </c>
      <c r="N360">
        <f>_xlfn.XLOOKUP(D360,'④-1活動量と原単位の対応付け'!B:B,'④-1活動量と原単位の対応付け'!I:I)</f>
        <v>0</v>
      </c>
      <c r="P360" s="13" t="s">
        <v>29</v>
      </c>
      <c r="R360">
        <f>_xlfn.XLOOKUP(
_xlfn.XLOOKUP(
D360,'④-1活動量と原単位の対応付け'!B:B,'④-1活動量と原単位の対応付け'!E:E),
③原単位!D:D,③原単位!I:I
)</f>
        <v>0</v>
      </c>
      <c r="S360" t="str">
        <f>"/"&amp;_xlfn.XLOOKUP(
_xlfn.XLOOKUP(
D360,'④-1活動量と原単位の対応付け'!B:B,'④-1活動量と原単位の対応付け'!E:E),
③原単位!D:D,③原単位!H:H
)</f>
        <v>/</v>
      </c>
      <c r="U360" s="13" t="s">
        <v>31</v>
      </c>
      <c r="W360">
        <f t="shared" si="14"/>
        <v>0</v>
      </c>
    </row>
    <row r="361" spans="8:23">
      <c r="H361" s="13" t="s">
        <v>29</v>
      </c>
      <c r="J361" s="42">
        <f t="shared" si="13"/>
        <v>0.92592592592592593</v>
      </c>
      <c r="L361" s="13" t="s">
        <v>29</v>
      </c>
      <c r="N361">
        <f>_xlfn.XLOOKUP(D361,'④-1活動量と原単位の対応付け'!B:B,'④-1活動量と原単位の対応付け'!I:I)</f>
        <v>0</v>
      </c>
      <c r="P361" s="13" t="s">
        <v>29</v>
      </c>
      <c r="R361">
        <f>_xlfn.XLOOKUP(
_xlfn.XLOOKUP(
D361,'④-1活動量と原単位の対応付け'!B:B,'④-1活動量と原単位の対応付け'!E:E),
③原単位!D:D,③原単位!I:I
)</f>
        <v>0</v>
      </c>
      <c r="S361" t="str">
        <f>"/"&amp;_xlfn.XLOOKUP(
_xlfn.XLOOKUP(
D361,'④-1活動量と原単位の対応付け'!B:B,'④-1活動量と原単位の対応付け'!E:E),
③原単位!D:D,③原単位!H:H
)</f>
        <v>/</v>
      </c>
      <c r="U361" s="13" t="s">
        <v>31</v>
      </c>
      <c r="W361">
        <f t="shared" si="14"/>
        <v>0</v>
      </c>
    </row>
    <row r="362" spans="8:23">
      <c r="H362" s="13" t="s">
        <v>29</v>
      </c>
      <c r="J362" s="42">
        <f t="shared" ref="J362:J400" si="15">$F$2</f>
        <v>0.92592592592592593</v>
      </c>
      <c r="L362" s="13" t="s">
        <v>29</v>
      </c>
      <c r="N362">
        <f>_xlfn.XLOOKUP(D362,'④-1活動量と原単位の対応付け'!B:B,'④-1活動量と原単位の対応付け'!I:I)</f>
        <v>0</v>
      </c>
      <c r="P362" s="13" t="s">
        <v>29</v>
      </c>
      <c r="R362">
        <f>_xlfn.XLOOKUP(
_xlfn.XLOOKUP(
D362,'④-1活動量と原単位の対応付け'!B:B,'④-1活動量と原単位の対応付け'!E:E),
③原単位!D:D,③原単位!I:I
)</f>
        <v>0</v>
      </c>
      <c r="S362" t="str">
        <f>"/"&amp;_xlfn.XLOOKUP(
_xlfn.XLOOKUP(
D362,'④-1活動量と原単位の対応付け'!B:B,'④-1活動量と原単位の対応付け'!E:E),
③原単位!D:D,③原単位!H:H
)</f>
        <v>/</v>
      </c>
      <c r="U362" s="13" t="s">
        <v>31</v>
      </c>
      <c r="W362">
        <f t="shared" si="14"/>
        <v>0</v>
      </c>
    </row>
    <row r="363" spans="8:23">
      <c r="H363" s="13" t="s">
        <v>29</v>
      </c>
      <c r="J363" s="42">
        <f t="shared" si="15"/>
        <v>0.92592592592592593</v>
      </c>
      <c r="L363" s="13" t="s">
        <v>29</v>
      </c>
      <c r="N363">
        <f>_xlfn.XLOOKUP(D363,'④-1活動量と原単位の対応付け'!B:B,'④-1活動量と原単位の対応付け'!I:I)</f>
        <v>0</v>
      </c>
      <c r="P363" s="13" t="s">
        <v>29</v>
      </c>
      <c r="R363">
        <f>_xlfn.XLOOKUP(
_xlfn.XLOOKUP(
D363,'④-1活動量と原単位の対応付け'!B:B,'④-1活動量と原単位の対応付け'!E:E),
③原単位!D:D,③原単位!I:I
)</f>
        <v>0</v>
      </c>
      <c r="S363" t="str">
        <f>"/"&amp;_xlfn.XLOOKUP(
_xlfn.XLOOKUP(
D363,'④-1活動量と原単位の対応付け'!B:B,'④-1活動量と原単位の対応付け'!E:E),
③原単位!D:D,③原単位!H:H
)</f>
        <v>/</v>
      </c>
      <c r="U363" s="13" t="s">
        <v>31</v>
      </c>
      <c r="W363">
        <f t="shared" si="14"/>
        <v>0</v>
      </c>
    </row>
    <row r="364" spans="8:23">
      <c r="H364" s="13" t="s">
        <v>29</v>
      </c>
      <c r="J364" s="42">
        <f t="shared" si="15"/>
        <v>0.92592592592592593</v>
      </c>
      <c r="L364" s="13" t="s">
        <v>29</v>
      </c>
      <c r="N364">
        <f>_xlfn.XLOOKUP(D364,'④-1活動量と原単位の対応付け'!B:B,'④-1活動量と原単位の対応付け'!I:I)</f>
        <v>0</v>
      </c>
      <c r="P364" s="13" t="s">
        <v>29</v>
      </c>
      <c r="R364">
        <f>_xlfn.XLOOKUP(
_xlfn.XLOOKUP(
D364,'④-1活動量と原単位の対応付け'!B:B,'④-1活動量と原単位の対応付け'!E:E),
③原単位!D:D,③原単位!I:I
)</f>
        <v>0</v>
      </c>
      <c r="S364" t="str">
        <f>"/"&amp;_xlfn.XLOOKUP(
_xlfn.XLOOKUP(
D364,'④-1活動量と原単位の対応付け'!B:B,'④-1活動量と原単位の対応付け'!E:E),
③原単位!D:D,③原単位!H:H
)</f>
        <v>/</v>
      </c>
      <c r="U364" s="13" t="s">
        <v>31</v>
      </c>
      <c r="W364">
        <f t="shared" si="14"/>
        <v>0</v>
      </c>
    </row>
    <row r="365" spans="8:23">
      <c r="H365" s="13" t="s">
        <v>29</v>
      </c>
      <c r="J365" s="42">
        <f t="shared" si="15"/>
        <v>0.92592592592592593</v>
      </c>
      <c r="L365" s="13" t="s">
        <v>29</v>
      </c>
      <c r="N365">
        <f>_xlfn.XLOOKUP(D365,'④-1活動量と原単位の対応付け'!B:B,'④-1活動量と原単位の対応付け'!I:I)</f>
        <v>0</v>
      </c>
      <c r="P365" s="13" t="s">
        <v>29</v>
      </c>
      <c r="R365">
        <f>_xlfn.XLOOKUP(
_xlfn.XLOOKUP(
D365,'④-1活動量と原単位の対応付け'!B:B,'④-1活動量と原単位の対応付け'!E:E),
③原単位!D:D,③原単位!I:I
)</f>
        <v>0</v>
      </c>
      <c r="S365" t="str">
        <f>"/"&amp;_xlfn.XLOOKUP(
_xlfn.XLOOKUP(
D365,'④-1活動量と原単位の対応付け'!B:B,'④-1活動量と原単位の対応付け'!E:E),
③原単位!D:D,③原単位!H:H
)</f>
        <v>/</v>
      </c>
      <c r="U365" s="13" t="s">
        <v>31</v>
      </c>
      <c r="W365">
        <f t="shared" si="14"/>
        <v>0</v>
      </c>
    </row>
    <row r="366" spans="8:23">
      <c r="H366" s="13" t="s">
        <v>29</v>
      </c>
      <c r="J366" s="42">
        <f t="shared" si="15"/>
        <v>0.92592592592592593</v>
      </c>
      <c r="L366" s="13" t="s">
        <v>29</v>
      </c>
      <c r="N366">
        <f>_xlfn.XLOOKUP(D366,'④-1活動量と原単位の対応付け'!B:B,'④-1活動量と原単位の対応付け'!I:I)</f>
        <v>0</v>
      </c>
      <c r="P366" s="13" t="s">
        <v>29</v>
      </c>
      <c r="R366">
        <f>_xlfn.XLOOKUP(
_xlfn.XLOOKUP(
D366,'④-1活動量と原単位の対応付け'!B:B,'④-1活動量と原単位の対応付け'!E:E),
③原単位!D:D,③原単位!I:I
)</f>
        <v>0</v>
      </c>
      <c r="S366" t="str">
        <f>"/"&amp;_xlfn.XLOOKUP(
_xlfn.XLOOKUP(
D366,'④-1活動量と原単位の対応付け'!B:B,'④-1活動量と原単位の対応付け'!E:E),
③原単位!D:D,③原単位!H:H
)</f>
        <v>/</v>
      </c>
      <c r="U366" s="13" t="s">
        <v>31</v>
      </c>
      <c r="W366">
        <f t="shared" si="14"/>
        <v>0</v>
      </c>
    </row>
    <row r="367" spans="8:23">
      <c r="H367" s="13" t="s">
        <v>29</v>
      </c>
      <c r="J367" s="42">
        <f t="shared" si="15"/>
        <v>0.92592592592592593</v>
      </c>
      <c r="L367" s="13" t="s">
        <v>29</v>
      </c>
      <c r="N367">
        <f>_xlfn.XLOOKUP(D367,'④-1活動量と原単位の対応付け'!B:B,'④-1活動量と原単位の対応付け'!I:I)</f>
        <v>0</v>
      </c>
      <c r="P367" s="13" t="s">
        <v>29</v>
      </c>
      <c r="R367">
        <f>_xlfn.XLOOKUP(
_xlfn.XLOOKUP(
D367,'④-1活動量と原単位の対応付け'!B:B,'④-1活動量と原単位の対応付け'!E:E),
③原単位!D:D,③原単位!I:I
)</f>
        <v>0</v>
      </c>
      <c r="S367" t="str">
        <f>"/"&amp;_xlfn.XLOOKUP(
_xlfn.XLOOKUP(
D367,'④-1活動量と原単位の対応付け'!B:B,'④-1活動量と原単位の対応付け'!E:E),
③原単位!D:D,③原単位!H:H
)</f>
        <v>/</v>
      </c>
      <c r="U367" s="13" t="s">
        <v>31</v>
      </c>
      <c r="W367">
        <f t="shared" si="14"/>
        <v>0</v>
      </c>
    </row>
    <row r="368" spans="8:23">
      <c r="H368" s="13" t="s">
        <v>29</v>
      </c>
      <c r="J368" s="42">
        <f t="shared" si="15"/>
        <v>0.92592592592592593</v>
      </c>
      <c r="L368" s="13" t="s">
        <v>29</v>
      </c>
      <c r="N368">
        <f>_xlfn.XLOOKUP(D368,'④-1活動量と原単位の対応付け'!B:B,'④-1活動量と原単位の対応付け'!I:I)</f>
        <v>0</v>
      </c>
      <c r="P368" s="13" t="s">
        <v>29</v>
      </c>
      <c r="R368">
        <f>_xlfn.XLOOKUP(
_xlfn.XLOOKUP(
D368,'④-1活動量と原単位の対応付け'!B:B,'④-1活動量と原単位の対応付け'!E:E),
③原単位!D:D,③原単位!I:I
)</f>
        <v>0</v>
      </c>
      <c r="S368" t="str">
        <f>"/"&amp;_xlfn.XLOOKUP(
_xlfn.XLOOKUP(
D368,'④-1活動量と原単位の対応付け'!B:B,'④-1活動量と原単位の対応付け'!E:E),
③原単位!D:D,③原単位!H:H
)</f>
        <v>/</v>
      </c>
      <c r="U368" s="13" t="s">
        <v>31</v>
      </c>
      <c r="W368">
        <f t="shared" si="14"/>
        <v>0</v>
      </c>
    </row>
    <row r="369" spans="8:23">
      <c r="H369" s="13" t="s">
        <v>29</v>
      </c>
      <c r="J369" s="42">
        <f t="shared" si="15"/>
        <v>0.92592592592592593</v>
      </c>
      <c r="L369" s="13" t="s">
        <v>29</v>
      </c>
      <c r="N369">
        <f>_xlfn.XLOOKUP(D369,'④-1活動量と原単位の対応付け'!B:B,'④-1活動量と原単位の対応付け'!I:I)</f>
        <v>0</v>
      </c>
      <c r="P369" s="13" t="s">
        <v>29</v>
      </c>
      <c r="R369">
        <f>_xlfn.XLOOKUP(
_xlfn.XLOOKUP(
D369,'④-1活動量と原単位の対応付け'!B:B,'④-1活動量と原単位の対応付け'!E:E),
③原単位!D:D,③原単位!I:I
)</f>
        <v>0</v>
      </c>
      <c r="S369" t="str">
        <f>"/"&amp;_xlfn.XLOOKUP(
_xlfn.XLOOKUP(
D369,'④-1活動量と原単位の対応付け'!B:B,'④-1活動量と原単位の対応付け'!E:E),
③原単位!D:D,③原単位!H:H
)</f>
        <v>/</v>
      </c>
      <c r="U369" s="13" t="s">
        <v>31</v>
      </c>
      <c r="W369">
        <f t="shared" si="14"/>
        <v>0</v>
      </c>
    </row>
    <row r="370" spans="8:23">
      <c r="H370" s="13" t="s">
        <v>29</v>
      </c>
      <c r="J370" s="42">
        <f t="shared" si="15"/>
        <v>0.92592592592592593</v>
      </c>
      <c r="L370" s="13" t="s">
        <v>29</v>
      </c>
      <c r="N370">
        <f>_xlfn.XLOOKUP(D370,'④-1活動量と原単位の対応付け'!B:B,'④-1活動量と原単位の対応付け'!I:I)</f>
        <v>0</v>
      </c>
      <c r="P370" s="13" t="s">
        <v>29</v>
      </c>
      <c r="R370">
        <f>_xlfn.XLOOKUP(
_xlfn.XLOOKUP(
D370,'④-1活動量と原単位の対応付け'!B:B,'④-1活動量と原単位の対応付け'!E:E),
③原単位!D:D,③原単位!I:I
)</f>
        <v>0</v>
      </c>
      <c r="S370" t="str">
        <f>"/"&amp;_xlfn.XLOOKUP(
_xlfn.XLOOKUP(
D370,'④-1活動量と原単位の対応付け'!B:B,'④-1活動量と原単位の対応付け'!E:E),
③原単位!D:D,③原単位!H:H
)</f>
        <v>/</v>
      </c>
      <c r="U370" s="13" t="s">
        <v>31</v>
      </c>
      <c r="W370">
        <f t="shared" si="14"/>
        <v>0</v>
      </c>
    </row>
    <row r="371" spans="8:23">
      <c r="H371" s="13" t="s">
        <v>29</v>
      </c>
      <c r="J371" s="42">
        <f t="shared" si="15"/>
        <v>0.92592592592592593</v>
      </c>
      <c r="L371" s="13" t="s">
        <v>29</v>
      </c>
      <c r="N371">
        <f>_xlfn.XLOOKUP(D371,'④-1活動量と原単位の対応付け'!B:B,'④-1活動量と原単位の対応付け'!I:I)</f>
        <v>0</v>
      </c>
      <c r="P371" s="13" t="s">
        <v>29</v>
      </c>
      <c r="R371">
        <f>_xlfn.XLOOKUP(
_xlfn.XLOOKUP(
D371,'④-1活動量と原単位の対応付け'!B:B,'④-1活動量と原単位の対応付け'!E:E),
③原単位!D:D,③原単位!I:I
)</f>
        <v>0</v>
      </c>
      <c r="S371" t="str">
        <f>"/"&amp;_xlfn.XLOOKUP(
_xlfn.XLOOKUP(
D371,'④-1活動量と原単位の対応付け'!B:B,'④-1活動量と原単位の対応付け'!E:E),
③原単位!D:D,③原単位!H:H
)</f>
        <v>/</v>
      </c>
      <c r="U371" s="13" t="s">
        <v>31</v>
      </c>
      <c r="W371">
        <f t="shared" si="14"/>
        <v>0</v>
      </c>
    </row>
    <row r="372" spans="8:23">
      <c r="H372" s="13" t="s">
        <v>29</v>
      </c>
      <c r="J372" s="42">
        <f t="shared" si="15"/>
        <v>0.92592592592592593</v>
      </c>
      <c r="L372" s="13" t="s">
        <v>29</v>
      </c>
      <c r="N372">
        <f>_xlfn.XLOOKUP(D372,'④-1活動量と原単位の対応付け'!B:B,'④-1活動量と原単位の対応付け'!I:I)</f>
        <v>0</v>
      </c>
      <c r="P372" s="13" t="s">
        <v>29</v>
      </c>
      <c r="R372">
        <f>_xlfn.XLOOKUP(
_xlfn.XLOOKUP(
D372,'④-1活動量と原単位の対応付け'!B:B,'④-1活動量と原単位の対応付け'!E:E),
③原単位!D:D,③原単位!I:I
)</f>
        <v>0</v>
      </c>
      <c r="S372" t="str">
        <f>"/"&amp;_xlfn.XLOOKUP(
_xlfn.XLOOKUP(
D372,'④-1活動量と原単位の対応付け'!B:B,'④-1活動量と原単位の対応付け'!E:E),
③原単位!D:D,③原単位!H:H
)</f>
        <v>/</v>
      </c>
      <c r="U372" s="13" t="s">
        <v>31</v>
      </c>
      <c r="W372">
        <f t="shared" si="14"/>
        <v>0</v>
      </c>
    </row>
    <row r="373" spans="8:23">
      <c r="H373" s="13" t="s">
        <v>29</v>
      </c>
      <c r="J373" s="42">
        <f t="shared" si="15"/>
        <v>0.92592592592592593</v>
      </c>
      <c r="L373" s="13" t="s">
        <v>29</v>
      </c>
      <c r="N373">
        <f>_xlfn.XLOOKUP(D373,'④-1活動量と原単位の対応付け'!B:B,'④-1活動量と原単位の対応付け'!I:I)</f>
        <v>0</v>
      </c>
      <c r="P373" s="13" t="s">
        <v>29</v>
      </c>
      <c r="R373">
        <f>_xlfn.XLOOKUP(
_xlfn.XLOOKUP(
D373,'④-1活動量と原単位の対応付け'!B:B,'④-1活動量と原単位の対応付け'!E:E),
③原単位!D:D,③原単位!I:I
)</f>
        <v>0</v>
      </c>
      <c r="S373" t="str">
        <f>"/"&amp;_xlfn.XLOOKUP(
_xlfn.XLOOKUP(
D373,'④-1活動量と原単位の対応付け'!B:B,'④-1活動量と原単位の対応付け'!E:E),
③原単位!D:D,③原単位!H:H
)</f>
        <v>/</v>
      </c>
      <c r="U373" s="13" t="s">
        <v>31</v>
      </c>
      <c r="W373">
        <f t="shared" si="14"/>
        <v>0</v>
      </c>
    </row>
    <row r="374" spans="8:23">
      <c r="H374" s="13" t="s">
        <v>29</v>
      </c>
      <c r="J374" s="42">
        <f t="shared" si="15"/>
        <v>0.92592592592592593</v>
      </c>
      <c r="L374" s="13" t="s">
        <v>29</v>
      </c>
      <c r="N374">
        <f>_xlfn.XLOOKUP(D374,'④-1活動量と原単位の対応付け'!B:B,'④-1活動量と原単位の対応付け'!I:I)</f>
        <v>0</v>
      </c>
      <c r="P374" s="13" t="s">
        <v>29</v>
      </c>
      <c r="R374">
        <f>_xlfn.XLOOKUP(
_xlfn.XLOOKUP(
D374,'④-1活動量と原単位の対応付け'!B:B,'④-1活動量と原単位の対応付け'!E:E),
③原単位!D:D,③原単位!I:I
)</f>
        <v>0</v>
      </c>
      <c r="S374" t="str">
        <f>"/"&amp;_xlfn.XLOOKUP(
_xlfn.XLOOKUP(
D374,'④-1活動量と原単位の対応付け'!B:B,'④-1活動量と原単位の対応付け'!E:E),
③原単位!D:D,③原単位!H:H
)</f>
        <v>/</v>
      </c>
      <c r="U374" s="13" t="s">
        <v>31</v>
      </c>
      <c r="W374">
        <f t="shared" si="14"/>
        <v>0</v>
      </c>
    </row>
    <row r="375" spans="8:23">
      <c r="H375" s="13" t="s">
        <v>29</v>
      </c>
      <c r="J375" s="42">
        <f t="shared" si="15"/>
        <v>0.92592592592592593</v>
      </c>
      <c r="L375" s="13" t="s">
        <v>29</v>
      </c>
      <c r="N375">
        <f>_xlfn.XLOOKUP(D375,'④-1活動量と原単位の対応付け'!B:B,'④-1活動量と原単位の対応付け'!I:I)</f>
        <v>0</v>
      </c>
      <c r="P375" s="13" t="s">
        <v>29</v>
      </c>
      <c r="R375">
        <f>_xlfn.XLOOKUP(
_xlfn.XLOOKUP(
D375,'④-1活動量と原単位の対応付け'!B:B,'④-1活動量と原単位の対応付け'!E:E),
③原単位!D:D,③原単位!I:I
)</f>
        <v>0</v>
      </c>
      <c r="S375" t="str">
        <f>"/"&amp;_xlfn.XLOOKUP(
_xlfn.XLOOKUP(
D375,'④-1活動量と原単位の対応付け'!B:B,'④-1活動量と原単位の対応付け'!E:E),
③原単位!D:D,③原単位!H:H
)</f>
        <v>/</v>
      </c>
      <c r="U375" s="13" t="s">
        <v>31</v>
      </c>
      <c r="W375">
        <f t="shared" si="14"/>
        <v>0</v>
      </c>
    </row>
    <row r="376" spans="8:23">
      <c r="H376" s="13" t="s">
        <v>29</v>
      </c>
      <c r="J376" s="42">
        <f t="shared" si="15"/>
        <v>0.92592592592592593</v>
      </c>
      <c r="L376" s="13" t="s">
        <v>29</v>
      </c>
      <c r="N376">
        <f>_xlfn.XLOOKUP(D376,'④-1活動量と原単位の対応付け'!B:B,'④-1活動量と原単位の対応付け'!I:I)</f>
        <v>0</v>
      </c>
      <c r="P376" s="13" t="s">
        <v>29</v>
      </c>
      <c r="R376">
        <f>_xlfn.XLOOKUP(
_xlfn.XLOOKUP(
D376,'④-1活動量と原単位の対応付け'!B:B,'④-1活動量と原単位の対応付け'!E:E),
③原単位!D:D,③原単位!I:I
)</f>
        <v>0</v>
      </c>
      <c r="S376" t="str">
        <f>"/"&amp;_xlfn.XLOOKUP(
_xlfn.XLOOKUP(
D376,'④-1活動量と原単位の対応付け'!B:B,'④-1活動量と原単位の対応付け'!E:E),
③原単位!D:D,③原単位!H:H
)</f>
        <v>/</v>
      </c>
      <c r="U376" s="13" t="s">
        <v>31</v>
      </c>
      <c r="W376">
        <f t="shared" si="14"/>
        <v>0</v>
      </c>
    </row>
    <row r="377" spans="8:23">
      <c r="H377" s="13" t="s">
        <v>29</v>
      </c>
      <c r="J377" s="42">
        <f t="shared" si="15"/>
        <v>0.92592592592592593</v>
      </c>
      <c r="L377" s="13" t="s">
        <v>29</v>
      </c>
      <c r="N377">
        <f>_xlfn.XLOOKUP(D377,'④-1活動量と原単位の対応付け'!B:B,'④-1活動量と原単位の対応付け'!I:I)</f>
        <v>0</v>
      </c>
      <c r="P377" s="13" t="s">
        <v>29</v>
      </c>
      <c r="R377">
        <f>_xlfn.XLOOKUP(
_xlfn.XLOOKUP(
D377,'④-1活動量と原単位の対応付け'!B:B,'④-1活動量と原単位の対応付け'!E:E),
③原単位!D:D,③原単位!I:I
)</f>
        <v>0</v>
      </c>
      <c r="S377" t="str">
        <f>"/"&amp;_xlfn.XLOOKUP(
_xlfn.XLOOKUP(
D377,'④-1活動量と原単位の対応付け'!B:B,'④-1活動量と原単位の対応付け'!E:E),
③原単位!D:D,③原単位!H:H
)</f>
        <v>/</v>
      </c>
      <c r="U377" s="13" t="s">
        <v>31</v>
      </c>
      <c r="W377">
        <f t="shared" si="14"/>
        <v>0</v>
      </c>
    </row>
    <row r="378" spans="8:23">
      <c r="H378" s="13" t="s">
        <v>29</v>
      </c>
      <c r="J378" s="42">
        <f t="shared" si="15"/>
        <v>0.92592592592592593</v>
      </c>
      <c r="L378" s="13" t="s">
        <v>29</v>
      </c>
      <c r="N378">
        <f>_xlfn.XLOOKUP(D378,'④-1活動量と原単位の対応付け'!B:B,'④-1活動量と原単位の対応付け'!I:I)</f>
        <v>0</v>
      </c>
      <c r="P378" s="13" t="s">
        <v>29</v>
      </c>
      <c r="R378">
        <f>_xlfn.XLOOKUP(
_xlfn.XLOOKUP(
D378,'④-1活動量と原単位の対応付け'!B:B,'④-1活動量と原単位の対応付け'!E:E),
③原単位!D:D,③原単位!I:I
)</f>
        <v>0</v>
      </c>
      <c r="S378" t="str">
        <f>"/"&amp;_xlfn.XLOOKUP(
_xlfn.XLOOKUP(
D378,'④-1活動量と原単位の対応付け'!B:B,'④-1活動量と原単位の対応付け'!E:E),
③原単位!D:D,③原単位!H:H
)</f>
        <v>/</v>
      </c>
      <c r="U378" s="13" t="s">
        <v>31</v>
      </c>
      <c r="W378">
        <f t="shared" si="14"/>
        <v>0</v>
      </c>
    </row>
    <row r="379" spans="8:23">
      <c r="H379" s="13" t="s">
        <v>29</v>
      </c>
      <c r="J379" s="42">
        <f t="shared" si="15"/>
        <v>0.92592592592592593</v>
      </c>
      <c r="L379" s="13" t="s">
        <v>29</v>
      </c>
      <c r="N379">
        <f>_xlfn.XLOOKUP(D379,'④-1活動量と原単位の対応付け'!B:B,'④-1活動量と原単位の対応付け'!I:I)</f>
        <v>0</v>
      </c>
      <c r="P379" s="13" t="s">
        <v>29</v>
      </c>
      <c r="R379">
        <f>_xlfn.XLOOKUP(
_xlfn.XLOOKUP(
D379,'④-1活動量と原単位の対応付け'!B:B,'④-1活動量と原単位の対応付け'!E:E),
③原単位!D:D,③原単位!I:I
)</f>
        <v>0</v>
      </c>
      <c r="S379" t="str">
        <f>"/"&amp;_xlfn.XLOOKUP(
_xlfn.XLOOKUP(
D379,'④-1活動量と原単位の対応付け'!B:B,'④-1活動量と原単位の対応付け'!E:E),
③原単位!D:D,③原単位!H:H
)</f>
        <v>/</v>
      </c>
      <c r="U379" s="13" t="s">
        <v>31</v>
      </c>
      <c r="W379">
        <f t="shared" si="14"/>
        <v>0</v>
      </c>
    </row>
    <row r="380" spans="8:23">
      <c r="H380" s="13" t="s">
        <v>29</v>
      </c>
      <c r="J380" s="42">
        <f t="shared" si="15"/>
        <v>0.92592592592592593</v>
      </c>
      <c r="L380" s="13" t="s">
        <v>29</v>
      </c>
      <c r="N380">
        <f>_xlfn.XLOOKUP(D380,'④-1活動量と原単位の対応付け'!B:B,'④-1活動量と原単位の対応付け'!I:I)</f>
        <v>0</v>
      </c>
      <c r="P380" s="13" t="s">
        <v>29</v>
      </c>
      <c r="R380">
        <f>_xlfn.XLOOKUP(
_xlfn.XLOOKUP(
D380,'④-1活動量と原単位の対応付け'!B:B,'④-1活動量と原単位の対応付け'!E:E),
③原単位!D:D,③原単位!I:I
)</f>
        <v>0</v>
      </c>
      <c r="S380" t="str">
        <f>"/"&amp;_xlfn.XLOOKUP(
_xlfn.XLOOKUP(
D380,'④-1活動量と原単位の対応付け'!B:B,'④-1活動量と原単位の対応付け'!E:E),
③原単位!D:D,③原単位!H:H
)</f>
        <v>/</v>
      </c>
      <c r="U380" s="13" t="s">
        <v>31</v>
      </c>
      <c r="W380">
        <f t="shared" si="14"/>
        <v>0</v>
      </c>
    </row>
    <row r="381" spans="8:23">
      <c r="H381" s="13" t="s">
        <v>29</v>
      </c>
      <c r="J381" s="42">
        <f t="shared" si="15"/>
        <v>0.92592592592592593</v>
      </c>
      <c r="L381" s="13" t="s">
        <v>29</v>
      </c>
      <c r="N381">
        <f>_xlfn.XLOOKUP(D381,'④-1活動量と原単位の対応付け'!B:B,'④-1活動量と原単位の対応付け'!I:I)</f>
        <v>0</v>
      </c>
      <c r="P381" s="13" t="s">
        <v>29</v>
      </c>
      <c r="R381">
        <f>_xlfn.XLOOKUP(
_xlfn.XLOOKUP(
D381,'④-1活動量と原単位の対応付け'!B:B,'④-1活動量と原単位の対応付け'!E:E),
③原単位!D:D,③原単位!I:I
)</f>
        <v>0</v>
      </c>
      <c r="S381" t="str">
        <f>"/"&amp;_xlfn.XLOOKUP(
_xlfn.XLOOKUP(
D381,'④-1活動量と原単位の対応付け'!B:B,'④-1活動量と原単位の対応付け'!E:E),
③原単位!D:D,③原単位!H:H
)</f>
        <v>/</v>
      </c>
      <c r="U381" s="13" t="s">
        <v>31</v>
      </c>
      <c r="W381">
        <f t="shared" si="14"/>
        <v>0</v>
      </c>
    </row>
    <row r="382" spans="8:23">
      <c r="H382" s="13" t="s">
        <v>29</v>
      </c>
      <c r="J382" s="42">
        <f t="shared" si="15"/>
        <v>0.92592592592592593</v>
      </c>
      <c r="L382" s="13" t="s">
        <v>29</v>
      </c>
      <c r="N382">
        <f>_xlfn.XLOOKUP(D382,'④-1活動量と原単位の対応付け'!B:B,'④-1活動量と原単位の対応付け'!I:I)</f>
        <v>0</v>
      </c>
      <c r="P382" s="13" t="s">
        <v>29</v>
      </c>
      <c r="R382">
        <f>_xlfn.XLOOKUP(
_xlfn.XLOOKUP(
D382,'④-1活動量と原単位の対応付け'!B:B,'④-1活動量と原単位の対応付け'!E:E),
③原単位!D:D,③原単位!I:I
)</f>
        <v>0</v>
      </c>
      <c r="S382" t="str">
        <f>"/"&amp;_xlfn.XLOOKUP(
_xlfn.XLOOKUP(
D382,'④-1活動量と原単位の対応付け'!B:B,'④-1活動量と原単位の対応付け'!E:E),
③原単位!D:D,③原単位!H:H
)</f>
        <v>/</v>
      </c>
      <c r="U382" s="13" t="s">
        <v>31</v>
      </c>
      <c r="W382">
        <f t="shared" si="14"/>
        <v>0</v>
      </c>
    </row>
    <row r="383" spans="8:23">
      <c r="H383" s="13" t="s">
        <v>29</v>
      </c>
      <c r="J383" s="42">
        <f t="shared" si="15"/>
        <v>0.92592592592592593</v>
      </c>
      <c r="L383" s="13" t="s">
        <v>29</v>
      </c>
      <c r="N383">
        <f>_xlfn.XLOOKUP(D383,'④-1活動量と原単位の対応付け'!B:B,'④-1活動量と原単位の対応付け'!I:I)</f>
        <v>0</v>
      </c>
      <c r="P383" s="13" t="s">
        <v>29</v>
      </c>
      <c r="R383">
        <f>_xlfn.XLOOKUP(
_xlfn.XLOOKUP(
D383,'④-1活動量と原単位の対応付け'!B:B,'④-1活動量と原単位の対応付け'!E:E),
③原単位!D:D,③原単位!I:I
)</f>
        <v>0</v>
      </c>
      <c r="S383" t="str">
        <f>"/"&amp;_xlfn.XLOOKUP(
_xlfn.XLOOKUP(
D383,'④-1活動量と原単位の対応付け'!B:B,'④-1活動量と原単位の対応付け'!E:E),
③原単位!D:D,③原単位!H:H
)</f>
        <v>/</v>
      </c>
      <c r="U383" s="13" t="s">
        <v>31</v>
      </c>
      <c r="W383">
        <f t="shared" si="14"/>
        <v>0</v>
      </c>
    </row>
    <row r="384" spans="8:23">
      <c r="H384" s="13" t="s">
        <v>29</v>
      </c>
      <c r="J384" s="42">
        <f t="shared" si="15"/>
        <v>0.92592592592592593</v>
      </c>
      <c r="L384" s="13" t="s">
        <v>29</v>
      </c>
      <c r="N384">
        <f>_xlfn.XLOOKUP(D384,'④-1活動量と原単位の対応付け'!B:B,'④-1活動量と原単位の対応付け'!I:I)</f>
        <v>0</v>
      </c>
      <c r="P384" s="13" t="s">
        <v>29</v>
      </c>
      <c r="R384">
        <f>_xlfn.XLOOKUP(
_xlfn.XLOOKUP(
D384,'④-1活動量と原単位の対応付け'!B:B,'④-1活動量と原単位の対応付け'!E:E),
③原単位!D:D,③原単位!I:I
)</f>
        <v>0</v>
      </c>
      <c r="S384" t="str">
        <f>"/"&amp;_xlfn.XLOOKUP(
_xlfn.XLOOKUP(
D384,'④-1活動量と原単位の対応付け'!B:B,'④-1活動量と原単位の対応付け'!E:E),
③原単位!D:D,③原単位!H:H
)</f>
        <v>/</v>
      </c>
      <c r="U384" s="13" t="s">
        <v>31</v>
      </c>
      <c r="W384">
        <f t="shared" si="14"/>
        <v>0</v>
      </c>
    </row>
    <row r="385" spans="8:23">
      <c r="H385" s="13" t="s">
        <v>29</v>
      </c>
      <c r="J385" s="42">
        <f t="shared" si="15"/>
        <v>0.92592592592592593</v>
      </c>
      <c r="L385" s="13" t="s">
        <v>29</v>
      </c>
      <c r="N385">
        <f>_xlfn.XLOOKUP(D385,'④-1活動量と原単位の対応付け'!B:B,'④-1活動量と原単位の対応付け'!I:I)</f>
        <v>0</v>
      </c>
      <c r="P385" s="13" t="s">
        <v>29</v>
      </c>
      <c r="R385">
        <f>_xlfn.XLOOKUP(
_xlfn.XLOOKUP(
D385,'④-1活動量と原単位の対応付け'!B:B,'④-1活動量と原単位の対応付け'!E:E),
③原単位!D:D,③原単位!I:I
)</f>
        <v>0</v>
      </c>
      <c r="S385" t="str">
        <f>"/"&amp;_xlfn.XLOOKUP(
_xlfn.XLOOKUP(
D385,'④-1活動量と原単位の対応付け'!B:B,'④-1活動量と原単位の対応付け'!E:E),
③原単位!D:D,③原単位!H:H
)</f>
        <v>/</v>
      </c>
      <c r="U385" s="13" t="s">
        <v>31</v>
      </c>
      <c r="W385">
        <f t="shared" si="14"/>
        <v>0</v>
      </c>
    </row>
    <row r="386" spans="8:23">
      <c r="H386" s="13" t="s">
        <v>29</v>
      </c>
      <c r="J386" s="42">
        <f t="shared" si="15"/>
        <v>0.92592592592592593</v>
      </c>
      <c r="L386" s="13" t="s">
        <v>29</v>
      </c>
      <c r="N386">
        <f>_xlfn.XLOOKUP(D386,'④-1活動量と原単位の対応付け'!B:B,'④-1活動量と原単位の対応付け'!I:I)</f>
        <v>0</v>
      </c>
      <c r="P386" s="13" t="s">
        <v>29</v>
      </c>
      <c r="R386">
        <f>_xlfn.XLOOKUP(
_xlfn.XLOOKUP(
D386,'④-1活動量と原単位の対応付け'!B:B,'④-1活動量と原単位の対応付け'!E:E),
③原単位!D:D,③原単位!I:I
)</f>
        <v>0</v>
      </c>
      <c r="S386" t="str">
        <f>"/"&amp;_xlfn.XLOOKUP(
_xlfn.XLOOKUP(
D386,'④-1活動量と原単位の対応付け'!B:B,'④-1活動量と原単位の対応付け'!E:E),
③原単位!D:D,③原単位!H:H
)</f>
        <v>/</v>
      </c>
      <c r="U386" s="13" t="s">
        <v>31</v>
      </c>
      <c r="W386">
        <f t="shared" si="14"/>
        <v>0</v>
      </c>
    </row>
    <row r="387" spans="8:23">
      <c r="H387" s="13" t="s">
        <v>29</v>
      </c>
      <c r="J387" s="42">
        <f t="shared" si="15"/>
        <v>0.92592592592592593</v>
      </c>
      <c r="L387" s="13" t="s">
        <v>29</v>
      </c>
      <c r="N387">
        <f>_xlfn.XLOOKUP(D387,'④-1活動量と原単位の対応付け'!B:B,'④-1活動量と原単位の対応付け'!I:I)</f>
        <v>0</v>
      </c>
      <c r="P387" s="13" t="s">
        <v>29</v>
      </c>
      <c r="R387">
        <f>_xlfn.XLOOKUP(
_xlfn.XLOOKUP(
D387,'④-1活動量と原単位の対応付け'!B:B,'④-1活動量と原単位の対応付け'!E:E),
③原単位!D:D,③原単位!I:I
)</f>
        <v>0</v>
      </c>
      <c r="S387" t="str">
        <f>"/"&amp;_xlfn.XLOOKUP(
_xlfn.XLOOKUP(
D387,'④-1活動量と原単位の対応付け'!B:B,'④-1活動量と原単位の対応付け'!E:E),
③原単位!D:D,③原単位!H:H
)</f>
        <v>/</v>
      </c>
      <c r="U387" s="13" t="s">
        <v>31</v>
      </c>
      <c r="W387">
        <f t="shared" si="14"/>
        <v>0</v>
      </c>
    </row>
    <row r="388" spans="8:23">
      <c r="H388" s="13" t="s">
        <v>29</v>
      </c>
      <c r="J388" s="42">
        <f t="shared" si="15"/>
        <v>0.92592592592592593</v>
      </c>
      <c r="L388" s="13" t="s">
        <v>29</v>
      </c>
      <c r="N388">
        <f>_xlfn.XLOOKUP(D388,'④-1活動量と原単位の対応付け'!B:B,'④-1活動量と原単位の対応付け'!I:I)</f>
        <v>0</v>
      </c>
      <c r="P388" s="13" t="s">
        <v>29</v>
      </c>
      <c r="R388">
        <f>_xlfn.XLOOKUP(
_xlfn.XLOOKUP(
D388,'④-1活動量と原単位の対応付け'!B:B,'④-1活動量と原単位の対応付け'!E:E),
③原単位!D:D,③原単位!I:I
)</f>
        <v>0</v>
      </c>
      <c r="S388" t="str">
        <f>"/"&amp;_xlfn.XLOOKUP(
_xlfn.XLOOKUP(
D388,'④-1活動量と原単位の対応付け'!B:B,'④-1活動量と原単位の対応付け'!E:E),
③原単位!D:D,③原単位!H:H
)</f>
        <v>/</v>
      </c>
      <c r="U388" s="13" t="s">
        <v>31</v>
      </c>
      <c r="W388">
        <f t="shared" si="14"/>
        <v>0</v>
      </c>
    </row>
    <row r="389" spans="8:23">
      <c r="H389" s="13" t="s">
        <v>29</v>
      </c>
      <c r="J389" s="42">
        <f t="shared" si="15"/>
        <v>0.92592592592592593</v>
      </c>
      <c r="L389" s="13" t="s">
        <v>29</v>
      </c>
      <c r="N389">
        <f>_xlfn.XLOOKUP(D389,'④-1活動量と原単位の対応付け'!B:B,'④-1活動量と原単位の対応付け'!I:I)</f>
        <v>0</v>
      </c>
      <c r="P389" s="13" t="s">
        <v>29</v>
      </c>
      <c r="R389">
        <f>_xlfn.XLOOKUP(
_xlfn.XLOOKUP(
D389,'④-1活動量と原単位の対応付け'!B:B,'④-1活動量と原単位の対応付け'!E:E),
③原単位!D:D,③原単位!I:I
)</f>
        <v>0</v>
      </c>
      <c r="S389" t="str">
        <f>"/"&amp;_xlfn.XLOOKUP(
_xlfn.XLOOKUP(
D389,'④-1活動量と原単位の対応付け'!B:B,'④-1活動量と原単位の対応付け'!E:E),
③原単位!D:D,③原単位!H:H
)</f>
        <v>/</v>
      </c>
      <c r="U389" s="13" t="s">
        <v>31</v>
      </c>
      <c r="W389">
        <f t="shared" si="14"/>
        <v>0</v>
      </c>
    </row>
    <row r="390" spans="8:23">
      <c r="H390" s="13" t="s">
        <v>29</v>
      </c>
      <c r="J390" s="42">
        <f t="shared" si="15"/>
        <v>0.92592592592592593</v>
      </c>
      <c r="L390" s="13" t="s">
        <v>29</v>
      </c>
      <c r="N390">
        <f>_xlfn.XLOOKUP(D390,'④-1活動量と原単位の対応付け'!B:B,'④-1活動量と原単位の対応付け'!I:I)</f>
        <v>0</v>
      </c>
      <c r="P390" s="13" t="s">
        <v>29</v>
      </c>
      <c r="R390">
        <f>_xlfn.XLOOKUP(
_xlfn.XLOOKUP(
D390,'④-1活動量と原単位の対応付け'!B:B,'④-1活動量と原単位の対応付け'!E:E),
③原単位!D:D,③原単位!I:I
)</f>
        <v>0</v>
      </c>
      <c r="S390" t="str">
        <f>"/"&amp;_xlfn.XLOOKUP(
_xlfn.XLOOKUP(
D390,'④-1活動量と原単位の対応付け'!B:B,'④-1活動量と原単位の対応付け'!E:E),
③原単位!D:D,③原単位!H:H
)</f>
        <v>/</v>
      </c>
      <c r="U390" s="13" t="s">
        <v>31</v>
      </c>
      <c r="W390">
        <f t="shared" si="14"/>
        <v>0</v>
      </c>
    </row>
    <row r="391" spans="8:23">
      <c r="H391" s="13" t="s">
        <v>29</v>
      </c>
      <c r="J391" s="42">
        <f t="shared" si="15"/>
        <v>0.92592592592592593</v>
      </c>
      <c r="L391" s="13" t="s">
        <v>29</v>
      </c>
      <c r="N391">
        <f>_xlfn.XLOOKUP(D391,'④-1活動量と原単位の対応付け'!B:B,'④-1活動量と原単位の対応付け'!I:I)</f>
        <v>0</v>
      </c>
      <c r="P391" s="13" t="s">
        <v>29</v>
      </c>
      <c r="R391">
        <f>_xlfn.XLOOKUP(
_xlfn.XLOOKUP(
D391,'④-1活動量と原単位の対応付け'!B:B,'④-1活動量と原単位の対応付け'!E:E),
③原単位!D:D,③原単位!I:I
)</f>
        <v>0</v>
      </c>
      <c r="S391" t="str">
        <f>"/"&amp;_xlfn.XLOOKUP(
_xlfn.XLOOKUP(
D391,'④-1活動量と原単位の対応付け'!B:B,'④-1活動量と原単位の対応付け'!E:E),
③原単位!D:D,③原単位!H:H
)</f>
        <v>/</v>
      </c>
      <c r="U391" s="13" t="s">
        <v>31</v>
      </c>
      <c r="W391">
        <f t="shared" si="14"/>
        <v>0</v>
      </c>
    </row>
    <row r="392" spans="8:23">
      <c r="H392" s="13" t="s">
        <v>29</v>
      </c>
      <c r="J392" s="42">
        <f t="shared" si="15"/>
        <v>0.92592592592592593</v>
      </c>
      <c r="L392" s="13" t="s">
        <v>29</v>
      </c>
      <c r="N392">
        <f>_xlfn.XLOOKUP(D392,'④-1活動量と原単位の対応付け'!B:B,'④-1活動量と原単位の対応付け'!I:I)</f>
        <v>0</v>
      </c>
      <c r="P392" s="13" t="s">
        <v>29</v>
      </c>
      <c r="R392">
        <f>_xlfn.XLOOKUP(
_xlfn.XLOOKUP(
D392,'④-1活動量と原単位の対応付け'!B:B,'④-1活動量と原単位の対応付け'!E:E),
③原単位!D:D,③原単位!I:I
)</f>
        <v>0</v>
      </c>
      <c r="S392" t="str">
        <f>"/"&amp;_xlfn.XLOOKUP(
_xlfn.XLOOKUP(
D392,'④-1活動量と原単位の対応付け'!B:B,'④-1活動量と原単位の対応付け'!E:E),
③原単位!D:D,③原単位!H:H
)</f>
        <v>/</v>
      </c>
      <c r="U392" s="13" t="s">
        <v>31</v>
      </c>
      <c r="W392">
        <f t="shared" si="14"/>
        <v>0</v>
      </c>
    </row>
    <row r="393" spans="8:23">
      <c r="H393" s="13" t="s">
        <v>29</v>
      </c>
      <c r="J393" s="42">
        <f t="shared" si="15"/>
        <v>0.92592592592592593</v>
      </c>
      <c r="L393" s="13" t="s">
        <v>29</v>
      </c>
      <c r="N393">
        <f>_xlfn.XLOOKUP(D393,'④-1活動量と原単位の対応付け'!B:B,'④-1活動量と原単位の対応付け'!I:I)</f>
        <v>0</v>
      </c>
      <c r="P393" s="13" t="s">
        <v>29</v>
      </c>
      <c r="R393">
        <f>_xlfn.XLOOKUP(
_xlfn.XLOOKUP(
D393,'④-1活動量と原単位の対応付け'!B:B,'④-1活動量と原単位の対応付け'!E:E),
③原単位!D:D,③原単位!I:I
)</f>
        <v>0</v>
      </c>
      <c r="S393" t="str">
        <f>"/"&amp;_xlfn.XLOOKUP(
_xlfn.XLOOKUP(
D393,'④-1活動量と原単位の対応付け'!B:B,'④-1活動量と原単位の対応付け'!E:E),
③原単位!D:D,③原単位!H:H
)</f>
        <v>/</v>
      </c>
      <c r="U393" s="13" t="s">
        <v>31</v>
      </c>
      <c r="W393">
        <f t="shared" si="14"/>
        <v>0</v>
      </c>
    </row>
    <row r="394" spans="8:23">
      <c r="H394" s="13" t="s">
        <v>29</v>
      </c>
      <c r="J394" s="42">
        <f t="shared" si="15"/>
        <v>0.92592592592592593</v>
      </c>
      <c r="L394" s="13" t="s">
        <v>29</v>
      </c>
      <c r="N394">
        <f>_xlfn.XLOOKUP(D394,'④-1活動量と原単位の対応付け'!B:B,'④-1活動量と原単位の対応付け'!I:I)</f>
        <v>0</v>
      </c>
      <c r="P394" s="13" t="s">
        <v>29</v>
      </c>
      <c r="R394">
        <f>_xlfn.XLOOKUP(
_xlfn.XLOOKUP(
D394,'④-1活動量と原単位の対応付け'!B:B,'④-1活動量と原単位の対応付け'!E:E),
③原単位!D:D,③原単位!I:I
)</f>
        <v>0</v>
      </c>
      <c r="S394" t="str">
        <f>"/"&amp;_xlfn.XLOOKUP(
_xlfn.XLOOKUP(
D394,'④-1活動量と原単位の対応付け'!B:B,'④-1活動量と原単位の対応付け'!E:E),
③原単位!D:D,③原単位!H:H
)</f>
        <v>/</v>
      </c>
      <c r="U394" s="13" t="s">
        <v>31</v>
      </c>
      <c r="W394">
        <f t="shared" si="14"/>
        <v>0</v>
      </c>
    </row>
    <row r="395" spans="8:23">
      <c r="H395" s="13" t="s">
        <v>29</v>
      </c>
      <c r="J395" s="42">
        <f t="shared" si="15"/>
        <v>0.92592592592592593</v>
      </c>
      <c r="L395" s="13" t="s">
        <v>29</v>
      </c>
      <c r="N395">
        <f>_xlfn.XLOOKUP(D395,'④-1活動量と原単位の対応付け'!B:B,'④-1活動量と原単位の対応付け'!I:I)</f>
        <v>0</v>
      </c>
      <c r="P395" s="13" t="s">
        <v>29</v>
      </c>
      <c r="R395">
        <f>_xlfn.XLOOKUP(
_xlfn.XLOOKUP(
D395,'④-1活動量と原単位の対応付け'!B:B,'④-1活動量と原単位の対応付け'!E:E),
③原単位!D:D,③原単位!I:I
)</f>
        <v>0</v>
      </c>
      <c r="S395" t="str">
        <f>"/"&amp;_xlfn.XLOOKUP(
_xlfn.XLOOKUP(
D395,'④-1活動量と原単位の対応付け'!B:B,'④-1活動量と原単位の対応付け'!E:E),
③原単位!D:D,③原単位!H:H
)</f>
        <v>/</v>
      </c>
      <c r="U395" s="13" t="s">
        <v>31</v>
      </c>
      <c r="W395">
        <f t="shared" si="14"/>
        <v>0</v>
      </c>
    </row>
    <row r="396" spans="8:23">
      <c r="H396" s="13" t="s">
        <v>29</v>
      </c>
      <c r="J396" s="42">
        <f t="shared" si="15"/>
        <v>0.92592592592592593</v>
      </c>
      <c r="L396" s="13" t="s">
        <v>29</v>
      </c>
      <c r="N396">
        <f>_xlfn.XLOOKUP(D396,'④-1活動量と原単位の対応付け'!B:B,'④-1活動量と原単位の対応付け'!I:I)</f>
        <v>0</v>
      </c>
      <c r="P396" s="13" t="s">
        <v>29</v>
      </c>
      <c r="R396">
        <f>_xlfn.XLOOKUP(
_xlfn.XLOOKUP(
D396,'④-1活動量と原単位の対応付け'!B:B,'④-1活動量と原単位の対応付け'!E:E),
③原単位!D:D,③原単位!I:I
)</f>
        <v>0</v>
      </c>
      <c r="S396" t="str">
        <f>"/"&amp;_xlfn.XLOOKUP(
_xlfn.XLOOKUP(
D396,'④-1活動量と原単位の対応付け'!B:B,'④-1活動量と原単位の対応付け'!E:E),
③原単位!D:D,③原単位!H:H
)</f>
        <v>/</v>
      </c>
      <c r="U396" s="13" t="s">
        <v>31</v>
      </c>
      <c r="W396">
        <f t="shared" ref="W396:W400" si="16">IFERROR(E396*J396*N396*R396,0)</f>
        <v>0</v>
      </c>
    </row>
    <row r="397" spans="8:23">
      <c r="H397" s="13" t="s">
        <v>29</v>
      </c>
      <c r="J397" s="42">
        <f t="shared" si="15"/>
        <v>0.92592592592592593</v>
      </c>
      <c r="L397" s="13" t="s">
        <v>29</v>
      </c>
      <c r="N397">
        <f>_xlfn.XLOOKUP(D397,'④-1活動量と原単位の対応付け'!B:B,'④-1活動量と原単位の対応付け'!I:I)</f>
        <v>0</v>
      </c>
      <c r="P397" s="13" t="s">
        <v>29</v>
      </c>
      <c r="R397">
        <f>_xlfn.XLOOKUP(
_xlfn.XLOOKUP(
D397,'④-1活動量と原単位の対応付け'!B:B,'④-1活動量と原単位の対応付け'!E:E),
③原単位!D:D,③原単位!I:I
)</f>
        <v>0</v>
      </c>
      <c r="S397" t="str">
        <f>"/"&amp;_xlfn.XLOOKUP(
_xlfn.XLOOKUP(
D397,'④-1活動量と原単位の対応付け'!B:B,'④-1活動量と原単位の対応付け'!E:E),
③原単位!D:D,③原単位!H:H
)</f>
        <v>/</v>
      </c>
      <c r="U397" s="13" t="s">
        <v>31</v>
      </c>
      <c r="W397">
        <f t="shared" si="16"/>
        <v>0</v>
      </c>
    </row>
    <row r="398" spans="8:23">
      <c r="H398" s="13" t="s">
        <v>29</v>
      </c>
      <c r="J398" s="42">
        <f t="shared" si="15"/>
        <v>0.92592592592592593</v>
      </c>
      <c r="L398" s="13" t="s">
        <v>29</v>
      </c>
      <c r="N398">
        <f>_xlfn.XLOOKUP(D398,'④-1活動量と原単位の対応付け'!B:B,'④-1活動量と原単位の対応付け'!I:I)</f>
        <v>0</v>
      </c>
      <c r="P398" s="13" t="s">
        <v>29</v>
      </c>
      <c r="R398">
        <f>_xlfn.XLOOKUP(
_xlfn.XLOOKUP(
D398,'④-1活動量と原単位の対応付け'!B:B,'④-1活動量と原単位の対応付け'!E:E),
③原単位!D:D,③原単位!I:I
)</f>
        <v>0</v>
      </c>
      <c r="S398" t="str">
        <f>"/"&amp;_xlfn.XLOOKUP(
_xlfn.XLOOKUP(
D398,'④-1活動量と原単位の対応付け'!B:B,'④-1活動量と原単位の対応付け'!E:E),
③原単位!D:D,③原単位!H:H
)</f>
        <v>/</v>
      </c>
      <c r="U398" s="13" t="s">
        <v>31</v>
      </c>
      <c r="W398">
        <f t="shared" si="16"/>
        <v>0</v>
      </c>
    </row>
    <row r="399" spans="8:23">
      <c r="H399" s="13" t="s">
        <v>29</v>
      </c>
      <c r="J399" s="42">
        <f t="shared" si="15"/>
        <v>0.92592592592592593</v>
      </c>
      <c r="L399" s="13" t="s">
        <v>29</v>
      </c>
      <c r="N399">
        <f>_xlfn.XLOOKUP(D399,'④-1活動量と原単位の対応付け'!B:B,'④-1活動量と原単位の対応付け'!I:I)</f>
        <v>0</v>
      </c>
      <c r="P399" s="13" t="s">
        <v>29</v>
      </c>
      <c r="R399">
        <f>_xlfn.XLOOKUP(
_xlfn.XLOOKUP(
D399,'④-1活動量と原単位の対応付け'!B:B,'④-1活動量と原単位の対応付け'!E:E),
③原単位!D:D,③原単位!I:I
)</f>
        <v>0</v>
      </c>
      <c r="S399" t="str">
        <f>"/"&amp;_xlfn.XLOOKUP(
_xlfn.XLOOKUP(
D399,'④-1活動量と原単位の対応付け'!B:B,'④-1活動量と原単位の対応付け'!E:E),
③原単位!D:D,③原単位!H:H
)</f>
        <v>/</v>
      </c>
      <c r="U399" s="13" t="s">
        <v>31</v>
      </c>
      <c r="W399">
        <f t="shared" si="16"/>
        <v>0</v>
      </c>
    </row>
    <row r="400" spans="8:23">
      <c r="H400" s="13" t="s">
        <v>29</v>
      </c>
      <c r="J400" s="42">
        <f t="shared" si="15"/>
        <v>0.92592592592592593</v>
      </c>
      <c r="L400" s="13" t="s">
        <v>29</v>
      </c>
      <c r="N400">
        <f>_xlfn.XLOOKUP(D400,'④-1活動量と原単位の対応付け'!B:B,'④-1活動量と原単位の対応付け'!I:I)</f>
        <v>0</v>
      </c>
      <c r="P400" s="13" t="s">
        <v>29</v>
      </c>
      <c r="R400">
        <f>_xlfn.XLOOKUP(
_xlfn.XLOOKUP(
D400,'④-1活動量と原単位の対応付け'!B:B,'④-1活動量と原単位の対応付け'!E:E),
③原単位!D:D,③原単位!I:I
)</f>
        <v>0</v>
      </c>
      <c r="S400" t="str">
        <f>"/"&amp;_xlfn.XLOOKUP(
_xlfn.XLOOKUP(
D400,'④-1活動量と原単位の対応付け'!B:B,'④-1活動量と原単位の対応付け'!E:E),
③原単位!D:D,③原単位!H:H
)</f>
        <v>/</v>
      </c>
      <c r="U400" s="13" t="s">
        <v>31</v>
      </c>
      <c r="W400">
        <f t="shared" si="16"/>
        <v>0</v>
      </c>
    </row>
  </sheetData>
  <mergeCells count="12">
    <mergeCell ref="F2:F3"/>
    <mergeCell ref="C2:E2"/>
    <mergeCell ref="S7:S9"/>
    <mergeCell ref="N7:N9"/>
    <mergeCell ref="B7:B9"/>
    <mergeCell ref="D7:D9"/>
    <mergeCell ref="E7:E9"/>
    <mergeCell ref="F7:F9"/>
    <mergeCell ref="C7:C9"/>
    <mergeCell ref="J7:J9"/>
    <mergeCell ref="B5:N5"/>
    <mergeCell ref="R5:S5"/>
  </mergeCells>
  <phoneticPr fontId="1"/>
  <pageMargins left="0.25" right="0.25" top="0.75" bottom="0.75" header="0.3" footer="0.3"/>
  <pageSetup paperSize="9" scale="42" orientation="landscape" horizontalDpi="300" verticalDpi="30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7D27D3-130F-437E-ACCE-2C1BBF28A5E0}">
  <sheetPr>
    <pageSetUpPr fitToPage="1"/>
  </sheetPr>
  <dimension ref="B2:F12"/>
  <sheetViews>
    <sheetView zoomScaleNormal="100" zoomScaleSheetLayoutView="100" workbookViewId="0"/>
  </sheetViews>
  <sheetFormatPr defaultColWidth="8.58203125" defaultRowHeight="18"/>
  <cols>
    <col min="1" max="1" width="3.33203125" customWidth="1"/>
    <col min="2" max="2" width="10.58203125" bestFit="1" customWidth="1"/>
    <col min="3" max="5" width="12.83203125" bestFit="1" customWidth="1"/>
    <col min="6" max="6" width="11.5" bestFit="1" customWidth="1"/>
    <col min="7" max="9" width="3.33203125" customWidth="1"/>
    <col min="10" max="10" width="8.58203125" customWidth="1"/>
    <col min="11" max="13" width="3.33203125" customWidth="1"/>
    <col min="14" max="14" width="20.08203125" bestFit="1" customWidth="1"/>
    <col min="15" max="17" width="3.33203125" customWidth="1"/>
    <col min="18" max="18" width="20.08203125" bestFit="1" customWidth="1"/>
    <col min="19" max="19" width="4.83203125" bestFit="1" customWidth="1"/>
    <col min="20" max="20" width="19" bestFit="1" customWidth="1"/>
  </cols>
  <sheetData>
    <row r="2" spans="2:6">
      <c r="B2" s="5" t="s">
        <v>48</v>
      </c>
      <c r="C2" s="11" t="s">
        <v>35</v>
      </c>
      <c r="D2" s="11" t="s">
        <v>15</v>
      </c>
      <c r="E2" s="11" t="s">
        <v>5</v>
      </c>
      <c r="F2" s="12" t="s">
        <v>50</v>
      </c>
    </row>
    <row r="3" spans="2:6">
      <c r="B3" s="3" t="str">
        <f>①目的及び調査範囲の設定!B8&amp;". "&amp;①目的及び調査範囲の設定!C8</f>
        <v>1. 前培養</v>
      </c>
      <c r="C3" s="9">
        <f>SUMIFS('④-2影響評価'!$W:$W,'④-2影響評価'!$B:$B,$B3,'④-2影響評価'!$C:$C,C$2)</f>
        <v>5.3114814814814821E-3</v>
      </c>
      <c r="D3" s="9">
        <f>SUMIFS('④-2影響評価'!$W:$W,'④-2影響評価'!$B:$B,$B3,'④-2影響評価'!$C:$C,D$2)</f>
        <v>1.0185185185185186E-3</v>
      </c>
      <c r="E3" s="9">
        <f>SUMIFS('④-2影響評価'!$W:$W,'④-2影響評価'!$B:$B,$B3,'④-2影響評価'!$C:$C,E$2)</f>
        <v>0.15277777777777779</v>
      </c>
      <c r="F3" s="10">
        <f>SUM(C3:E3)</f>
        <v>0.15910777777777779</v>
      </c>
    </row>
    <row r="4" spans="2:6">
      <c r="B4" s="3" t="str">
        <f>①目的及び調査範囲の設定!B9&amp;". "&amp;①目的及び調査範囲の設定!C9</f>
        <v>2. 本培養</v>
      </c>
      <c r="C4" s="9">
        <f>SUMIFS('④-2影響評価'!$W:$W,'④-2影響評価'!$B:$B,$B4,'④-2影響評価'!$C:$C,C$2)</f>
        <v>4.0099679901122256</v>
      </c>
      <c r="D4" s="9">
        <f>SUMIFS('④-2影響評価'!$W:$W,'④-2影響評価'!$B:$B,$B4,'④-2影響評価'!$C:$C,D$2)</f>
        <v>2.2298111111111112</v>
      </c>
      <c r="E4" s="9">
        <f>SUMIFS('④-2影響評価'!$W:$W,'④-2影響評価'!$B:$B,$B4,'④-2影響評価'!$C:$C,E$2)</f>
        <v>0.15277777777777782</v>
      </c>
      <c r="F4" s="10">
        <f t="shared" ref="F4:F12" si="0">SUM(C4:E4)</f>
        <v>6.3925568790011145</v>
      </c>
    </row>
    <row r="5" spans="2:6">
      <c r="B5" s="3" t="str">
        <f>①目的及び調査範囲の設定!B10&amp;". "&amp;①目的及び調査範囲の設定!C10</f>
        <v>3. 洗浄</v>
      </c>
      <c r="C5" s="9">
        <f>SUMIFS('④-2影響評価'!$W:$W,'④-2影響評価'!$B:$B,$B5,'④-2影響評価'!$C:$C,C$2)</f>
        <v>2.8240740740740743E-3</v>
      </c>
      <c r="D5" s="9">
        <f>SUMIFS('④-2影響評価'!$W:$W,'④-2影響評価'!$B:$B,$B5,'④-2影響評価'!$C:$C,D$2)</f>
        <v>4.9074074074074075E-5</v>
      </c>
      <c r="E5" s="9">
        <f>SUMIFS('④-2影響評価'!$W:$W,'④-2影響評価'!$B:$B,$B5,'④-2影響評価'!$C:$C,E$2)</f>
        <v>0.46296296296296302</v>
      </c>
      <c r="F5" s="10">
        <f t="shared" si="0"/>
        <v>0.46583611111111117</v>
      </c>
    </row>
    <row r="6" spans="2:6">
      <c r="B6" s="3" t="str">
        <f>①目的及び調査範囲の設定!B11&amp;". "&amp;①目的及び調査範囲の設定!C11</f>
        <v>4. 分離精製</v>
      </c>
      <c r="C6" s="9">
        <f>SUMIFS('④-2影響評価'!$W:$W,'④-2影響評価'!$B:$B,$B6,'④-2影響評価'!$C:$C,C$2)</f>
        <v>0.1851851851851852</v>
      </c>
      <c r="D6" s="9">
        <f>SUMIFS('④-2影響評価'!$W:$W,'④-2影響評価'!$B:$B,$B6,'④-2影響評価'!$C:$C,D$2)</f>
        <v>0.18564814814814817</v>
      </c>
      <c r="E6" s="9">
        <f>SUMIFS('④-2影響評価'!$W:$W,'④-2影響評価'!$B:$B,$B6,'④-2影響評価'!$C:$C,E$2)</f>
        <v>7.6388888888888895E-2</v>
      </c>
      <c r="F6" s="10">
        <f t="shared" si="0"/>
        <v>0.44722222222222224</v>
      </c>
    </row>
    <row r="7" spans="2:6">
      <c r="B7" s="3" t="str">
        <f>①目的及び調査範囲の設定!B12&amp;". "&amp;①目的及び調査範囲の設定!C12</f>
        <v xml:space="preserve">5. </v>
      </c>
      <c r="C7" s="9">
        <f>SUMIFS('④-2影響評価'!$W:$W,'④-2影響評価'!$B:$B,$B7,'④-2影響評価'!$C:$C,C$2)</f>
        <v>0</v>
      </c>
      <c r="D7" s="9">
        <f>SUMIFS('④-2影響評価'!$W:$W,'④-2影響評価'!$B:$B,$B7,'④-2影響評価'!$C:$C,D$2)</f>
        <v>0</v>
      </c>
      <c r="E7" s="9">
        <f>SUMIFS('④-2影響評価'!$W:$W,'④-2影響評価'!$B:$B,$B7,'④-2影響評価'!$C:$C,E$2)</f>
        <v>0</v>
      </c>
      <c r="F7" s="10">
        <f t="shared" si="0"/>
        <v>0</v>
      </c>
    </row>
    <row r="8" spans="2:6">
      <c r="B8" s="3" t="str">
        <f>①目的及び調査範囲の設定!B13&amp;". "&amp;①目的及び調査範囲の設定!C13</f>
        <v xml:space="preserve">6. </v>
      </c>
      <c r="C8" s="9">
        <f>SUMIFS('④-2影響評価'!$W:$W,'④-2影響評価'!$B:$B,$B8,'④-2影響評価'!$C:$C,C$2)</f>
        <v>0</v>
      </c>
      <c r="D8" s="9">
        <f>SUMIFS('④-2影響評価'!$W:$W,'④-2影響評価'!$B:$B,$B8,'④-2影響評価'!$C:$C,D$2)</f>
        <v>0</v>
      </c>
      <c r="E8" s="9">
        <f>SUMIFS('④-2影響評価'!$W:$W,'④-2影響評価'!$B:$B,$B8,'④-2影響評価'!$C:$C,E$2)</f>
        <v>0</v>
      </c>
      <c r="F8" s="10">
        <f t="shared" si="0"/>
        <v>0</v>
      </c>
    </row>
    <row r="9" spans="2:6">
      <c r="B9" s="3" t="str">
        <f>①目的及び調査範囲の設定!B14&amp;". "&amp;①目的及び調査範囲の設定!C14</f>
        <v xml:space="preserve">7. </v>
      </c>
      <c r="C9" s="9">
        <f>SUMIFS('④-2影響評価'!$W:$W,'④-2影響評価'!$B:$B,$B9,'④-2影響評価'!$C:$C,C$2)</f>
        <v>0</v>
      </c>
      <c r="D9" s="9">
        <f>SUMIFS('④-2影響評価'!$W:$W,'④-2影響評価'!$B:$B,$B9,'④-2影響評価'!$C:$C,D$2)</f>
        <v>0</v>
      </c>
      <c r="E9" s="9">
        <f>SUMIFS('④-2影響評価'!$W:$W,'④-2影響評価'!$B:$B,$B9,'④-2影響評価'!$C:$C,E$2)</f>
        <v>0</v>
      </c>
      <c r="F9" s="10">
        <f t="shared" si="0"/>
        <v>0</v>
      </c>
    </row>
    <row r="10" spans="2:6">
      <c r="B10" s="3" t="str">
        <f>①目的及び調査範囲の設定!B15&amp;". "&amp;①目的及び調査範囲の設定!C15</f>
        <v xml:space="preserve">8. </v>
      </c>
      <c r="C10" s="9">
        <f>SUMIFS('④-2影響評価'!$W:$W,'④-2影響評価'!$B:$B,$B10,'④-2影響評価'!$C:$C,C$2)</f>
        <v>0</v>
      </c>
      <c r="D10" s="9">
        <f>SUMIFS('④-2影響評価'!$W:$W,'④-2影響評価'!$B:$B,$B10,'④-2影響評価'!$C:$C,D$2)</f>
        <v>0</v>
      </c>
      <c r="E10" s="9">
        <f>SUMIFS('④-2影響評価'!$W:$W,'④-2影響評価'!$B:$B,$B10,'④-2影響評価'!$C:$C,E$2)</f>
        <v>0</v>
      </c>
      <c r="F10" s="10">
        <f t="shared" si="0"/>
        <v>0</v>
      </c>
    </row>
    <row r="11" spans="2:6">
      <c r="B11" s="3" t="str">
        <f>①目的及び調査範囲の設定!B16&amp;". "&amp;①目的及び調査範囲の設定!C16</f>
        <v xml:space="preserve">9. </v>
      </c>
      <c r="C11" s="9">
        <f>SUMIFS('④-2影響評価'!$W:$W,'④-2影響評価'!$B:$B,$B11,'④-2影響評価'!$C:$C,C$2)</f>
        <v>0</v>
      </c>
      <c r="D11" s="9">
        <f>SUMIFS('④-2影響評価'!$W:$W,'④-2影響評価'!$B:$B,$B11,'④-2影響評価'!$C:$C,D$2)</f>
        <v>0</v>
      </c>
      <c r="E11" s="9">
        <f>SUMIFS('④-2影響評価'!$W:$W,'④-2影響評価'!$B:$B,$B11,'④-2影響評価'!$C:$C,E$2)</f>
        <v>0</v>
      </c>
      <c r="F11" s="10">
        <f t="shared" si="0"/>
        <v>0</v>
      </c>
    </row>
    <row r="12" spans="2:6">
      <c r="B12" s="3" t="str">
        <f>①目的及び調査範囲の設定!B17&amp;". "&amp;①目的及び調査範囲の設定!C17</f>
        <v xml:space="preserve">10. </v>
      </c>
      <c r="C12" s="9">
        <f>SUMIFS('④-2影響評価'!$W:$W,'④-2影響評価'!$B:$B,$B12,'④-2影響評価'!$C:$C,C$2)</f>
        <v>0</v>
      </c>
      <c r="D12" s="9">
        <f>SUMIFS('④-2影響評価'!$W:$W,'④-2影響評価'!$B:$B,$B12,'④-2影響評価'!$C:$C,D$2)</f>
        <v>0</v>
      </c>
      <c r="E12" s="9">
        <f>SUMIFS('④-2影響評価'!$W:$W,'④-2影響評価'!$B:$B,$B12,'④-2影響評価'!$C:$C,E$2)</f>
        <v>0</v>
      </c>
      <c r="F12" s="10">
        <f t="shared" si="0"/>
        <v>0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68" orientation="landscape" horizontalDpi="300" verticalDpi="30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7A8DF0-F18C-4E99-B09A-6B2D714FB58B}">
  <sheetPr>
    <tabColor theme="1"/>
  </sheetPr>
  <dimension ref="A1:A14"/>
  <sheetViews>
    <sheetView zoomScaleNormal="100" zoomScaleSheetLayoutView="100" workbookViewId="0"/>
  </sheetViews>
  <sheetFormatPr defaultRowHeight="18"/>
  <cols>
    <col min="1" max="1" width="12.33203125" bestFit="1" customWidth="1"/>
  </cols>
  <sheetData>
    <row r="1" spans="1:1">
      <c r="A1" t="s">
        <v>2</v>
      </c>
    </row>
    <row r="2" spans="1:1">
      <c r="A2" t="s">
        <v>15</v>
      </c>
    </row>
    <row r="3" spans="1:1">
      <c r="A3" t="s">
        <v>5</v>
      </c>
    </row>
    <row r="4" spans="1:1">
      <c r="A4" t="str">
        <f>②活動量!$B$7&amp;"へ"</f>
        <v>1. 前培養へ</v>
      </c>
    </row>
    <row r="5" spans="1:1">
      <c r="A5" t="str">
        <f>②活動量!$I$7&amp;"へ"</f>
        <v>2. 本培養へ</v>
      </c>
    </row>
    <row r="6" spans="1:1">
      <c r="A6" t="str">
        <f>②活動量!$P$7&amp;"へ"</f>
        <v>3. 洗浄へ</v>
      </c>
    </row>
    <row r="7" spans="1:1">
      <c r="A7" t="str">
        <f>②活動量!$W$7&amp;"へ"</f>
        <v>4. 分離精製へ</v>
      </c>
    </row>
    <row r="8" spans="1:1">
      <c r="A8" t="str">
        <f>②活動量!$AD$7&amp;"へ"</f>
        <v>5. へ</v>
      </c>
    </row>
    <row r="9" spans="1:1">
      <c r="A9" t="str">
        <f>②活動量!$AK$7&amp;"へ"</f>
        <v>6. へ</v>
      </c>
    </row>
    <row r="10" spans="1:1">
      <c r="A10" t="str">
        <f>②活動量!$AR$7&amp;"へ"</f>
        <v>7. へ</v>
      </c>
    </row>
    <row r="11" spans="1:1">
      <c r="A11" t="str">
        <f>②活動量!$AY$7&amp;"へ"</f>
        <v>8. へ</v>
      </c>
    </row>
    <row r="12" spans="1:1">
      <c r="A12" t="str">
        <f>②活動量!$BF$7&amp;"へ"</f>
        <v>9. へ</v>
      </c>
    </row>
    <row r="13" spans="1:1">
      <c r="A13" t="str">
        <f>②活動量!$BM$7&amp;"へ"</f>
        <v>10. へ</v>
      </c>
    </row>
    <row r="14" spans="1:1">
      <c r="A14" t="s">
        <v>84</v>
      </c>
    </row>
  </sheetData>
  <phoneticPr fontId="1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7</vt:i4>
      </vt:variant>
    </vt:vector>
  </HeadingPairs>
  <TitlesOfParts>
    <vt:vector size="15" baseType="lpstr">
      <vt:lpstr>使い方</vt:lpstr>
      <vt:lpstr>①目的及び調査範囲の設定</vt:lpstr>
      <vt:lpstr>②活動量</vt:lpstr>
      <vt:lpstr>③原単位</vt:lpstr>
      <vt:lpstr>④-1活動量と原単位の対応付け</vt:lpstr>
      <vt:lpstr>④-2影響評価</vt:lpstr>
      <vt:lpstr>④-3グラフ</vt:lpstr>
      <vt:lpstr>②リスト</vt:lpstr>
      <vt:lpstr>①目的及び調査範囲の設定!Print_Area</vt:lpstr>
      <vt:lpstr>②活動量!Print_Area</vt:lpstr>
      <vt:lpstr>③原単位!Print_Area</vt:lpstr>
      <vt:lpstr>'④-1活動量と原単位の対応付け'!Print_Area</vt:lpstr>
      <vt:lpstr>'④-2影響評価'!Print_Area</vt:lpstr>
      <vt:lpstr>'④-3グラフ'!Print_Area</vt:lpstr>
      <vt:lpstr>使い方!Print_Area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