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8392E95D-A15F-42A7-B243-4C035A3F2291}" xr6:coauthVersionLast="47" xr6:coauthVersionMax="47" xr10:uidLastSave="{00000000-0000-0000-0000-000000000000}"/>
  <bookViews>
    <workbookView xWindow="28680" yWindow="-120" windowWidth="29040" windowHeight="15720" xr2:uid="{31052666-7C25-4B27-9BF4-E02A09C96E4D}"/>
  </bookViews>
  <sheets>
    <sheet name="（週単位）従事日誌202604" sheetId="69" r:id="rId1"/>
    <sheet name="（週単位）従事日誌202605 " sheetId="68" r:id="rId2"/>
    <sheet name="（週単位）従事日誌202606" sheetId="70" r:id="rId3"/>
    <sheet name="（週単位）従事日誌202607" sheetId="71" r:id="rId4"/>
    <sheet name="（週単位）従事日誌202608" sheetId="72" r:id="rId5"/>
    <sheet name="（週単位）従事日誌202609" sheetId="73" r:id="rId6"/>
    <sheet name="（週単位）従事日誌202610" sheetId="75" r:id="rId7"/>
    <sheet name="（週単位）従事日誌202611" sheetId="76" r:id="rId8"/>
    <sheet name="（週単位）従事日誌202612" sheetId="77" r:id="rId9"/>
    <sheet name="（週単位）従事日誌202701" sheetId="78" r:id="rId10"/>
    <sheet name="（週単位）従事日誌202702" sheetId="79" r:id="rId11"/>
    <sheet name="（週単位）従事日誌202703" sheetId="80" r:id="rId12"/>
  </sheets>
  <definedNames>
    <definedName name="_xlnm.Print_Area" localSheetId="0">'（週単位）従事日誌202604'!$A$1:$Q$51</definedName>
    <definedName name="_xlnm.Print_Area" localSheetId="1">'（週単位）従事日誌202605 '!$A$1:$Q$51</definedName>
    <definedName name="_xlnm.Print_Area" localSheetId="2">'（週単位）従事日誌202606'!$A$1:$Q$51</definedName>
    <definedName name="_xlnm.Print_Area" localSheetId="3">'（週単位）従事日誌202607'!$A$1:$Q$51</definedName>
    <definedName name="_xlnm.Print_Area" localSheetId="4">'（週単位）従事日誌202608'!$A$1:$Q$51</definedName>
    <definedName name="_xlnm.Print_Area" localSheetId="5">'（週単位）従事日誌202609'!$A$1:$Q$51</definedName>
    <definedName name="_xlnm.Print_Area" localSheetId="6">'（週単位）従事日誌202610'!$A$1:$Q$51</definedName>
    <definedName name="_xlnm.Print_Area" localSheetId="7">'（週単位）従事日誌202611'!$A$1:$Q$51</definedName>
    <definedName name="_xlnm.Print_Area" localSheetId="8">'（週単位）従事日誌202612'!$A$1:$Q$51</definedName>
    <definedName name="_xlnm.Print_Area" localSheetId="9">'（週単位）従事日誌202701'!$A$1:$Q$51</definedName>
    <definedName name="_xlnm.Print_Area" localSheetId="10">'（週単位）従事日誌202702'!$A$1:$Q$51</definedName>
    <definedName name="_xlnm.Print_Area" localSheetId="11">'（週単位）従事日誌202703'!$A$1:$Q$51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 i="80" l="1"/>
  <c r="Q1" i="79"/>
  <c r="Q1" i="78"/>
  <c r="Q1" i="77"/>
  <c r="Q1" i="76"/>
  <c r="Q1" i="75"/>
  <c r="Q1" i="73"/>
  <c r="Q1" i="72"/>
  <c r="Q1" i="71"/>
  <c r="Q1" i="70"/>
  <c r="Q1" i="68"/>
  <c r="Q1" i="69"/>
  <c r="AB34" i="80" a="1"/>
  <c r="AB34" i="80" s="1"/>
  <c r="AB35" i="80" a="1"/>
  <c r="AB35" i="80" s="1"/>
  <c r="AB36" i="80" a="1"/>
  <c r="AB36" i="80" s="1"/>
  <c r="AB37" i="80" a="1"/>
  <c r="AB37" i="80"/>
  <c r="AB38" i="80" a="1"/>
  <c r="AB38" i="80" s="1"/>
  <c r="AB39" i="80" a="1"/>
  <c r="AB39" i="80" s="1"/>
  <c r="AB41" i="80" a="1"/>
  <c r="AB41" i="80" s="1"/>
  <c r="AB42" i="80" a="1"/>
  <c r="AB42" i="80" s="1"/>
  <c r="AB43" i="80" a="1"/>
  <c r="AB43" i="80" s="1"/>
  <c r="AB40" i="80" a="1"/>
  <c r="AB40" i="80" s="1"/>
  <c r="AB33" i="80" a="1"/>
  <c r="AB33" i="80" s="1"/>
  <c r="AB27" i="80" a="1"/>
  <c r="AB27" i="80" s="1"/>
  <c r="AB28" i="80" a="1"/>
  <c r="AB28" i="80" s="1"/>
  <c r="AB29" i="80" a="1"/>
  <c r="AB29" i="80" s="1"/>
  <c r="AB30" i="80" a="1"/>
  <c r="AB30" i="80" s="1"/>
  <c r="AB31" i="80" a="1"/>
  <c r="AB31" i="80" s="1"/>
  <c r="AB32" i="80" a="1"/>
  <c r="AB32" i="80" s="1"/>
  <c r="AB26" i="80" a="1"/>
  <c r="AB26" i="80" s="1"/>
  <c r="AB20" i="80" a="1"/>
  <c r="AB20" i="80" s="1"/>
  <c r="AB21" i="80" a="1"/>
  <c r="AB21" i="80" s="1"/>
  <c r="AB22" i="80" a="1"/>
  <c r="AB22" i="80" s="1"/>
  <c r="AB23" i="80" a="1"/>
  <c r="AB23" i="80" s="1"/>
  <c r="AB24" i="80" a="1"/>
  <c r="AB24" i="80" s="1"/>
  <c r="AB25" i="80" a="1"/>
  <c r="AB25" i="80"/>
  <c r="AB19" i="80" a="1"/>
  <c r="AB19" i="80" s="1"/>
  <c r="AB14" i="80" a="1"/>
  <c r="AB14" i="80" s="1"/>
  <c r="AB15" i="80" a="1"/>
  <c r="AB15" i="80" s="1"/>
  <c r="AB16" i="80" a="1"/>
  <c r="AB16" i="80" s="1"/>
  <c r="AB17" i="80" a="1"/>
  <c r="AB17" i="80" s="1"/>
  <c r="AB18" i="80" a="1"/>
  <c r="AB18" i="80" s="1"/>
  <c r="AB13" i="80" a="1"/>
  <c r="AB13" i="80" s="1"/>
  <c r="AB41" i="79" a="1"/>
  <c r="AB41" i="79" s="1"/>
  <c r="AB42" i="79" a="1"/>
  <c r="AB42" i="79" s="1"/>
  <c r="AB43" i="79" a="1"/>
  <c r="AB43" i="79" s="1"/>
  <c r="AB40" i="79" a="1"/>
  <c r="AB40" i="79" s="1"/>
  <c r="AB34" i="79" a="1"/>
  <c r="AB34" i="79" s="1"/>
  <c r="AB35" i="79" a="1"/>
  <c r="AB35" i="79" s="1"/>
  <c r="AB36" i="79" a="1"/>
  <c r="AB36" i="79" s="1"/>
  <c r="AB37" i="79" a="1"/>
  <c r="AB37" i="79" s="1"/>
  <c r="AB38" i="79" a="1"/>
  <c r="AB38" i="79" s="1"/>
  <c r="AB39" i="79" a="1"/>
  <c r="AB39" i="79" s="1"/>
  <c r="AB33" i="79" a="1"/>
  <c r="AB33" i="79" s="1"/>
  <c r="AB27" i="79" a="1"/>
  <c r="AB27" i="79" s="1"/>
  <c r="AB28" i="79" a="1"/>
  <c r="AB28" i="79" s="1"/>
  <c r="AB29" i="79" a="1"/>
  <c r="AB29" i="79" s="1"/>
  <c r="AB30" i="79" a="1"/>
  <c r="AB30" i="79" s="1"/>
  <c r="AB31" i="79" a="1"/>
  <c r="AB31" i="79" s="1"/>
  <c r="AB32" i="79" a="1"/>
  <c r="AB32" i="79" s="1"/>
  <c r="AB26" i="79" a="1"/>
  <c r="AB26" i="79" s="1"/>
  <c r="AB20" i="79" a="1"/>
  <c r="AB20" i="79" s="1"/>
  <c r="AB21" i="79" a="1"/>
  <c r="AB21" i="79" s="1"/>
  <c r="AB22" i="79" a="1"/>
  <c r="AB22" i="79" s="1"/>
  <c r="AB23" i="79" a="1"/>
  <c r="AB23" i="79" s="1"/>
  <c r="AB24" i="79" a="1"/>
  <c r="AB24" i="79" s="1"/>
  <c r="AB25" i="79" a="1"/>
  <c r="AB25" i="79" s="1"/>
  <c r="AB19" i="79" a="1"/>
  <c r="AB19" i="79" s="1"/>
  <c r="AB14" i="79" a="1"/>
  <c r="AB14" i="79" s="1"/>
  <c r="AB15" i="79" a="1"/>
  <c r="AB15" i="79" s="1"/>
  <c r="AB16" i="79" a="1"/>
  <c r="AB16" i="79" s="1"/>
  <c r="AB17" i="79" a="1"/>
  <c r="AB17" i="79" s="1"/>
  <c r="AB18" i="79" a="1"/>
  <c r="AB18" i="79" s="1"/>
  <c r="AB13" i="79" a="1"/>
  <c r="AB13" i="79" s="1"/>
  <c r="AB13" i="78" a="1"/>
  <c r="AB13" i="78"/>
  <c r="AB37" i="78" l="1" a="1"/>
  <c r="AB37" i="78" s="1"/>
  <c r="AB38" i="78" a="1"/>
  <c r="AB38" i="78"/>
  <c r="AB39" i="78" a="1"/>
  <c r="AB39" i="78" s="1"/>
  <c r="AB40" i="78" a="1"/>
  <c r="AB40" i="78" s="1"/>
  <c r="AB41" i="78" a="1"/>
  <c r="AB41" i="78" s="1"/>
  <c r="AB42" i="78" a="1"/>
  <c r="AB42" i="78" s="1"/>
  <c r="AB36" i="78" a="1"/>
  <c r="AB36" i="78" s="1"/>
  <c r="AB30" i="78" a="1"/>
  <c r="AB30" i="78" s="1"/>
  <c r="AB31" i="78" a="1"/>
  <c r="AB31" i="78"/>
  <c r="AB32" i="78" a="1"/>
  <c r="AB32" i="78" s="1"/>
  <c r="AB33" i="78" a="1"/>
  <c r="AB33" i="78" s="1"/>
  <c r="AB34" i="78" a="1"/>
  <c r="AB34" i="78" s="1"/>
  <c r="AB35" i="78" a="1"/>
  <c r="AB35" i="78" s="1"/>
  <c r="AB29" i="78" a="1"/>
  <c r="AB29" i="78" s="1"/>
  <c r="AB23" i="78" a="1"/>
  <c r="AB23" i="78" s="1"/>
  <c r="AB24" i="78" a="1"/>
  <c r="AB24" i="78" s="1"/>
  <c r="AB25" i="78" a="1"/>
  <c r="AB25" i="78"/>
  <c r="AB26" i="78" a="1"/>
  <c r="AB26" i="78" s="1"/>
  <c r="AB27" i="78" a="1"/>
  <c r="AB27" i="78" s="1"/>
  <c r="AB28" i="78" a="1"/>
  <c r="AB28" i="78" s="1"/>
  <c r="AB22" i="78" a="1"/>
  <c r="AB22" i="78" s="1"/>
  <c r="AB14" i="78" a="1"/>
  <c r="AB14" i="78" s="1"/>
  <c r="AB16" i="78" a="1"/>
  <c r="AB16" i="78" s="1"/>
  <c r="AB17" i="78" a="1"/>
  <c r="AB17" i="78" s="1"/>
  <c r="AB18" i="78" a="1"/>
  <c r="AB18" i="78" s="1"/>
  <c r="AB19" i="78" a="1"/>
  <c r="AB19" i="78" s="1"/>
  <c r="AB20" i="78" a="1"/>
  <c r="AB20" i="78" s="1"/>
  <c r="AB21" i="78" a="1"/>
  <c r="AB21" i="78" s="1"/>
  <c r="AB15" i="78" a="1"/>
  <c r="AB15" i="78" s="1"/>
  <c r="AB40" i="77" a="1"/>
  <c r="AB40" i="77" s="1"/>
  <c r="AB41" i="77" a="1"/>
  <c r="AB41" i="77"/>
  <c r="AB42" i="77" a="1"/>
  <c r="AB42" i="77" s="1"/>
  <c r="AB43" i="77" a="1"/>
  <c r="AB43" i="77" s="1"/>
  <c r="AB39" i="77" a="1"/>
  <c r="AB39" i="77" s="1"/>
  <c r="AB33" i="77" a="1"/>
  <c r="AB33" i="77" s="1"/>
  <c r="AB34" i="77" a="1"/>
  <c r="AB34" i="77" s="1"/>
  <c r="AB35" i="77" a="1"/>
  <c r="AB35" i="77" s="1"/>
  <c r="AB36" i="77" a="1"/>
  <c r="AB36" i="77"/>
  <c r="AB37" i="77" a="1"/>
  <c r="AB37" i="77"/>
  <c r="AB38" i="77" a="1"/>
  <c r="AB38" i="77"/>
  <c r="AB32" i="77" a="1"/>
  <c r="AB32" i="77" s="1"/>
  <c r="AB26" i="77" a="1"/>
  <c r="AB26" i="77" s="1"/>
  <c r="AB27" i="77" a="1"/>
  <c r="AB27" i="77" s="1"/>
  <c r="AB28" i="77" a="1"/>
  <c r="AB28" i="77" s="1"/>
  <c r="AB29" i="77" a="1"/>
  <c r="AB29" i="77"/>
  <c r="AB30" i="77" a="1"/>
  <c r="AB30" i="77"/>
  <c r="AB31" i="77" a="1"/>
  <c r="AB31" i="77" s="1"/>
  <c r="AB25" i="77" a="1"/>
  <c r="AB25" i="77" s="1"/>
  <c r="AB19" i="77" a="1"/>
  <c r="AB19" i="77" s="1"/>
  <c r="AB20" i="77" a="1"/>
  <c r="AB20" i="77" s="1"/>
  <c r="AB21" i="77" a="1"/>
  <c r="AB21" i="77" s="1"/>
  <c r="AB22" i="77" a="1"/>
  <c r="AB22" i="77" s="1"/>
  <c r="AB23" i="77" a="1"/>
  <c r="AB23" i="77" s="1"/>
  <c r="AB24" i="77" a="1"/>
  <c r="AB24" i="77" s="1"/>
  <c r="AB18" i="77" a="1"/>
  <c r="AB18" i="77" s="1"/>
  <c r="AB14" i="77" a="1"/>
  <c r="AB14" i="77" s="1"/>
  <c r="AB15" i="77" a="1"/>
  <c r="AB15" i="77" s="1"/>
  <c r="AB16" i="77" a="1"/>
  <c r="AB16" i="77" s="1"/>
  <c r="AB17" i="77" a="1"/>
  <c r="AB17" i="77"/>
  <c r="AB42" i="76" a="1"/>
  <c r="AB42" i="76" s="1"/>
  <c r="AB43" i="76" a="1"/>
  <c r="AB43" i="76" s="1"/>
  <c r="AB13" i="77" a="1"/>
  <c r="AB13" i="77" s="1"/>
  <c r="AB41" i="76" a="1"/>
  <c r="AB41" i="76" s="1"/>
  <c r="AB35" i="76" a="1"/>
  <c r="AB35" i="76" s="1"/>
  <c r="AB36" i="76" a="1"/>
  <c r="AB36" i="76" s="1"/>
  <c r="AB37" i="76" a="1"/>
  <c r="AB37" i="76" s="1"/>
  <c r="AB38" i="76" a="1"/>
  <c r="AB38" i="76" s="1"/>
  <c r="AB39" i="76" a="1"/>
  <c r="AB39" i="76" s="1"/>
  <c r="AB40" i="76" a="1"/>
  <c r="AB40" i="76" s="1"/>
  <c r="AB34" i="76" a="1"/>
  <c r="AB34" i="76" s="1"/>
  <c r="AB28" i="76" a="1"/>
  <c r="AB28" i="76" s="1"/>
  <c r="AB29" i="76" a="1"/>
  <c r="AB29" i="76" s="1"/>
  <c r="AB30" i="76" a="1"/>
  <c r="AB30" i="76" s="1"/>
  <c r="AB31" i="76" a="1"/>
  <c r="AB31" i="76" s="1"/>
  <c r="AB32" i="76" a="1"/>
  <c r="AB32" i="76" s="1"/>
  <c r="AB33" i="76" a="1"/>
  <c r="AB33" i="76" s="1"/>
  <c r="AB27" i="76" a="1"/>
  <c r="AB27" i="76" s="1"/>
  <c r="AB21" i="76" a="1"/>
  <c r="AB21" i="76" s="1"/>
  <c r="AB22" i="76" a="1"/>
  <c r="AB22" i="76" s="1"/>
  <c r="AB23" i="76" a="1"/>
  <c r="AB23" i="76" s="1"/>
  <c r="AB24" i="76" a="1"/>
  <c r="AB24" i="76" s="1"/>
  <c r="AB25" i="76" a="1"/>
  <c r="AB25" i="76" s="1"/>
  <c r="AB26" i="76" a="1"/>
  <c r="AB26" i="76" s="1"/>
  <c r="AB20" i="76" a="1"/>
  <c r="AB20" i="76" s="1"/>
  <c r="AB14" i="76" a="1"/>
  <c r="AB14" i="76" s="1"/>
  <c r="AB15" i="76" a="1"/>
  <c r="AB15" i="76" s="1"/>
  <c r="AB16" i="76" a="1"/>
  <c r="AB16" i="76" s="1"/>
  <c r="AB17" i="76" a="1"/>
  <c r="AB17" i="76" s="1"/>
  <c r="AB18" i="76" a="1"/>
  <c r="AB18" i="76" s="1"/>
  <c r="AB19" i="76" a="1"/>
  <c r="AB19" i="76" s="1"/>
  <c r="AB13" i="76" a="1"/>
  <c r="AB13" i="76" s="1"/>
  <c r="AB38" i="75" a="1"/>
  <c r="AB38" i="75" s="1"/>
  <c r="AB39" i="75" a="1"/>
  <c r="AB39" i="75" s="1"/>
  <c r="AB40" i="75" a="1"/>
  <c r="AB40" i="75" s="1"/>
  <c r="AB41" i="75" a="1"/>
  <c r="AB41" i="75" s="1"/>
  <c r="AB42" i="75" a="1"/>
  <c r="AB42" i="75" s="1"/>
  <c r="AB43" i="75" a="1"/>
  <c r="AB43" i="75" s="1"/>
  <c r="AB37" i="75" a="1"/>
  <c r="AB37" i="75" s="1"/>
  <c r="AB31" i="75" a="1"/>
  <c r="AB31" i="75"/>
  <c r="AB32" i="75" a="1"/>
  <c r="AB32" i="75" s="1"/>
  <c r="AB33" i="75" a="1"/>
  <c r="AB33" i="75" s="1"/>
  <c r="AB34" i="75" a="1"/>
  <c r="AB34" i="75"/>
  <c r="AB35" i="75" a="1"/>
  <c r="AB35" i="75"/>
  <c r="AB36" i="75" a="1"/>
  <c r="AB36" i="75"/>
  <c r="AB30" i="75" a="1"/>
  <c r="AB30" i="75" s="1"/>
  <c r="AB24" i="75" a="1"/>
  <c r="AB24" i="75" s="1"/>
  <c r="AB25" i="75" a="1"/>
  <c r="AB25" i="75" s="1"/>
  <c r="AB26" i="75" a="1"/>
  <c r="AB26" i="75" s="1"/>
  <c r="AB27" i="75" a="1"/>
  <c r="AB27" i="75" s="1"/>
  <c r="AB28" i="75" a="1"/>
  <c r="AB28" i="75" s="1"/>
  <c r="AB29" i="75" a="1"/>
  <c r="AB29" i="75" s="1"/>
  <c r="AB23" i="75" a="1"/>
  <c r="AB23" i="75" s="1"/>
  <c r="AB14" i="75" a="1"/>
  <c r="AB14" i="75" s="1"/>
  <c r="AB15" i="75" a="1"/>
  <c r="AB15" i="75" s="1"/>
  <c r="AB17" i="75" a="1"/>
  <c r="AB17" i="75" s="1"/>
  <c r="AB18" i="75" a="1"/>
  <c r="AB18" i="75" s="1"/>
  <c r="AB19" i="75" a="1"/>
  <c r="AB19" i="75" s="1"/>
  <c r="AB20" i="75" a="1"/>
  <c r="AB20" i="75" s="1"/>
  <c r="AB21" i="75" a="1"/>
  <c r="AB21" i="75" s="1"/>
  <c r="AB22" i="75" a="1"/>
  <c r="AB22" i="75" s="1"/>
  <c r="AB16" i="75" a="1"/>
  <c r="AB16" i="75" s="1"/>
  <c r="AB13" i="75" a="1"/>
  <c r="AB13" i="75" s="1"/>
  <c r="AB40" i="73" a="1"/>
  <c r="AB40" i="73" s="1"/>
  <c r="AB41" i="73" a="1"/>
  <c r="AB41" i="73" s="1"/>
  <c r="AB42" i="73" a="1"/>
  <c r="AB42" i="73" s="1"/>
  <c r="AB43" i="73" a="1"/>
  <c r="AB43" i="73" s="1"/>
  <c r="AB39" i="73" a="1"/>
  <c r="AB39" i="73" s="1"/>
  <c r="AB33" i="73" a="1"/>
  <c r="AB33" i="73" s="1"/>
  <c r="AB34" i="73" a="1"/>
  <c r="AB34" i="73" s="1"/>
  <c r="AB35" i="73" a="1"/>
  <c r="AB35" i="73" s="1"/>
  <c r="AB36" i="73" a="1"/>
  <c r="AB36" i="73" s="1"/>
  <c r="AB37" i="73" a="1"/>
  <c r="AB37" i="73" s="1"/>
  <c r="AB38" i="73" a="1"/>
  <c r="AB38" i="73" s="1"/>
  <c r="AB32" i="73" a="1"/>
  <c r="AB32" i="73" s="1"/>
  <c r="AB26" i="73" a="1"/>
  <c r="AB26" i="73" s="1"/>
  <c r="AB27" i="73" a="1"/>
  <c r="AB27" i="73" s="1"/>
  <c r="AB28" i="73" a="1"/>
  <c r="AB28" i="73" s="1"/>
  <c r="AB29" i="73" a="1"/>
  <c r="AB29" i="73" s="1"/>
  <c r="AB30" i="73" a="1"/>
  <c r="AB30" i="73" s="1"/>
  <c r="AB31" i="73" a="1"/>
  <c r="AB31" i="73" s="1"/>
  <c r="AB25" i="73" a="1"/>
  <c r="AB25" i="73" s="1"/>
  <c r="AB19" i="73" a="1"/>
  <c r="AB19" i="73" s="1"/>
  <c r="AB20" i="73" a="1"/>
  <c r="AB20" i="73" s="1"/>
  <c r="AB21" i="73" a="1"/>
  <c r="AB21" i="73" s="1"/>
  <c r="AB22" i="73" a="1"/>
  <c r="AB22" i="73" s="1"/>
  <c r="AB23" i="73" a="1"/>
  <c r="AB23" i="73" s="1"/>
  <c r="AB24" i="73" a="1"/>
  <c r="AB24" i="73" s="1"/>
  <c r="AB18" i="73" a="1"/>
  <c r="AB18" i="73" s="1"/>
  <c r="AB14" i="73" a="1"/>
  <c r="AB14" i="73" s="1"/>
  <c r="AB15" i="73" a="1"/>
  <c r="AB15" i="73" s="1"/>
  <c r="AB16" i="73" a="1"/>
  <c r="AB16" i="73" s="1"/>
  <c r="AB17" i="73" a="1"/>
  <c r="AB17" i="73"/>
  <c r="AB13" i="73" a="1"/>
  <c r="AB13" i="73" s="1"/>
  <c r="AB43" i="72" a="1"/>
  <c r="AB43" i="72" s="1"/>
  <c r="AB42" i="72" a="1"/>
  <c r="AB42" i="72" s="1"/>
  <c r="AB36" i="72" a="1"/>
  <c r="AB36" i="72" s="1"/>
  <c r="AB37" i="72" a="1"/>
  <c r="AB37" i="72" s="1"/>
  <c r="AB38" i="72" a="1"/>
  <c r="AB38" i="72"/>
  <c r="AB39" i="72" a="1"/>
  <c r="AB39" i="72" s="1"/>
  <c r="AB40" i="72" a="1"/>
  <c r="AB40" i="72" s="1"/>
  <c r="AB41" i="72" a="1"/>
  <c r="AB41" i="72"/>
  <c r="AB35" i="72" a="1"/>
  <c r="AB35" i="72" s="1"/>
  <c r="AB29" i="72" a="1"/>
  <c r="AB29" i="72" s="1"/>
  <c r="AB30" i="72" a="1"/>
  <c r="AB30" i="72" s="1"/>
  <c r="AB31" i="72" a="1"/>
  <c r="AB31" i="72" s="1"/>
  <c r="AB32" i="72" a="1"/>
  <c r="AB32" i="72" s="1"/>
  <c r="AB33" i="72" a="1"/>
  <c r="AB33" i="72" s="1"/>
  <c r="AB34" i="72" a="1"/>
  <c r="AB34" i="72" s="1"/>
  <c r="AB28" i="72" a="1"/>
  <c r="AB28" i="72"/>
  <c r="AB21" i="72" a="1"/>
  <c r="AB21" i="72" s="1"/>
  <c r="AB22" i="72" a="1"/>
  <c r="AB22" i="72" s="1"/>
  <c r="AB23" i="72" a="1"/>
  <c r="AB23" i="72" s="1"/>
  <c r="AB24" i="72" a="1"/>
  <c r="AB24" i="72" s="1"/>
  <c r="AB25" i="72" a="1"/>
  <c r="AB25" i="72" s="1"/>
  <c r="AB26" i="72" a="1"/>
  <c r="AB26" i="72" s="1"/>
  <c r="AB27" i="72" a="1"/>
  <c r="AB27" i="72" s="1"/>
  <c r="AB20" i="72" a="1"/>
  <c r="AB20" i="72" s="1"/>
  <c r="AB17" i="72" a="1"/>
  <c r="AB17" i="72" s="1"/>
  <c r="AB15" i="72" a="1"/>
  <c r="AB15" i="72" s="1"/>
  <c r="AB14" i="72" a="1"/>
  <c r="AB14" i="72" s="1"/>
  <c r="AB16" i="72" a="1"/>
  <c r="AB16" i="72" s="1"/>
  <c r="AB18" i="72" a="1"/>
  <c r="AB18" i="72" s="1"/>
  <c r="AB19" i="72" a="1"/>
  <c r="AB19" i="72" s="1"/>
  <c r="AB13" i="72" a="1"/>
  <c r="AB13" i="72" s="1"/>
  <c r="AB40" i="71" l="1" a="1"/>
  <c r="AB40" i="71" s="1"/>
  <c r="AB39" i="71" a="1"/>
  <c r="AB39" i="71" s="1"/>
  <c r="AB41" i="71" a="1"/>
  <c r="AB41" i="71" s="1"/>
  <c r="AB42" i="71" a="1"/>
  <c r="AB42" i="71" s="1"/>
  <c r="AB43" i="71" a="1"/>
  <c r="AB43" i="71" s="1"/>
  <c r="AB38" i="71" a="1"/>
  <c r="AB38" i="71" s="1"/>
  <c r="AB37" i="71" a="1"/>
  <c r="AB37" i="71" s="1"/>
  <c r="AB32" i="71" a="1"/>
  <c r="AB32" i="71" s="1"/>
  <c r="AB33" i="71" a="1"/>
  <c r="AB33" i="71" s="1"/>
  <c r="AB34" i="71" a="1"/>
  <c r="AB34" i="71" s="1"/>
  <c r="AB35" i="71" a="1"/>
  <c r="AB35" i="71"/>
  <c r="AB36" i="71" a="1"/>
  <c r="AB36" i="71" s="1"/>
  <c r="AB31" i="71" a="1"/>
  <c r="AB31" i="71" s="1"/>
  <c r="AB30" i="71" a="1"/>
  <c r="AB30" i="71" s="1"/>
  <c r="AB25" i="71" a="1"/>
  <c r="AB25" i="71" s="1"/>
  <c r="AB26" i="71" a="1"/>
  <c r="AB26" i="71" s="1"/>
  <c r="AB27" i="71" a="1"/>
  <c r="AB27" i="71" s="1"/>
  <c r="AB28" i="71" a="1"/>
  <c r="AB28" i="71" s="1"/>
  <c r="AB29" i="71" a="1"/>
  <c r="AB29" i="71" s="1"/>
  <c r="AB24" i="71" a="1"/>
  <c r="AB24" i="71"/>
  <c r="AB23" i="71" a="1"/>
  <c r="AB23" i="71" s="1"/>
  <c r="AB18" i="71" a="1"/>
  <c r="AB18" i="71"/>
  <c r="AB19" i="71" a="1"/>
  <c r="AB19" i="71" s="1"/>
  <c r="AB20" i="71" a="1"/>
  <c r="AB20" i="71" s="1"/>
  <c r="AB21" i="71" a="1"/>
  <c r="AB21" i="71" s="1"/>
  <c r="AB22" i="71" a="1"/>
  <c r="AB22" i="71" s="1"/>
  <c r="AB17" i="71" a="1"/>
  <c r="AB17" i="71" s="1"/>
  <c r="AB16" i="71" a="1"/>
  <c r="AB16" i="71" s="1"/>
  <c r="I17" i="71" a="1"/>
  <c r="I17" i="71" s="1"/>
  <c r="AB14" i="71" a="1"/>
  <c r="AB14" i="71"/>
  <c r="AB15" i="71" a="1"/>
  <c r="AB15" i="71" s="1"/>
  <c r="AB13" i="71" a="1"/>
  <c r="AB13" i="71" s="1"/>
  <c r="AB13" i="70" a="1"/>
  <c r="AB13" i="70" s="1"/>
  <c r="AB41" i="70" a="1"/>
  <c r="AB41" i="70" s="1"/>
  <c r="AB42" i="70" a="1"/>
  <c r="AB42" i="70" s="1"/>
  <c r="AB43" i="70" a="1"/>
  <c r="AB43" i="70"/>
  <c r="AB40" i="70" a="1"/>
  <c r="AB40" i="70" s="1"/>
  <c r="AB43" i="69" a="1"/>
  <c r="AB43" i="69"/>
  <c r="AB42" i="69" a="1"/>
  <c r="AB42" i="69" s="1"/>
  <c r="AB34" i="70" a="1"/>
  <c r="AB34" i="70"/>
  <c r="AB35" i="70" a="1"/>
  <c r="AB35" i="70"/>
  <c r="AB36" i="70" a="1"/>
  <c r="AB36" i="70" s="1"/>
  <c r="AB37" i="70" a="1"/>
  <c r="AB37" i="70"/>
  <c r="AB38" i="70" a="1"/>
  <c r="AB38" i="70"/>
  <c r="AB39" i="70" a="1"/>
  <c r="AB39" i="70"/>
  <c r="AB33" i="70" a="1"/>
  <c r="AB33" i="70"/>
  <c r="AB27" i="70" a="1"/>
  <c r="AB27" i="70" s="1"/>
  <c r="AB28" i="70" a="1"/>
  <c r="AB28" i="70" s="1"/>
  <c r="AB29" i="70" a="1"/>
  <c r="AB29" i="70" s="1"/>
  <c r="AB30" i="70" a="1"/>
  <c r="AB30" i="70"/>
  <c r="AB31" i="70" a="1"/>
  <c r="AB31" i="70" s="1"/>
  <c r="AB32" i="70" a="1"/>
  <c r="AB32" i="70" s="1"/>
  <c r="AB26" i="70" a="1"/>
  <c r="AB26" i="70"/>
  <c r="AB20" i="70" a="1"/>
  <c r="AB20" i="70" s="1"/>
  <c r="AB21" i="70" a="1"/>
  <c r="AB21" i="70" s="1"/>
  <c r="AB22" i="70" a="1"/>
  <c r="AB22" i="70" s="1"/>
  <c r="AB23" i="70" a="1"/>
  <c r="AB23" i="70"/>
  <c r="AB24" i="70" a="1"/>
  <c r="AB24" i="70" s="1"/>
  <c r="AB25" i="70" a="1"/>
  <c r="AB25" i="70"/>
  <c r="AB19" i="70" a="1"/>
  <c r="AB19" i="70" s="1"/>
  <c r="AB18" i="70" a="1"/>
  <c r="AB18" i="70" s="1"/>
  <c r="AB14" i="70" a="1"/>
  <c r="AB14" i="70" s="1"/>
  <c r="AB15" i="70" a="1"/>
  <c r="AB15" i="70" s="1"/>
  <c r="AB16" i="70" a="1"/>
  <c r="AB16" i="70" s="1"/>
  <c r="AB17" i="70" a="1"/>
  <c r="AB17" i="70" s="1"/>
  <c r="AB30" i="68" a="1"/>
  <c r="AB30" i="68" s="1"/>
  <c r="AB31" i="68" a="1"/>
  <c r="AB31" i="68" s="1"/>
  <c r="AB32" i="68" a="1"/>
  <c r="AB32" i="68" s="1"/>
  <c r="AB33" i="68" a="1"/>
  <c r="AB33" i="68" s="1"/>
  <c r="AB34" i="68" a="1"/>
  <c r="AB34" i="68" s="1"/>
  <c r="AB35" i="68" a="1"/>
  <c r="AB35" i="68" s="1"/>
  <c r="AB29" i="68" a="1"/>
  <c r="AB29" i="68" s="1"/>
  <c r="AB22" i="68" a="1"/>
  <c r="AB22" i="68" s="1"/>
  <c r="AB23" i="68" a="1"/>
  <c r="AB23" i="68" s="1"/>
  <c r="AB24" i="68" a="1"/>
  <c r="AB24" i="68" s="1"/>
  <c r="AB25" i="68" a="1"/>
  <c r="AB25" i="68" s="1"/>
  <c r="AB26" i="68" a="1"/>
  <c r="AB26" i="68"/>
  <c r="AB27" i="68" a="1"/>
  <c r="AB27" i="68"/>
  <c r="AB28" i="68" a="1"/>
  <c r="AB28" i="68" s="1"/>
  <c r="AB16" i="68" a="1"/>
  <c r="AB16" i="68"/>
  <c r="AB17" i="68" a="1"/>
  <c r="AB17" i="68"/>
  <c r="AB18" i="68" a="1"/>
  <c r="AB18" i="68"/>
  <c r="AB19" i="68" a="1"/>
  <c r="AB19" i="68"/>
  <c r="AB20" i="68" a="1"/>
  <c r="AB20" i="68"/>
  <c r="AB21" i="68" a="1"/>
  <c r="AB21" i="68"/>
  <c r="AB15" i="68" a="1"/>
  <c r="AB15" i="68"/>
  <c r="AB14" i="68" a="1"/>
  <c r="AB14" i="68"/>
  <c r="AB13" i="68" a="1"/>
  <c r="AB13" i="68" s="1"/>
  <c r="AB13" i="69" a="1"/>
  <c r="AB13" i="69"/>
  <c r="AF43" i="69" l="1"/>
  <c r="AF42" i="69"/>
  <c r="AF41" i="69"/>
  <c r="AF40" i="69"/>
  <c r="AF39" i="69"/>
  <c r="AF38" i="69"/>
  <c r="AF37" i="69"/>
  <c r="AF36" i="69"/>
  <c r="AF35" i="69"/>
  <c r="AF34" i="69"/>
  <c r="AF33" i="69"/>
  <c r="AF32" i="69"/>
  <c r="AF31" i="69"/>
  <c r="AF30" i="69"/>
  <c r="AF29" i="69"/>
  <c r="AF28" i="69"/>
  <c r="AF27" i="69"/>
  <c r="AF26" i="69"/>
  <c r="AF25" i="69"/>
  <c r="AF24" i="69"/>
  <c r="AF23" i="69"/>
  <c r="AF22" i="69"/>
  <c r="AF21" i="69"/>
  <c r="AF20" i="69"/>
  <c r="AF19" i="69"/>
  <c r="AF18" i="69"/>
  <c r="AF17" i="69"/>
  <c r="AF16" i="69"/>
  <c r="AF15" i="69"/>
  <c r="AF14" i="69"/>
  <c r="AF13" i="69"/>
  <c r="S13" i="68" a="1"/>
  <c r="S13" i="68" s="1"/>
  <c r="AF13" i="68"/>
  <c r="AB17" i="69" a="1"/>
  <c r="AB17" i="69" s="1"/>
  <c r="AB39" i="69" a="1"/>
  <c r="AB39" i="69" s="1"/>
  <c r="AB40" i="69" a="1"/>
  <c r="AB40" i="69"/>
  <c r="AB41" i="69" a="1"/>
  <c r="AB41" i="69" s="1"/>
  <c r="AB38" i="69" a="1"/>
  <c r="AB38" i="69"/>
  <c r="AB25" i="69" a="1"/>
  <c r="AB25" i="69"/>
  <c r="AB26" i="69" a="1"/>
  <c r="AB26" i="69" s="1"/>
  <c r="AB27" i="69" a="1"/>
  <c r="AB27" i="69" s="1"/>
  <c r="AB28" i="69" a="1"/>
  <c r="AB28" i="69"/>
  <c r="AB29" i="69" a="1"/>
  <c r="AB29" i="69"/>
  <c r="AB30" i="69" a="1"/>
  <c r="AB30" i="69" s="1"/>
  <c r="AB32" i="69" a="1"/>
  <c r="AB32" i="69" s="1"/>
  <c r="AB33" i="69" a="1"/>
  <c r="AB33" i="69" s="1"/>
  <c r="AB34" i="69" a="1"/>
  <c r="AB34" i="69" s="1"/>
  <c r="AB35" i="69" a="1"/>
  <c r="AB35" i="69"/>
  <c r="AB36" i="69" a="1"/>
  <c r="AB36" i="69" s="1"/>
  <c r="AB37" i="69" a="1"/>
  <c r="AB37" i="69" s="1"/>
  <c r="AB31" i="69" a="1"/>
  <c r="AB31" i="69" s="1"/>
  <c r="AB18" i="69" a="1"/>
  <c r="AB18" i="69"/>
  <c r="AB19" i="69" a="1"/>
  <c r="AB19" i="69"/>
  <c r="AB24" i="69" a="1"/>
  <c r="AB24" i="69" s="1"/>
  <c r="AB20" i="69" a="1"/>
  <c r="AB20" i="69" s="1"/>
  <c r="AB21" i="69" a="1"/>
  <c r="AB21" i="69"/>
  <c r="AB22" i="69" a="1"/>
  <c r="AB22" i="69"/>
  <c r="AB23" i="69" a="1"/>
  <c r="AB23" i="69"/>
  <c r="AB43" i="78" l="1" a="1"/>
  <c r="AB43" i="78" s="1"/>
  <c r="AB43" i="68" a="1"/>
  <c r="AB43" i="68"/>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AA17" i="7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E43" i="69" a="1"/>
  <c r="AE43" i="69" s="1"/>
  <c r="AD43" i="69"/>
  <c r="Y43" i="69" a="1"/>
  <c r="Y43" i="69" s="1"/>
  <c r="I43" i="69" a="1"/>
  <c r="I43" i="69" s="1"/>
  <c r="AE42" i="69" a="1"/>
  <c r="AE42" i="69" s="1"/>
  <c r="AD42" i="69"/>
  <c r="Y42" i="69" a="1"/>
  <c r="Y42" i="69" s="1"/>
  <c r="I42" i="69"/>
  <c r="AA42" i="69" s="1" a="1"/>
  <c r="AA42" i="69" s="1"/>
  <c r="I42" i="69" a="1"/>
  <c r="AE41" i="69" a="1"/>
  <c r="AE41" i="69" s="1"/>
  <c r="AD41" i="69"/>
  <c r="Y41" i="69" a="1"/>
  <c r="Y41" i="69" s="1"/>
  <c r="I41" i="69" a="1"/>
  <c r="I41" i="69" s="1"/>
  <c r="AE40" i="69" a="1"/>
  <c r="AE40" i="69" s="1"/>
  <c r="AD40" i="69"/>
  <c r="Y40" i="69" a="1"/>
  <c r="Y40" i="69" s="1"/>
  <c r="I40" i="69" a="1"/>
  <c r="I40" i="69" s="1"/>
  <c r="AE39" i="69"/>
  <c r="AE39" i="69" a="1"/>
  <c r="AD39" i="69"/>
  <c r="Y39" i="69" a="1"/>
  <c r="Y39" i="69" s="1"/>
  <c r="I39" i="69" a="1"/>
  <c r="I39" i="69" s="1"/>
  <c r="AE38" i="69"/>
  <c r="AE38" i="69" a="1"/>
  <c r="AD38" i="69"/>
  <c r="Y38" i="69" a="1"/>
  <c r="Y38" i="69" s="1"/>
  <c r="I38" i="69"/>
  <c r="I38" i="69" a="1"/>
  <c r="AE37" i="69" a="1"/>
  <c r="AE37" i="69" s="1"/>
  <c r="AD37" i="69"/>
  <c r="AA37" i="69" a="1"/>
  <c r="AA37" i="69" s="1"/>
  <c r="Y37" i="69"/>
  <c r="Y37" i="69" a="1"/>
  <c r="I37" i="69" a="1"/>
  <c r="I37" i="69" s="1"/>
  <c r="AE36" i="69" a="1"/>
  <c r="AE36" i="69" s="1"/>
  <c r="AD36" i="69"/>
  <c r="AA36" i="69" a="1"/>
  <c r="AA36" i="69" s="1"/>
  <c r="Y36" i="69" a="1"/>
  <c r="Y36" i="69" s="1"/>
  <c r="I36" i="69" a="1"/>
  <c r="I36" i="69" s="1"/>
  <c r="AE35" i="69" a="1"/>
  <c r="AE35" i="69" s="1"/>
  <c r="AD35" i="69"/>
  <c r="Y35" i="69" a="1"/>
  <c r="Y35" i="69" s="1"/>
  <c r="I35" i="69" a="1"/>
  <c r="I35" i="69" s="1"/>
  <c r="AE34" i="69" a="1"/>
  <c r="AE34" i="69" s="1"/>
  <c r="AD34" i="69"/>
  <c r="Y34" i="69" a="1"/>
  <c r="Y34" i="69" s="1"/>
  <c r="I34" i="69" a="1"/>
  <c r="I34" i="69" s="1"/>
  <c r="AE33" i="69" a="1"/>
  <c r="AE33" i="69" s="1"/>
  <c r="AD33" i="69"/>
  <c r="Y33" i="69"/>
  <c r="Y33" i="69" a="1"/>
  <c r="I33" i="69" a="1"/>
  <c r="I33" i="69" s="1"/>
  <c r="AE32" i="69" a="1"/>
  <c r="AE32" i="69" s="1"/>
  <c r="AD32" i="69"/>
  <c r="Y32" i="69" a="1"/>
  <c r="Y32" i="69" s="1"/>
  <c r="I32" i="69"/>
  <c r="I32" i="69" a="1"/>
  <c r="AE31" i="69"/>
  <c r="AE31" i="69" a="1"/>
  <c r="AD31" i="69"/>
  <c r="Y31" i="69" a="1"/>
  <c r="Y31" i="69" s="1"/>
  <c r="I31" i="69" a="1"/>
  <c r="I31" i="69" s="1"/>
  <c r="AE30" i="69"/>
  <c r="AE30" i="69" a="1"/>
  <c r="AD30" i="69"/>
  <c r="Y30" i="69" a="1"/>
  <c r="Y30" i="69" s="1"/>
  <c r="I30" i="69" a="1"/>
  <c r="I30" i="69" s="1"/>
  <c r="AE29" i="69" a="1"/>
  <c r="AE29" i="69" s="1"/>
  <c r="AD29" i="69"/>
  <c r="AA29" i="69" a="1"/>
  <c r="AA29" i="69" s="1"/>
  <c r="Y29" i="69" a="1"/>
  <c r="Y29" i="69" s="1"/>
  <c r="I29" i="69" a="1"/>
  <c r="I29" i="69" s="1"/>
  <c r="AE28" i="69" a="1"/>
  <c r="AE28" i="69" s="1"/>
  <c r="AD28" i="69"/>
  <c r="AA28" i="69"/>
  <c r="AA28" i="69" a="1"/>
  <c r="Y28" i="69" a="1"/>
  <c r="Y28" i="69" s="1"/>
  <c r="I28" i="69" a="1"/>
  <c r="I28" i="69" s="1"/>
  <c r="AE27" i="69" a="1"/>
  <c r="AE27" i="69" s="1"/>
  <c r="AD27" i="69"/>
  <c r="AA27" i="69" a="1"/>
  <c r="AA27" i="69" s="1"/>
  <c r="Y27" i="69" a="1"/>
  <c r="Y27" i="69" s="1"/>
  <c r="I27" i="69"/>
  <c r="I27" i="69" a="1"/>
  <c r="AE26" i="69" a="1"/>
  <c r="AE26" i="69" s="1"/>
  <c r="AD26" i="69"/>
  <c r="Y26" i="69" a="1"/>
  <c r="Y26" i="69" s="1"/>
  <c r="I26" i="69"/>
  <c r="AA26" i="69" s="1" a="1"/>
  <c r="AA26" i="69" s="1"/>
  <c r="I26" i="69" a="1"/>
  <c r="AE25" i="69" a="1"/>
  <c r="AE25" i="69" s="1"/>
  <c r="AD25" i="69"/>
  <c r="Y25" i="69" a="1"/>
  <c r="Y25" i="69" s="1"/>
  <c r="I25" i="69" a="1"/>
  <c r="I25" i="69" s="1"/>
  <c r="AE24" i="69" a="1"/>
  <c r="AE24" i="69" s="1"/>
  <c r="AD24" i="69"/>
  <c r="Y24" i="69" a="1"/>
  <c r="Y24" i="69" s="1"/>
  <c r="I24" i="69"/>
  <c r="I24" i="69" a="1"/>
  <c r="AI23" i="69"/>
  <c r="AE23" i="69" a="1"/>
  <c r="AE23" i="69" s="1"/>
  <c r="AD23" i="69"/>
  <c r="AA23" i="69"/>
  <c r="AA23" i="69" a="1"/>
  <c r="Y23" i="69" a="1"/>
  <c r="Y23" i="69" s="1"/>
  <c r="I23" i="69"/>
  <c r="I23" i="69" a="1"/>
  <c r="AI22" i="69"/>
  <c r="AE22" i="69" a="1"/>
  <c r="AE22" i="69" s="1"/>
  <c r="AD22" i="69"/>
  <c r="AA22" i="69"/>
  <c r="AA22" i="69" a="1"/>
  <c r="Y22" i="69"/>
  <c r="Y22" i="69" a="1"/>
  <c r="I22" i="69" a="1"/>
  <c r="I22" i="69" s="1"/>
  <c r="AI21" i="69" a="1"/>
  <c r="AI21" i="69" s="1"/>
  <c r="AE21" i="69" a="1"/>
  <c r="AE21" i="69" s="1"/>
  <c r="AD21" i="69"/>
  <c r="AA21" i="69" a="1"/>
  <c r="AA21" i="69" s="1"/>
  <c r="Y21" i="69" a="1"/>
  <c r="Y21" i="69" s="1"/>
  <c r="I21" i="69" a="1"/>
  <c r="I21" i="69" s="1"/>
  <c r="AE20" i="69" a="1"/>
  <c r="AE20" i="69" s="1"/>
  <c r="AD20" i="69"/>
  <c r="Y20" i="69"/>
  <c r="Y20" i="69" a="1"/>
  <c r="I20" i="69" a="1"/>
  <c r="I20" i="69" s="1"/>
  <c r="AE19" i="69" a="1"/>
  <c r="AE19" i="69" s="1"/>
  <c r="AD19" i="69"/>
  <c r="Y19" i="69"/>
  <c r="Y19" i="69" a="1"/>
  <c r="I19" i="69" a="1"/>
  <c r="I19" i="69" s="1"/>
  <c r="AI18" i="69" a="1"/>
  <c r="AI18" i="69" s="1"/>
  <c r="AE18" i="69"/>
  <c r="AE18" i="69" a="1"/>
  <c r="AD18" i="69"/>
  <c r="Y18" i="69" a="1"/>
  <c r="Y18" i="69" s="1"/>
  <c r="I18" i="69" a="1"/>
  <c r="I18" i="69" s="1"/>
  <c r="AI17" i="69" a="1"/>
  <c r="AI17" i="69" s="1"/>
  <c r="AE17" i="69" a="1"/>
  <c r="AE17" i="69" s="1"/>
  <c r="AD17" i="69"/>
  <c r="Y17" i="69"/>
  <c r="Y17" i="69" a="1"/>
  <c r="I17" i="69" a="1"/>
  <c r="I17" i="69" s="1"/>
  <c r="AI16" i="69" a="1"/>
  <c r="AI16" i="69" s="1"/>
  <c r="AE16" i="69"/>
  <c r="AE16" i="69" a="1"/>
  <c r="AD16" i="69"/>
  <c r="Y16" i="69" a="1"/>
  <c r="Y16" i="69" s="1"/>
  <c r="I16" i="69"/>
  <c r="I16" i="69" a="1"/>
  <c r="AE15" i="69"/>
  <c r="AE15" i="69" a="1"/>
  <c r="AD15" i="69"/>
  <c r="Y15" i="69" a="1"/>
  <c r="Y15" i="69" s="1"/>
  <c r="I15" i="69" a="1"/>
  <c r="I15" i="69" s="1"/>
  <c r="AE14" i="69" a="1"/>
  <c r="AE14" i="69" s="1"/>
  <c r="AD14" i="69"/>
  <c r="Y14" i="69" a="1"/>
  <c r="Y14" i="69" s="1"/>
  <c r="I14" i="69" a="1"/>
  <c r="I14" i="69" s="1"/>
  <c r="AE13" i="69" a="1"/>
  <c r="AE13" i="69" s="1"/>
  <c r="AD13" i="69"/>
  <c r="Y13" i="69" a="1"/>
  <c r="Y13" i="69" s="1"/>
  <c r="I13" i="69" a="1"/>
  <c r="I13" i="69" s="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N1" i="69"/>
  <c r="V10" i="68" a="1"/>
  <c r="V10" i="68" s="1"/>
  <c r="U10" i="68" a="1"/>
  <c r="U10" i="68" s="1"/>
  <c r="X10" i="68" a="1"/>
  <c r="X10" i="68" s="1"/>
  <c r="W10" i="68" a="1"/>
  <c r="W10" i="68"/>
  <c r="AB16" i="69" l="1" a="1"/>
  <c r="AB16" i="69" s="1"/>
  <c r="AB14" i="69" a="1"/>
  <c r="AB14" i="69" s="1"/>
  <c r="AB15" i="69" a="1"/>
  <c r="AB15"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Z14" i="69" a="1"/>
  <c r="Z14" i="69" s="1"/>
  <c r="J54" i="69"/>
  <c r="AA14" i="69" a="1"/>
  <c r="AA14" i="69" s="1"/>
  <c r="AA15" i="69" a="1"/>
  <c r="AA15" i="69" s="1"/>
  <c r="Z15" i="69" a="1"/>
  <c r="Z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S13" i="69" l="1" a="1"/>
  <c r="S13" i="69" s="1"/>
  <c r="S15" i="69" a="1"/>
  <c r="S15" i="69" s="1"/>
  <c r="S14" i="69" a="1"/>
  <c r="S14" i="69" s="1"/>
  <c r="H65" i="69" a="1"/>
  <c r="H65" i="69"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44" i="69" s="1"/>
  <c r="H54" i="69"/>
  <c r="H64" i="69" a="1"/>
  <c r="H64" i="69" s="1"/>
  <c r="AI13" i="69"/>
  <c r="AI14" i="69"/>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N1" i="68"/>
  <c r="AB37" i="68" l="1" a="1"/>
  <c r="AB37" i="68" s="1"/>
  <c r="AB36" i="68" a="1"/>
  <c r="AB36" i="68" s="1"/>
  <c r="AB38" i="68" a="1"/>
  <c r="AB38" i="68" s="1"/>
  <c r="AB41" i="68" a="1"/>
  <c r="AB41" i="68" s="1"/>
  <c r="AB39" i="68" a="1"/>
  <c r="AB39" i="68" s="1"/>
  <c r="AB40" i="68" a="1"/>
  <c r="AB40" i="68" s="1"/>
  <c r="AB42" i="68" a="1"/>
  <c r="AB42" i="68"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F78" i="71" l="1" a="1"/>
  <c r="F78" i="71"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B164" i="72" l="1"/>
  <c r="B72" i="72" s="1" a="1"/>
  <c r="B72" i="72" s="1"/>
  <c r="B161" i="72"/>
  <c r="E164" i="72" a="1"/>
  <c r="E164" i="72" s="1"/>
  <c r="E72" i="72" s="1" a="1"/>
  <c r="E72" i="72" s="1"/>
  <c r="B175" i="72"/>
  <c r="B84" i="72" s="1" a="1"/>
  <c r="B84"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<sst xmlns="http://schemas.openxmlformats.org/spreadsheetml/2006/main" count="4089" uniqueCount="182">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</sst>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9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1"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2" xfId="0" applyNumberFormat="1" applyFont="1" applyFill="1" applyBorder="1" applyAlignment="1">
      <alignment horizontal="center" vertical="center" shrinkToFit="1"/>
    </xf>
    <xf numFmtId="176" fontId="8" fillId="0" borderId="43"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0" xfId="0" applyNumberFormat="1" applyFont="1" applyBorder="1" applyAlignment="1" applyProtection="1">
      <alignment vertical="center" shrinkToFit="1"/>
      <protection locked="0"/>
    </xf>
    <xf numFmtId="176" fontId="8" fillId="0" borderId="51"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7"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0" xfId="0" applyNumberFormat="1" applyBorder="1" applyAlignment="1">
      <alignment vertical="center"/>
    </xf>
    <xf numFmtId="0" fontId="20" fillId="13" borderId="4" xfId="0" applyFont="1" applyFill="1" applyBorder="1" applyAlignment="1">
      <alignment horizontal="center" vertical="center"/>
    </xf>
    <xf numFmtId="4" fontId="26" fillId="3" borderId="60"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2" xfId="0" applyFont="1" applyBorder="1" applyAlignment="1">
      <alignment vertical="center"/>
    </xf>
    <xf numFmtId="0" fontId="3" fillId="0" borderId="64"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5"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3"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5" xfId="0" applyFont="1" applyBorder="1" applyAlignment="1">
      <alignment horizontal="right" vertical="center"/>
    </xf>
    <xf numFmtId="0" fontId="3" fillId="0" borderId="66" xfId="0" applyFont="1" applyBorder="1" applyAlignment="1">
      <alignment horizontal="lef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3" fillId="0" borderId="71"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2"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2"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2" xfId="0" applyNumberFormat="1" applyFont="1" applyBorder="1" applyAlignment="1">
      <alignment vertical="center" shrinkToFit="1"/>
    </xf>
    <xf numFmtId="2" fontId="38" fillId="0" borderId="72" xfId="0" applyNumberFormat="1" applyFont="1" applyBorder="1" applyAlignment="1">
      <alignment vertical="center"/>
    </xf>
    <xf numFmtId="0" fontId="38" fillId="0" borderId="72" xfId="0" applyFont="1" applyBorder="1" applyAlignment="1">
      <alignment vertical="center"/>
    </xf>
    <xf numFmtId="0" fontId="5" fillId="0" borderId="0" xfId="0" applyFont="1" applyAlignment="1">
      <alignment horizontal="left" vertical="center"/>
    </xf>
    <xf numFmtId="0" fontId="3" fillId="0" borderId="71" xfId="0" applyFont="1" applyBorder="1" applyAlignment="1">
      <alignment vertical="center"/>
    </xf>
    <xf numFmtId="176" fontId="35" fillId="0" borderId="0" xfId="0" applyNumberFormat="1" applyFont="1" applyAlignment="1">
      <alignment horizontal="center"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183" fontId="41" fillId="0" borderId="72"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5" xfId="0" applyFont="1" applyBorder="1" applyAlignment="1">
      <alignment horizontal="center"/>
    </xf>
    <xf numFmtId="0" fontId="9" fillId="0" borderId="76" xfId="0" applyFont="1" applyBorder="1" applyAlignment="1">
      <alignment horizontal="center"/>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15" xfId="0" applyFont="1" applyBorder="1" applyAlignment="1">
      <alignment horizontal="left"/>
    </xf>
    <xf numFmtId="0" fontId="9" fillId="0" borderId="81" xfId="0" applyFont="1" applyBorder="1" applyAlignment="1">
      <alignment horizontal="left"/>
    </xf>
    <xf numFmtId="0" fontId="9" fillId="0" borderId="82" xfId="0" applyFont="1" applyBorder="1" applyAlignment="1">
      <alignment horizontal="left"/>
    </xf>
    <xf numFmtId="0" fontId="9" fillId="0" borderId="80" xfId="0" applyFont="1" applyBorder="1" applyAlignment="1">
      <alignment horizontal="left"/>
    </xf>
    <xf numFmtId="0" fontId="9" fillId="0" borderId="83" xfId="0" applyFont="1" applyBorder="1" applyAlignment="1">
      <alignment horizontal="left"/>
    </xf>
    <xf numFmtId="49" fontId="9" fillId="0" borderId="83" xfId="0" applyNumberFormat="1" applyFont="1" applyBorder="1" applyAlignment="1">
      <alignment horizontal="left"/>
    </xf>
    <xf numFmtId="0" fontId="9" fillId="0" borderId="15"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49" fontId="3" fillId="6" borderId="52"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0"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2" xfId="0" applyNumberFormat="1" applyFont="1" applyBorder="1" applyAlignment="1">
      <alignment horizontal="right" vertical="center"/>
    </xf>
    <xf numFmtId="183" fontId="49" fillId="0" borderId="72"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6" xfId="0" applyFont="1" applyBorder="1" applyAlignment="1">
      <alignment horizontal="left" vertical="center"/>
    </xf>
    <xf numFmtId="49" fontId="56" fillId="0" borderId="66" xfId="0" applyNumberFormat="1" applyFont="1" applyBorder="1" applyAlignment="1">
      <alignment horizontal="left" vertical="center" shrinkToFit="1"/>
    </xf>
    <xf numFmtId="176" fontId="56" fillId="0" borderId="66" xfId="0" applyNumberFormat="1" applyFont="1" applyBorder="1" applyAlignment="1">
      <alignment vertical="center" shrinkToFit="1"/>
    </xf>
    <xf numFmtId="49" fontId="56" fillId="0" borderId="66"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2"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6" xfId="0" applyNumberFormat="1" applyFont="1" applyBorder="1" applyAlignment="1">
      <alignment horizontal="center" vertical="center"/>
    </xf>
    <xf numFmtId="49" fontId="61" fillId="0" borderId="66"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2" xfId="0" applyNumberFormat="1" applyFont="1" applyFill="1" applyBorder="1" applyAlignment="1">
      <alignment horizontal="right" vertical="center" shrinkToFit="1"/>
    </xf>
    <xf numFmtId="176" fontId="14" fillId="3" borderId="91"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1"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3" xfId="0" applyFont="1" applyFill="1" applyBorder="1" applyAlignment="1" applyProtection="1">
      <alignment horizontal="center" vertical="center" shrinkToFit="1"/>
      <protection locked="0"/>
    </xf>
    <xf numFmtId="0" fontId="10" fillId="16" borderId="104" xfId="0" applyFont="1" applyFill="1" applyBorder="1" applyAlignment="1" applyProtection="1">
      <alignment horizontal="center" vertical="center" shrinkToFit="1"/>
      <protection locked="0"/>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0" fontId="0" fillId="0" borderId="0" xfId="0" applyAlignment="1">
      <alignment horizontal="right" vertical="center" shrinkToFit="1"/>
    </xf>
    <xf numFmtId="49" fontId="5" fillId="0" borderId="0" xfId="0" applyNumberFormat="1" applyFont="1" applyAlignment="1">
      <alignment horizontal="right" vertical="center" shrinkToFit="1"/>
    </xf>
    <xf numFmtId="0" fontId="75" fillId="0" borderId="59" xfId="0" applyFont="1" applyBorder="1" applyAlignment="1">
      <alignment horizontal="right" vertical="center" wrapText="1"/>
    </xf>
    <xf numFmtId="179" fontId="10" fillId="0" borderId="59" xfId="0" applyNumberFormat="1" applyFont="1" applyBorder="1" applyAlignment="1">
      <alignment horizontal="right" vertical="center" wrapText="1" shrinkToFit="1"/>
    </xf>
    <xf numFmtId="0" fontId="9" fillId="0" borderId="59" xfId="0" applyFont="1" applyBorder="1" applyAlignment="1">
      <alignment horizontal="right" vertical="center" wrapText="1"/>
    </xf>
    <xf numFmtId="49" fontId="5" fillId="2" borderId="46"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7" xfId="0" applyNumberFormat="1" applyFont="1" applyFill="1" applyBorder="1" applyAlignment="1">
      <alignment horizontal="center" vertical="center" wrapText="1" shrinkToFit="1"/>
    </xf>
    <xf numFmtId="49" fontId="5" fillId="2" borderId="40" xfId="0" applyNumberFormat="1" applyFont="1" applyFill="1" applyBorder="1" applyAlignment="1">
      <alignment horizontal="center" vertical="center" wrapText="1" shrinkToFit="1"/>
    </xf>
    <xf numFmtId="49" fontId="22" fillId="15" borderId="44"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47"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49" fontId="13" fillId="5" borderId="94" xfId="0" applyNumberFormat="1" applyFont="1" applyFill="1" applyBorder="1" applyAlignment="1" applyProtection="1">
      <alignment vertical="top" wrapText="1"/>
      <protection locked="0"/>
    </xf>
    <xf numFmtId="49" fontId="13" fillId="5" borderId="95" xfId="0" applyNumberFormat="1" applyFont="1" applyFill="1" applyBorder="1" applyAlignment="1" applyProtection="1">
      <alignment vertical="top" wrapText="1"/>
      <protection locked="0"/>
    </xf>
    <xf numFmtId="49" fontId="13" fillId="5" borderId="96" xfId="0" applyNumberFormat="1" applyFont="1" applyFill="1" applyBorder="1" applyAlignment="1" applyProtection="1">
      <alignment vertical="top" wrapText="1"/>
      <protection locked="0"/>
    </xf>
    <xf numFmtId="49" fontId="13" fillId="5" borderId="97"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8"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9" xfId="0" applyNumberFormat="1" applyFont="1" applyFill="1" applyBorder="1" applyAlignment="1" applyProtection="1">
      <alignment vertical="top" wrapText="1"/>
      <protection locked="0"/>
    </xf>
    <xf numFmtId="49" fontId="13" fillId="0" borderId="100" xfId="0" applyNumberFormat="1" applyFont="1" applyBorder="1" applyAlignment="1" applyProtection="1">
      <alignment vertical="top" wrapText="1"/>
      <protection locked="0"/>
    </xf>
    <xf numFmtId="49" fontId="13" fillId="0" borderId="101"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102" xfId="0" applyNumberFormat="1" applyFont="1" applyBorder="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9" xfId="0" applyNumberFormat="1" applyFont="1" applyBorder="1" applyAlignment="1" applyProtection="1">
      <alignment vertical="top" wrapText="1"/>
      <protection locked="0"/>
    </xf>
    <xf numFmtId="49" fontId="13" fillId="0" borderId="103"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31" xfId="0" applyNumberFormat="1"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0" fontId="5" fillId="4" borderId="52"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3" xfId="0" applyFont="1" applyFill="1" applyBorder="1" applyAlignment="1">
      <alignment horizontal="center" vertical="center" shrinkToFit="1"/>
    </xf>
    <xf numFmtId="0" fontId="0" fillId="0" borderId="58" xfId="0" applyBorder="1" applyAlignment="1">
      <alignment horizontal="center" vertical="center" shrinkToFit="1"/>
    </xf>
    <xf numFmtId="0" fontId="70" fillId="0" borderId="56" xfId="0" applyFont="1" applyBorder="1" applyAlignment="1" applyProtection="1">
      <alignment horizontal="center" vertical="center" shrinkToFit="1"/>
      <protection locked="0"/>
    </xf>
    <xf numFmtId="0" fontId="71" fillId="0" borderId="54" xfId="0" applyFont="1" applyBorder="1" applyAlignment="1" applyProtection="1">
      <alignment horizontal="center" vertical="center" shrinkToFit="1"/>
      <protection locked="0"/>
    </xf>
    <xf numFmtId="176" fontId="72" fillId="0" borderId="56" xfId="0" applyNumberFormat="1" applyFont="1" applyBorder="1" applyAlignment="1" applyProtection="1">
      <alignment vertical="center"/>
      <protection locked="0"/>
    </xf>
    <xf numFmtId="0" fontId="71" fillId="0" borderId="54" xfId="0"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xf numFmtId="49" fontId="13" fillId="0" borderId="39"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3" xfId="0" applyBorder="1" applyAlignment="1" applyProtection="1">
      <alignment vertical="top" wrapText="1"/>
      <protection locked="0"/>
    </xf>
    <xf numFmtId="49" fontId="7" fillId="0" borderId="0" xfId="0" applyNumberFormat="1" applyFont="1" applyBorder="1" applyAlignment="1">
      <alignment horizontal="right" vertical="center"/>
    </xf>
    <xf numFmtId="49" fontId="29" fillId="6" borderId="0" xfId="0" applyNumberFormat="1" applyFont="1" applyFill="1" applyBorder="1" applyAlignment="1" applyProtection="1">
      <alignment horizontal="center" vertical="center"/>
      <protection locked="0"/>
    </xf>
    <xf numFmtId="0" fontId="7" fillId="0" borderId="0" xfId="0" applyFont="1" applyBorder="1" applyAlignment="1">
      <alignment horizontal="right" vertical="center"/>
    </xf>
    <xf numFmtId="0" fontId="5" fillId="0" borderId="0" xfId="0" applyFont="1" applyBorder="1" applyAlignment="1">
      <alignment horizontal="right" vertical="center" shrinkToFit="1"/>
    </xf>
    <xf numFmtId="22" fontId="3" fillId="6" borderId="0" xfId="0" applyNumberFormat="1" applyFont="1" applyFill="1" applyBorder="1" applyAlignment="1">
      <alignment horizontal="right" vertical="center" shrinkToFit="1"/>
    </xf>
    <xf numFmtId="0" fontId="5" fillId="0" borderId="0" xfId="0" applyFont="1" applyBorder="1" applyAlignment="1">
      <alignment horizontal="right" vertical="center" shrinkToFit="1"/>
    </xf>
    <xf numFmtId="0" fontId="0" fillId="0" borderId="0" xfId="0" applyBorder="1" applyAlignment="1">
      <alignment horizontal="right" vertical="center" shrinkToFit="1"/>
    </xf>
    <xf numFmtId="0" fontId="9" fillId="0" borderId="0" xfId="0" applyFont="1" applyBorder="1" applyAlignment="1">
      <alignment horizontal="center" wrapText="1" shrinkToFit="1"/>
    </xf>
    <xf numFmtId="49" fontId="5" fillId="0" borderId="0" xfId="0" applyNumberFormat="1" applyFont="1" applyBorder="1" applyAlignment="1">
      <alignment horizontal="right" vertical="center" shrinkToFit="1"/>
    </xf>
    <xf numFmtId="49" fontId="5" fillId="6" borderId="0" xfId="0" applyNumberFormat="1" applyFont="1" applyFill="1" applyBorder="1" applyAlignment="1">
      <alignment horizontal="right" vertical="center" shrinkToFit="1"/>
    </xf>
    <xf numFmtId="49" fontId="5" fillId="0" borderId="0" xfId="0" applyNumberFormat="1" applyFont="1" applyBorder="1" applyAlignment="1">
      <alignment horizontal="right" vertical="center" shrinkToFit="1"/>
    </xf>
    <xf numFmtId="49" fontId="13" fillId="5" borderId="0" xfId="0" applyNumberFormat="1" applyFont="1" applyFill="1" applyBorder="1" applyAlignment="1" applyProtection="1">
      <alignment vertical="top" wrapText="1"/>
      <protection locked="0"/>
    </xf>
    <xf numFmtId="49" fontId="13" fillId="0" borderId="0" xfId="0" applyNumberFormat="1" applyFont="1" applyBorder="1" applyAlignment="1" applyProtection="1">
      <alignment vertical="top" wrapText="1"/>
      <protection locked="0"/>
    </xf>
  </cellXfs>
  <cellStyles count="2">
    <cellStyle name="桁区切り" xfId="1" builtinId="6"/>
    <cellStyle name="標準" xfId="0" builtinId="0"/>
  </cellStyles>
  <dxfs count="671">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activeCell="AL26" sqref="AL26"/>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170</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482"/>
      <c r="C2" s="482"/>
      <c r="D2" s="482"/>
      <c r="E2" s="482"/>
      <c r="F2" s="482"/>
      <c r="G2" s="482"/>
      <c r="H2" s="483"/>
      <c r="I2" s="484"/>
      <c r="J2" s="484"/>
      <c r="K2" s="484"/>
      <c r="L2" s="484"/>
      <c r="M2" s="484"/>
      <c r="N2" s="484"/>
      <c r="O2" s="484"/>
      <c r="P2" s="484"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485"/>
      <c r="C3" s="485"/>
      <c r="D3" s="485"/>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486"/>
      <c r="C4" s="486"/>
      <c r="D4" s="486"/>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486"/>
      <c r="C5" s="486"/>
      <c r="D5" s="486"/>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485"/>
      <c r="C6" s="485"/>
      <c r="D6" s="485"/>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487"/>
      <c r="C7" s="485" t="str">
        <f>IF($F$1="委託業務従事日誌","委託先等名称：","補助先等名称：")</f>
        <v>委託先等名称：</v>
      </c>
      <c r="D7" s="488"/>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489"/>
      <c r="C8" s="490" t="s">
        <v>70</v>
      </c>
      <c r="D8" s="488"/>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489"/>
      <c r="C9" s="491"/>
      <c r="D9" s="492"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21</v>
      </c>
      <c r="C10" s="383" t="str">
        <f>"←稼働"&amp;F54&amp;"日
 + "&amp;"休暇"&amp;E54&amp;"日"</f>
        <v>←稼働21日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493"/>
      <c r="L14" s="493"/>
      <c r="M14" s="493"/>
      <c r="N14" s="493"/>
      <c r="O14" s="493"/>
      <c r="P14" s="493"/>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493"/>
      <c r="L15" s="493"/>
      <c r="M15" s="493"/>
      <c r="N15" s="493"/>
      <c r="O15" s="493"/>
      <c r="P15" s="493"/>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3"/>
      <c r="K16" s="394"/>
      <c r="L16" s="394"/>
      <c r="M16" s="394"/>
      <c r="N16" s="394"/>
      <c r="O16" s="394"/>
      <c r="P16" s="394"/>
      <c r="Q16" s="39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6"/>
      <c r="K17" s="397"/>
      <c r="L17" s="397"/>
      <c r="M17" s="397"/>
      <c r="N17" s="397"/>
      <c r="O17" s="397"/>
      <c r="P17" s="397"/>
      <c r="Q17" s="40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8"/>
      <c r="K18" s="494"/>
      <c r="L18" s="494"/>
      <c r="M18" s="494"/>
      <c r="N18" s="494"/>
      <c r="O18" s="494"/>
      <c r="P18" s="494"/>
      <c r="Q18" s="40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494"/>
      <c r="L19" s="494"/>
      <c r="M19" s="494"/>
      <c r="N19" s="494"/>
      <c r="O19" s="494"/>
      <c r="P19" s="494"/>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494"/>
      <c r="L20" s="494"/>
      <c r="M20" s="494"/>
      <c r="N20" s="494"/>
      <c r="O20" s="494"/>
      <c r="P20" s="494"/>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494"/>
      <c r="L21" s="494"/>
      <c r="M21" s="494"/>
      <c r="N21" s="494"/>
      <c r="O21" s="494"/>
      <c r="P21" s="494"/>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494"/>
      <c r="L22" s="494"/>
      <c r="M22" s="494"/>
      <c r="N22" s="494"/>
      <c r="O22" s="494"/>
      <c r="P22" s="494"/>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0"/>
      <c r="K23" s="401"/>
      <c r="L23" s="401"/>
      <c r="M23" s="401"/>
      <c r="N23" s="401"/>
      <c r="O23" s="401"/>
      <c r="P23" s="401"/>
      <c r="Q23" s="40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96"/>
      <c r="K24" s="397"/>
      <c r="L24" s="397"/>
      <c r="M24" s="397"/>
      <c r="N24" s="397"/>
      <c r="O24" s="397"/>
      <c r="P24" s="397"/>
      <c r="Q24" s="40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98"/>
      <c r="K25" s="494"/>
      <c r="L25" s="494"/>
      <c r="M25" s="494"/>
      <c r="N25" s="494"/>
      <c r="O25" s="494"/>
      <c r="P25" s="494"/>
      <c r="Q25" s="403"/>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494"/>
      <c r="L26" s="494"/>
      <c r="M26" s="494"/>
      <c r="N26" s="494"/>
      <c r="O26" s="494"/>
      <c r="P26" s="494"/>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494"/>
      <c r="L27" s="494"/>
      <c r="M27" s="494"/>
      <c r="N27" s="494"/>
      <c r="O27" s="494"/>
      <c r="P27" s="494"/>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494"/>
      <c r="L28" s="494"/>
      <c r="M28" s="494"/>
      <c r="N28" s="494"/>
      <c r="O28" s="494"/>
      <c r="P28" s="494"/>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494"/>
      <c r="L29" s="494"/>
      <c r="M29" s="494"/>
      <c r="N29" s="494"/>
      <c r="O29" s="494"/>
      <c r="P29" s="494"/>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0"/>
      <c r="K30" s="401"/>
      <c r="L30" s="401"/>
      <c r="M30" s="401"/>
      <c r="N30" s="401"/>
      <c r="O30" s="401"/>
      <c r="P30" s="401"/>
      <c r="Q30" s="40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96"/>
      <c r="K31" s="397"/>
      <c r="L31" s="397"/>
      <c r="M31" s="397"/>
      <c r="N31" s="397"/>
      <c r="O31" s="397"/>
      <c r="P31" s="397"/>
      <c r="Q31" s="40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98"/>
      <c r="K32" s="494"/>
      <c r="L32" s="494"/>
      <c r="M32" s="494"/>
      <c r="N32" s="494"/>
      <c r="O32" s="494"/>
      <c r="P32" s="494"/>
      <c r="Q32" s="403"/>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494"/>
      <c r="L33" s="494"/>
      <c r="M33" s="494"/>
      <c r="N33" s="494"/>
      <c r="O33" s="494"/>
      <c r="P33" s="494"/>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494"/>
      <c r="L34" s="494"/>
      <c r="M34" s="494"/>
      <c r="N34" s="494"/>
      <c r="O34" s="494"/>
      <c r="P34" s="494"/>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494"/>
      <c r="L35" s="494"/>
      <c r="M35" s="494"/>
      <c r="N35" s="494"/>
      <c r="O35" s="494"/>
      <c r="P35" s="494"/>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494"/>
      <c r="L36" s="494"/>
      <c r="M36" s="494"/>
      <c r="N36" s="494"/>
      <c r="O36" s="494"/>
      <c r="P36" s="494"/>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0"/>
      <c r="K37" s="401"/>
      <c r="L37" s="401"/>
      <c r="M37" s="401"/>
      <c r="N37" s="401"/>
      <c r="O37" s="401"/>
      <c r="P37" s="401"/>
      <c r="Q37" s="40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96"/>
      <c r="K38" s="397"/>
      <c r="L38" s="397"/>
      <c r="M38" s="397"/>
      <c r="N38" s="397"/>
      <c r="O38" s="397"/>
      <c r="P38" s="397"/>
      <c r="Q38" s="40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98"/>
      <c r="K39" s="494"/>
      <c r="L39" s="494"/>
      <c r="M39" s="494"/>
      <c r="N39" s="494"/>
      <c r="O39" s="494"/>
      <c r="P39" s="494"/>
      <c r="Q39" s="403"/>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494"/>
      <c r="L40" s="494"/>
      <c r="M40" s="494"/>
      <c r="N40" s="494"/>
      <c r="O40" s="494"/>
      <c r="P40" s="494"/>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494"/>
      <c r="L41" s="494"/>
      <c r="M41" s="494"/>
      <c r="N41" s="494"/>
      <c r="O41" s="494"/>
      <c r="P41" s="494"/>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494"/>
      <c r="L42" s="494"/>
      <c r="M42" s="494"/>
      <c r="N42" s="494"/>
      <c r="O42" s="494"/>
      <c r="P42" s="494"/>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21</v>
      </c>
      <c r="B56" s="202">
        <f>B54</f>
        <v>0</v>
      </c>
      <c r="C56" s="202"/>
      <c r="D56" s="212"/>
      <c r="E56" s="203">
        <f>E54</f>
        <v>0</v>
      </c>
      <c r="F56" s="204">
        <f>A56-E56</f>
        <v>21</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 hidden="1" outlineLevel="1">
      <c r="A57" s="201">
        <f>A54</f>
        <v>21</v>
      </c>
      <c r="B57" s="202">
        <f>B54</f>
        <v>0</v>
      </c>
      <c r="C57" s="202"/>
      <c r="D57" s="213">
        <f>D54</f>
        <v>0</v>
      </c>
      <c r="E57" s="203">
        <f>E54</f>
        <v>0</v>
      </c>
      <c r="F57" s="204">
        <f>A57-E57</f>
        <v>21</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 hidden="1" outlineLevel="1">
      <c r="A58" s="201">
        <f>A54</f>
        <v>21</v>
      </c>
      <c r="B58" s="202">
        <f>B54</f>
        <v>0</v>
      </c>
      <c r="C58" s="202"/>
      <c r="D58" s="213">
        <f>D54</f>
        <v>0</v>
      </c>
      <c r="E58" s="203">
        <f>E54</f>
        <v>0</v>
      </c>
      <c r="F58" s="204">
        <f>A58-E58</f>
        <v>21</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 hidden="1" outlineLevel="1">
      <c r="A59" s="214"/>
      <c r="B59" s="214"/>
      <c r="C59" s="214"/>
      <c r="D59" s="215"/>
      <c r="E59" s="215"/>
      <c r="F59" s="215"/>
      <c r="G59" s="215"/>
      <c r="H59" s="215"/>
      <c r="I59" s="215"/>
      <c r="J59" s="215"/>
      <c r="K59" s="214"/>
      <c r="L59" s="412">
        <f>H54+J54</f>
        <v>0</v>
      </c>
      <c r="M59" s="413"/>
      <c r="N59" s="207" t="s">
        <v>15</v>
      </c>
      <c r="O59" s="207"/>
      <c r="P59" s="207"/>
      <c r="Q59" s="207"/>
    </row>
    <row r="60" spans="1:45" ht="13" hidden="1" outlineLevel="1">
      <c r="A60" s="201">
        <f>A54</f>
        <v>21</v>
      </c>
      <c r="B60" s="202">
        <f>B54</f>
        <v>0</v>
      </c>
      <c r="C60" s="202"/>
      <c r="D60" s="213"/>
      <c r="E60" s="203">
        <f>E54</f>
        <v>0</v>
      </c>
      <c r="F60" s="204">
        <f>A60-E60</f>
        <v>21</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 hidden="1" outlineLevel="1">
      <c r="A61" s="201">
        <f>A54</f>
        <v>21</v>
      </c>
      <c r="B61" s="202">
        <f>B54</f>
        <v>0</v>
      </c>
      <c r="C61" s="202"/>
      <c r="D61" s="213">
        <f>D54</f>
        <v>0</v>
      </c>
      <c r="E61" s="203">
        <f>E54</f>
        <v>0</v>
      </c>
      <c r="F61" s="204">
        <f>A61-E61</f>
        <v>21</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egfQCwVVIuGlK1WPfs9HFOBHMcq4RGHCsdttiuNj29OuT0kjOEPrdZdnq/4T68Qn5XIjo7yv8nWcPmV/gEJfKA==" saltValue="ZgLjTpoyZTGRMMt72lFrFQ=="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6"/>
    <mergeCell ref="J17:Q23"/>
    <mergeCell ref="J24:Q30"/>
    <mergeCell ref="J31:Q37"/>
    <mergeCell ref="J38: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670" priority="41">
      <formula>OR($C13="休暇",$C13="休日")</formula>
    </cfRule>
  </conditionalFormatting>
  <conditionalFormatting sqref="B13:B43">
    <cfRule type="expression" dxfId="669" priority="54">
      <formula>$B13="土"</formula>
    </cfRule>
    <cfRule type="expression" dxfId="668" priority="53">
      <formula>$B13="日"</formula>
    </cfRule>
  </conditionalFormatting>
  <conditionalFormatting sqref="B64 B68 F68 B71">
    <cfRule type="expression" dxfId="667" priority="39">
      <formula>OR($N$54="管理職",$N$54="裁量労働制",$N$54="固定残業制")</formula>
    </cfRule>
  </conditionalFormatting>
  <conditionalFormatting sqref="B64 B68 F68">
    <cfRule type="expression" dxfId="666" priority="7">
      <formula>OR($N$54="(大学・国研等)管理職",$N$54="(大学・国研等)裁量労働制")</formula>
    </cfRule>
  </conditionalFormatting>
  <conditionalFormatting sqref="B76">
    <cfRule type="expression" dxfId="665" priority="19">
      <formula>OR($N$54="管理職",$N$54="裁量労働制")</formula>
    </cfRule>
  </conditionalFormatting>
  <conditionalFormatting sqref="B77">
    <cfRule type="expression" dxfId="664" priority="33">
      <formula>OR($N$54="管理職",$N$54="裁量労働制")</formula>
    </cfRule>
  </conditionalFormatting>
  <conditionalFormatting sqref="B80">
    <cfRule type="expression" dxfId="663" priority="31">
      <formula>$N$54="固定残業制"</formula>
    </cfRule>
  </conditionalFormatting>
  <conditionalFormatting sqref="B83 B87 B90">
    <cfRule type="expression" dxfId="662" priority="28">
      <formula>$N$54="固定残業制"</formula>
    </cfRule>
  </conditionalFormatting>
  <conditionalFormatting sqref="B84 B88 B91">
    <cfRule type="expression" dxfId="661" priority="25">
      <formula>$N$54="固定残業制"</formula>
    </cfRule>
  </conditionalFormatting>
  <conditionalFormatting sqref="B65:C65 B69:C69 F69 B72:C72 B78:C78">
    <cfRule type="expression" dxfId="660" priority="13">
      <formula>OR($N$54="管理職",$N$54="裁量労働制")</formula>
    </cfRule>
  </conditionalFormatting>
  <conditionalFormatting sqref="B65:C65 B69:C69 F69 B72:C72">
    <cfRule type="expression" dxfId="659" priority="37">
      <formula>OR($N$54="管理職",$N$54="裁量労働制",$N$54="固定残業制")</formula>
    </cfRule>
  </conditionalFormatting>
  <conditionalFormatting sqref="B65:C65 B69:C69 F69">
    <cfRule type="expression" dxfId="658" priority="6">
      <formula>OR($N$54="(大学・国研等)管理職",$N$54="(大学・国研等)裁量労働制")</formula>
    </cfRule>
  </conditionalFormatting>
  <conditionalFormatting sqref="B69:D69">
    <cfRule type="expression" dxfId="657" priority="11">
      <formula>OR($N$54="管理職",$N$54="裁量労働制",$N$54="固定残業制",$N$54="(大学・国研等)管理職",$N$54="(大学・国研等)裁量労働制")</formula>
    </cfRule>
  </conditionalFormatting>
  <conditionalFormatting sqref="C64 F64:O64 C68 G68:O68 C71:N71">
    <cfRule type="expression" dxfId="656" priority="18">
      <formula>OR($N$54="管理職",$N$54="裁量労働制",$N$54="固定残業制")</formula>
    </cfRule>
  </conditionalFormatting>
  <conditionalFormatting sqref="C80:L80">
    <cfRule type="expression" dxfId="655" priority="29">
      <formula>$N$54="固定残業制"</formula>
    </cfRule>
  </conditionalFormatting>
  <conditionalFormatting sqref="C83:L83 C90:N90 C87:E87">
    <cfRule type="expression" dxfId="654" priority="22">
      <formula>$N$54="固定残業制"</formula>
    </cfRule>
  </conditionalFormatting>
  <conditionalFormatting sqref="C84:L84 C88:L88 C91:N91">
    <cfRule type="expression" dxfId="653" priority="23">
      <formula>$N$54="固定残業制"</formula>
    </cfRule>
  </conditionalFormatting>
  <conditionalFormatting sqref="C76:N76">
    <cfRule type="expression" dxfId="652" priority="38">
      <formula>OR($N$54="管理職",$N$54="裁量労働制")</formula>
    </cfRule>
  </conditionalFormatting>
  <conditionalFormatting sqref="C78:N78">
    <cfRule type="expression" dxfId="651" priority="36">
      <formula>OR($N$54="管理職",$N$54="裁量労働制")</formula>
    </cfRule>
  </conditionalFormatting>
  <conditionalFormatting sqref="C64:O64 C68 G68:O68">
    <cfRule type="expression" dxfId="650" priority="16">
      <formula>OR($N$54="管理職",$N$54="裁量労働制",$N$54="固定残業制",$N$54="(大学・国研等)管理職",$N$54="(大学・国研等)裁量労働制")</formula>
    </cfRule>
  </conditionalFormatting>
  <conditionalFormatting sqref="D65">
    <cfRule type="expression" dxfId="649" priority="5">
      <formula>OR($N$54="(大学・国研等)管理職",$N$54="(大学・国研等)裁量労働制")</formula>
    </cfRule>
  </conditionalFormatting>
  <conditionalFormatting sqref="D65:O65 C69 G69:O69 C72:N72">
    <cfRule type="expression" dxfId="648" priority="15">
      <formula>OR($N$54="管理職",$N$54="裁量労働制",$N$54="固定残業制")</formula>
    </cfRule>
  </conditionalFormatting>
  <conditionalFormatting sqref="D65:O65 C69 G69:O69">
    <cfRule type="expression" dxfId="647" priority="9">
      <formula>OR($N$54="(大学・国研等)管理職",$N$54="(大学・国研等)裁量労働制")</formula>
    </cfRule>
  </conditionalFormatting>
  <conditionalFormatting sqref="E10:F10">
    <cfRule type="expression" dxfId="646" priority="44">
      <formula>OR(I9="管理職/高プロ",I9="固定残業代有",I9="(大学・国研等)管理職/高プロ")</formula>
    </cfRule>
  </conditionalFormatting>
  <conditionalFormatting sqref="F83:L83 H90:N90">
    <cfRule type="expression" dxfId="645" priority="10">
      <formula>$N$54="固定残業制"</formula>
    </cfRule>
  </conditionalFormatting>
  <conditionalFormatting sqref="F87:L87">
    <cfRule type="expression" dxfId="644" priority="24">
      <formula>$N$54="固定残業制"</formula>
    </cfRule>
  </conditionalFormatting>
  <conditionalFormatting sqref="F77:N77">
    <cfRule type="expression" dxfId="643" priority="20">
      <formula>OR($N$54="管理職",$N$54="裁量労働制")</formula>
    </cfRule>
  </conditionalFormatting>
  <conditionalFormatting sqref="G10">
    <cfRule type="expression" dxfId="642" priority="49">
      <formula>OR($I$9="管理職/高プロ",$I$9="固定残業代有",$I$9="(大学・国研等)管理職/高プロ")</formula>
    </cfRule>
  </conditionalFormatting>
  <conditionalFormatting sqref="H2">
    <cfRule type="expression" dxfId="641" priority="47">
      <formula>COUNTA($F$1)=1</formula>
    </cfRule>
  </conditionalFormatting>
  <conditionalFormatting sqref="H10">
    <cfRule type="expression" dxfId="640" priority="42">
      <formula>OR($I$9="管理職/高プロ",$I$9="裁量",$I$9="固定残業代有",$I$9="(大学・国研等)裁量")</formula>
    </cfRule>
  </conditionalFormatting>
  <conditionalFormatting sqref="I9:J9">
    <cfRule type="expression" dxfId="639" priority="50">
      <formula>COUNTA($F$1)=1</formula>
    </cfRule>
  </conditionalFormatting>
  <conditionalFormatting sqref="I1:M1">
    <cfRule type="expression" dxfId="638" priority="52">
      <formula>$I$1&lt;&gt;"-"</formula>
    </cfRule>
  </conditionalFormatting>
  <conditionalFormatting sqref="J10">
    <cfRule type="expression" dxfId="637" priority="43">
      <formula>OR($I$9="管理職/高プロ",$I$9="裁量",$I$9="固定残業代有",$I$9="(大学・国研等)裁量")</formula>
    </cfRule>
  </conditionalFormatting>
  <conditionalFormatting sqref="K10">
    <cfRule type="expression" dxfId="636" priority="45">
      <formula>OR($I$9="裁量",$I$9="固定残業代有",$I$9="(大学・国研等)裁量")</formula>
    </cfRule>
  </conditionalFormatting>
  <conditionalFormatting sqref="M80">
    <cfRule type="expression" dxfId="635" priority="30">
      <formula>$N$54="固定残業制"</formula>
    </cfRule>
  </conditionalFormatting>
  <conditionalFormatting sqref="M83 M87 O90">
    <cfRule type="expression" dxfId="634" priority="27">
      <formula>$N$54="固定残業制"</formula>
    </cfRule>
  </conditionalFormatting>
  <conditionalFormatting sqref="M84 M88 O91">
    <cfRule type="expression" dxfId="633" priority="26">
      <formula>$N$54="固定残業制"</formula>
    </cfRule>
  </conditionalFormatting>
  <conditionalFormatting sqref="N10">
    <cfRule type="expression" dxfId="632" priority="51">
      <formula>OR($I$9="裁量",$I$9="固定残業代有",$I$9="(大学・国研等)裁量")</formula>
    </cfRule>
  </conditionalFormatting>
  <conditionalFormatting sqref="O10">
    <cfRule type="expression" dxfId="631" priority="55">
      <formula>AND(OR($H$2="あり",$Q$2="あり"),I9&lt;&gt;"通常勤務")</formula>
    </cfRule>
  </conditionalFormatting>
  <conditionalFormatting sqref="O76">
    <cfRule type="expression" dxfId="630" priority="35">
      <formula>OR($N$54="管理職",$N$54="裁量労働制")</formula>
    </cfRule>
  </conditionalFormatting>
  <conditionalFormatting sqref="O77">
    <cfRule type="expression" dxfId="629" priority="14">
      <formula>OR(,$N$54="管理職",$N$54="裁量労働制")</formula>
    </cfRule>
  </conditionalFormatting>
  <conditionalFormatting sqref="O78">
    <cfRule type="expression" dxfId="628" priority="32">
      <formula>OR($N$54="管理職",$N$54="裁量労働制")</formula>
    </cfRule>
  </conditionalFormatting>
  <conditionalFormatting sqref="O80 O84 O88">
    <cfRule type="expression" dxfId="627" priority="21">
      <formula>$N$54="固定残業制"</formula>
    </cfRule>
  </conditionalFormatting>
  <conditionalFormatting sqref="P64 D68 O68:P68">
    <cfRule type="expression" dxfId="626" priority="8">
      <formula>OR($N$54="(大学・国研等)管理職",$N$54="(大学・国研等)裁量労働制")</formula>
    </cfRule>
  </conditionalFormatting>
  <conditionalFormatting sqref="P64 D68 P68 O71">
    <cfRule type="expression" dxfId="625" priority="17">
      <formula>OR($N$54="管理職",$N$54="裁量労働制",$N$54="固定残業制")</formula>
    </cfRule>
  </conditionalFormatting>
  <conditionalFormatting sqref="P65 P69 O72">
    <cfRule type="expression" dxfId="624" priority="12">
      <formula>OR($N$54="管理職",$N$54="裁量労働制",$N$54="固定残業制")</formula>
    </cfRule>
  </conditionalFormatting>
  <conditionalFormatting sqref="P65 P69">
    <cfRule type="expression" dxfId="623" priority="34">
      <formula>OR($N$54="管理職",$N$54="裁量労働制",$N$54="(大学・国研等)管理職",$N$54="(大学・国研等)裁量労働制")</formula>
    </cfRule>
  </conditionalFormatting>
  <conditionalFormatting sqref="Q2">
    <cfRule type="expression" dxfId="622" priority="48">
      <formula>COUNTA($F$1)=1</formula>
    </cfRule>
  </conditionalFormatting>
  <conditionalFormatting sqref="Q10">
    <cfRule type="expression" dxfId="621" priority="56">
      <formula>AND(OR($H$2="あり",$Q$2="あり"),I9&lt;&gt;"通常勤務")</formula>
    </cfRule>
  </conditionalFormatting>
  <conditionalFormatting sqref="AI1">
    <cfRule type="expression" dxfId="617"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54739A5-7435-4E9C-8E67-A34FC8BDBBE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178</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19</v>
      </c>
      <c r="C10" s="383" t="str">
        <f>"←稼働"&amp;F54&amp;"日
 + "&amp;"休暇"&amp;E54&amp;"日"</f>
        <v>←稼働19日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3"/>
      <c r="K14" s="394"/>
      <c r="L14" s="394"/>
      <c r="M14" s="394"/>
      <c r="N14" s="394"/>
      <c r="O14" s="394"/>
      <c r="P14" s="394"/>
      <c r="Q14" s="39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6"/>
      <c r="K15" s="397"/>
      <c r="L15" s="397"/>
      <c r="M15" s="397"/>
      <c r="N15" s="397"/>
      <c r="O15" s="397"/>
      <c r="P15" s="397"/>
      <c r="Q15" s="40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8"/>
      <c r="K16" s="399"/>
      <c r="L16" s="399"/>
      <c r="M16" s="399"/>
      <c r="N16" s="399"/>
      <c r="O16" s="399"/>
      <c r="P16" s="399"/>
      <c r="Q16" s="40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8"/>
      <c r="K17" s="399"/>
      <c r="L17" s="399"/>
      <c r="M17" s="399"/>
      <c r="N17" s="399"/>
      <c r="O17" s="399"/>
      <c r="P17" s="399"/>
      <c r="Q17" s="40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8"/>
      <c r="K18" s="399"/>
      <c r="L18" s="399"/>
      <c r="M18" s="399"/>
      <c r="N18" s="399"/>
      <c r="O18" s="399"/>
      <c r="P18" s="399"/>
      <c r="Q18" s="40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399"/>
      <c r="L19" s="399"/>
      <c r="M19" s="399"/>
      <c r="N19" s="399"/>
      <c r="O19" s="399"/>
      <c r="P19" s="399"/>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0"/>
      <c r="K21" s="401"/>
      <c r="L21" s="401"/>
      <c r="M21" s="401"/>
      <c r="N21" s="401"/>
      <c r="O21" s="401"/>
      <c r="P21" s="401"/>
      <c r="Q21" s="40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96"/>
      <c r="K22" s="397"/>
      <c r="L22" s="397"/>
      <c r="M22" s="397"/>
      <c r="N22" s="397"/>
      <c r="O22" s="397"/>
      <c r="P22" s="397"/>
      <c r="Q22" s="40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98"/>
      <c r="K25" s="399"/>
      <c r="L25" s="399"/>
      <c r="M25" s="399"/>
      <c r="N25" s="399"/>
      <c r="O25" s="399"/>
      <c r="P25" s="399"/>
      <c r="Q25" s="403"/>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399"/>
      <c r="L26" s="399"/>
      <c r="M26" s="399"/>
      <c r="N26" s="399"/>
      <c r="O26" s="399"/>
      <c r="P26" s="399"/>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0"/>
      <c r="K28" s="401"/>
      <c r="L28" s="401"/>
      <c r="M28" s="401"/>
      <c r="N28" s="401"/>
      <c r="O28" s="401"/>
      <c r="P28" s="401"/>
      <c r="Q28" s="40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96"/>
      <c r="K29" s="397"/>
      <c r="L29" s="397"/>
      <c r="M29" s="397"/>
      <c r="N29" s="397"/>
      <c r="O29" s="397"/>
      <c r="P29" s="397"/>
      <c r="Q29" s="402"/>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98"/>
      <c r="K32" s="399"/>
      <c r="L32" s="399"/>
      <c r="M32" s="399"/>
      <c r="N32" s="399"/>
      <c r="O32" s="399"/>
      <c r="P32" s="399"/>
      <c r="Q32" s="403"/>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399"/>
      <c r="L33" s="399"/>
      <c r="M33" s="399"/>
      <c r="N33" s="399"/>
      <c r="O33" s="399"/>
      <c r="P33" s="399"/>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0"/>
      <c r="K35" s="401"/>
      <c r="L35" s="401"/>
      <c r="M35" s="401"/>
      <c r="N35" s="401"/>
      <c r="O35" s="401"/>
      <c r="P35" s="401"/>
      <c r="Q35" s="40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96"/>
      <c r="K36" s="397"/>
      <c r="L36" s="397"/>
      <c r="M36" s="397"/>
      <c r="N36" s="397"/>
      <c r="O36" s="397"/>
      <c r="P36" s="397"/>
      <c r="Q36" s="402"/>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98"/>
      <c r="K39" s="399"/>
      <c r="L39" s="399"/>
      <c r="M39" s="399"/>
      <c r="N39" s="399"/>
      <c r="O39" s="399"/>
      <c r="P39" s="399"/>
      <c r="Q39" s="403"/>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399"/>
      <c r="L40" s="399"/>
      <c r="M40" s="399"/>
      <c r="N40" s="399"/>
      <c r="O40" s="399"/>
      <c r="P40" s="399"/>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0"/>
      <c r="K42" s="401"/>
      <c r="L42" s="401"/>
      <c r="M42" s="401"/>
      <c r="N42" s="401"/>
      <c r="O42" s="401"/>
      <c r="P42" s="401"/>
      <c r="Q42" s="40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tnJrzQkE1Nw8iMaJUl/33+OhndA2aP8sfNP9tyJDqQCv86g0wI8TxLbfHteHF1RW9LRvAuE3n4Ql0ZRdHk5jVA==" saltValue="s8VpQd8RPb9G4boVuA6bLQ=="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J43:Q43"/>
    <mergeCell ref="A46:I46"/>
    <mergeCell ref="J46:Q46"/>
    <mergeCell ref="D47:E47"/>
    <mergeCell ref="J47:Q47"/>
    <mergeCell ref="B48:C48"/>
    <mergeCell ref="D48:E48"/>
    <mergeCell ref="G48:J48"/>
    <mergeCell ref="L48:P48"/>
    <mergeCell ref="J13:Q14"/>
    <mergeCell ref="J15:Q21"/>
    <mergeCell ref="J22:Q28"/>
    <mergeCell ref="J29:Q35"/>
    <mergeCell ref="J36:Q42"/>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67" priority="41">
      <formula>OR($C13="休暇",$C13="休日")</formula>
    </cfRule>
  </conditionalFormatting>
  <conditionalFormatting sqref="B13:B43">
    <cfRule type="expression" dxfId="166" priority="54">
      <formula>$B13="土"</formula>
    </cfRule>
    <cfRule type="expression" dxfId="165" priority="53">
      <formula>$B13="日"</formula>
    </cfRule>
  </conditionalFormatting>
  <conditionalFormatting sqref="B64 B68 F68 B71">
    <cfRule type="expression" dxfId="164" priority="39">
      <formula>OR($N$54="管理職",$N$54="裁量労働制",$N$54="固定残業制")</formula>
    </cfRule>
  </conditionalFormatting>
  <conditionalFormatting sqref="B64 B68 F68">
    <cfRule type="expression" dxfId="163" priority="7">
      <formula>OR($N$54="(大学・国研等)管理職",$N$54="(大学・国研等)裁量労働制")</formula>
    </cfRule>
  </conditionalFormatting>
  <conditionalFormatting sqref="B76">
    <cfRule type="expression" dxfId="162" priority="19">
      <formula>OR($N$54="管理職",$N$54="裁量労働制")</formula>
    </cfRule>
  </conditionalFormatting>
  <conditionalFormatting sqref="B77">
    <cfRule type="expression" dxfId="161" priority="33">
      <formula>OR($N$54="管理職",$N$54="裁量労働制")</formula>
    </cfRule>
  </conditionalFormatting>
  <conditionalFormatting sqref="B80">
    <cfRule type="expression" dxfId="160" priority="31">
      <formula>$N$54="固定残業制"</formula>
    </cfRule>
  </conditionalFormatting>
  <conditionalFormatting sqref="B83 B87 B90">
    <cfRule type="expression" dxfId="159" priority="28">
      <formula>$N$54="固定残業制"</formula>
    </cfRule>
  </conditionalFormatting>
  <conditionalFormatting sqref="B84 B88 B91">
    <cfRule type="expression" dxfId="158" priority="25">
      <formula>$N$54="固定残業制"</formula>
    </cfRule>
  </conditionalFormatting>
  <conditionalFormatting sqref="B65:C65 B69:C69 F69 B72:C72 B78:C78">
    <cfRule type="expression" dxfId="157" priority="13">
      <formula>OR($N$54="管理職",$N$54="裁量労働制")</formula>
    </cfRule>
  </conditionalFormatting>
  <conditionalFormatting sqref="B65:C65 B69:C69 F69 B72:C72">
    <cfRule type="expression" dxfId="156" priority="37">
      <formula>OR($N$54="管理職",$N$54="裁量労働制",$N$54="固定残業制")</formula>
    </cfRule>
  </conditionalFormatting>
  <conditionalFormatting sqref="B65:C65 B69:C69 F69">
    <cfRule type="expression" dxfId="155" priority="6">
      <formula>OR($N$54="(大学・国研等)管理職",$N$54="(大学・国研等)裁量労働制")</formula>
    </cfRule>
  </conditionalFormatting>
  <conditionalFormatting sqref="B69:D69">
    <cfRule type="expression" dxfId="154" priority="11">
      <formula>OR($N$54="管理職",$N$54="裁量労働制",$N$54="固定残業制",$N$54="(大学・国研等)管理職",$N$54="(大学・国研等)裁量労働制")</formula>
    </cfRule>
  </conditionalFormatting>
  <conditionalFormatting sqref="C64 F64:O64 C68 G68:O68 C71:N71">
    <cfRule type="expression" dxfId="153" priority="18">
      <formula>OR($N$54="管理職",$N$54="裁量労働制",$N$54="固定残業制")</formula>
    </cfRule>
  </conditionalFormatting>
  <conditionalFormatting sqref="C80:L80">
    <cfRule type="expression" dxfId="152" priority="29">
      <formula>$N$54="固定残業制"</formula>
    </cfRule>
  </conditionalFormatting>
  <conditionalFormatting sqref="C83:L83 C90:N90 C87:E87">
    <cfRule type="expression" dxfId="151" priority="22">
      <formula>$N$54="固定残業制"</formula>
    </cfRule>
  </conditionalFormatting>
  <conditionalFormatting sqref="C84:L84 C88:L88 C91:N91">
    <cfRule type="expression" dxfId="150" priority="23">
      <formula>$N$54="固定残業制"</formula>
    </cfRule>
  </conditionalFormatting>
  <conditionalFormatting sqref="C76:N76">
    <cfRule type="expression" dxfId="149" priority="38">
      <formula>OR($N$54="管理職",$N$54="裁量労働制")</formula>
    </cfRule>
  </conditionalFormatting>
  <conditionalFormatting sqref="C78:N78">
    <cfRule type="expression" dxfId="148" priority="36">
      <formula>OR($N$54="管理職",$N$54="裁量労働制")</formula>
    </cfRule>
  </conditionalFormatting>
  <conditionalFormatting sqref="C64:O64 C68 G68:O68">
    <cfRule type="expression" dxfId="147" priority="16">
      <formula>OR($N$54="管理職",$N$54="裁量労働制",$N$54="固定残業制",$N$54="(大学・国研等)管理職",$N$54="(大学・国研等)裁量労働制")</formula>
    </cfRule>
  </conditionalFormatting>
  <conditionalFormatting sqref="D65">
    <cfRule type="expression" dxfId="146" priority="5">
      <formula>OR($N$54="(大学・国研等)管理職",$N$54="(大学・国研等)裁量労働制")</formula>
    </cfRule>
  </conditionalFormatting>
  <conditionalFormatting sqref="D65:O65 C69 G69:O69 C72:N72">
    <cfRule type="expression" dxfId="145" priority="15">
      <formula>OR($N$54="管理職",$N$54="裁量労働制",$N$54="固定残業制")</formula>
    </cfRule>
  </conditionalFormatting>
  <conditionalFormatting sqref="D65:O65 C69 G69:O69">
    <cfRule type="expression" dxfId="144" priority="9">
      <formula>OR($N$54="(大学・国研等)管理職",$N$54="(大学・国研等)裁量労働制")</formula>
    </cfRule>
  </conditionalFormatting>
  <conditionalFormatting sqref="E10:F10">
    <cfRule type="expression" dxfId="143" priority="44">
      <formula>OR(I9="管理職/高プロ",I9="固定残業代有",I9="(大学・国研等)管理職/高プロ")</formula>
    </cfRule>
  </conditionalFormatting>
  <conditionalFormatting sqref="F83:L83 H90:N90">
    <cfRule type="expression" dxfId="142" priority="10">
      <formula>$N$54="固定残業制"</formula>
    </cfRule>
  </conditionalFormatting>
  <conditionalFormatting sqref="F87:L87">
    <cfRule type="expression" dxfId="141" priority="24">
      <formula>$N$54="固定残業制"</formula>
    </cfRule>
  </conditionalFormatting>
  <conditionalFormatting sqref="F77:N77">
    <cfRule type="expression" dxfId="140" priority="20">
      <formula>OR($N$54="管理職",$N$54="裁量労働制")</formula>
    </cfRule>
  </conditionalFormatting>
  <conditionalFormatting sqref="G10">
    <cfRule type="expression" dxfId="139" priority="49">
      <formula>OR($I$9="管理職/高プロ",$I$9="固定残業代有",$I$9="(大学・国研等)管理職/高プロ")</formula>
    </cfRule>
  </conditionalFormatting>
  <conditionalFormatting sqref="H2">
    <cfRule type="expression" dxfId="138" priority="47">
      <formula>COUNTA($F$1)=1</formula>
    </cfRule>
  </conditionalFormatting>
  <conditionalFormatting sqref="H10">
    <cfRule type="expression" dxfId="137" priority="42">
      <formula>OR($I$9="管理職/高プロ",$I$9="裁量",$I$9="固定残業代有",$I$9="(大学・国研等)裁量")</formula>
    </cfRule>
  </conditionalFormatting>
  <conditionalFormatting sqref="I9:J9">
    <cfRule type="expression" dxfId="136" priority="50">
      <formula>COUNTA($F$1)=1</formula>
    </cfRule>
  </conditionalFormatting>
  <conditionalFormatting sqref="I1:M1">
    <cfRule type="expression" dxfId="135" priority="52">
      <formula>$I$1&lt;&gt;"-"</formula>
    </cfRule>
  </conditionalFormatting>
  <conditionalFormatting sqref="J10">
    <cfRule type="expression" dxfId="134" priority="43">
      <formula>OR($I$9="管理職/高プロ",$I$9="裁量",$I$9="固定残業代有",$I$9="(大学・国研等)裁量")</formula>
    </cfRule>
  </conditionalFormatting>
  <conditionalFormatting sqref="K10">
    <cfRule type="expression" dxfId="133" priority="45">
      <formula>OR($I$9="裁量",$I$9="固定残業代有",$I$9="(大学・国研等)裁量")</formula>
    </cfRule>
  </conditionalFormatting>
  <conditionalFormatting sqref="M80">
    <cfRule type="expression" dxfId="132" priority="30">
      <formula>$N$54="固定残業制"</formula>
    </cfRule>
  </conditionalFormatting>
  <conditionalFormatting sqref="M83 M87 O90">
    <cfRule type="expression" dxfId="131" priority="27">
      <formula>$N$54="固定残業制"</formula>
    </cfRule>
  </conditionalFormatting>
  <conditionalFormatting sqref="M84 M88 O91">
    <cfRule type="expression" dxfId="130" priority="26">
      <formula>$N$54="固定残業制"</formula>
    </cfRule>
  </conditionalFormatting>
  <conditionalFormatting sqref="N10">
    <cfRule type="expression" dxfId="129" priority="51">
      <formula>OR($I$9="裁量",$I$9="固定残業代有",$I$9="(大学・国研等)裁量")</formula>
    </cfRule>
  </conditionalFormatting>
  <conditionalFormatting sqref="O10">
    <cfRule type="expression" dxfId="128" priority="55">
      <formula>AND(OR($H$2="あり",$Q$2="あり"),I9&lt;&gt;"通常勤務")</formula>
    </cfRule>
  </conditionalFormatting>
  <conditionalFormatting sqref="O76">
    <cfRule type="expression" dxfId="127" priority="35">
      <formula>OR($N$54="管理職",$N$54="裁量労働制")</formula>
    </cfRule>
  </conditionalFormatting>
  <conditionalFormatting sqref="O77">
    <cfRule type="expression" dxfId="126" priority="14">
      <formula>OR(,$N$54="管理職",$N$54="裁量労働制")</formula>
    </cfRule>
  </conditionalFormatting>
  <conditionalFormatting sqref="O78">
    <cfRule type="expression" dxfId="125" priority="32">
      <formula>OR($N$54="管理職",$N$54="裁量労働制")</formula>
    </cfRule>
  </conditionalFormatting>
  <conditionalFormatting sqref="O80 O84 O88">
    <cfRule type="expression" dxfId="124" priority="21">
      <formula>$N$54="固定残業制"</formula>
    </cfRule>
  </conditionalFormatting>
  <conditionalFormatting sqref="P64 D68 O68:P68">
    <cfRule type="expression" dxfId="123" priority="8">
      <formula>OR($N$54="(大学・国研等)管理職",$N$54="(大学・国研等)裁量労働制")</formula>
    </cfRule>
  </conditionalFormatting>
  <conditionalFormatting sqref="P64 D68 P68 O71">
    <cfRule type="expression" dxfId="122" priority="17">
      <formula>OR($N$54="管理職",$N$54="裁量労働制",$N$54="固定残業制")</formula>
    </cfRule>
  </conditionalFormatting>
  <conditionalFormatting sqref="P65 P69 O72">
    <cfRule type="expression" dxfId="121" priority="12">
      <formula>OR($N$54="管理職",$N$54="裁量労働制",$N$54="固定残業制")</formula>
    </cfRule>
  </conditionalFormatting>
  <conditionalFormatting sqref="P65 P69">
    <cfRule type="expression" dxfId="120" priority="34">
      <formula>OR($N$54="管理職",$N$54="裁量労働制",$N$54="(大学・国研等)管理職",$N$54="(大学・国研等)裁量労働制")</formula>
    </cfRule>
  </conditionalFormatting>
  <conditionalFormatting sqref="Q2">
    <cfRule type="expression" dxfId="119" priority="48">
      <formula>COUNTA($F$1)=1</formula>
    </cfRule>
  </conditionalFormatting>
  <conditionalFormatting sqref="Q10">
    <cfRule type="expression" dxfId="118" priority="56">
      <formula>AND(OR($H$2="あり",$Q$2="あり"),I9&lt;&gt;"通常勤務")</formula>
    </cfRule>
  </conditionalFormatting>
  <conditionalFormatting sqref="AI1">
    <cfRule type="expression" dxfId="114"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442DE2A-1A35-47E8-98EE-A0B69C6C9CA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179</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18</v>
      </c>
      <c r="C10" s="383" t="str">
        <f>"←稼働"&amp;F54&amp;"日
 + "&amp;"休暇"&amp;E54&amp;"日"</f>
        <v>←稼働18日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391"/>
      <c r="L15" s="391"/>
      <c r="M15" s="391"/>
      <c r="N15" s="391"/>
      <c r="O15" s="391"/>
      <c r="P15" s="391"/>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0"/>
      <c r="K16" s="391"/>
      <c r="L16" s="391"/>
      <c r="M16" s="391"/>
      <c r="N16" s="391"/>
      <c r="O16" s="391"/>
      <c r="P16" s="391"/>
      <c r="Q16" s="39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0"/>
      <c r="K17" s="391"/>
      <c r="L17" s="391"/>
      <c r="M17" s="391"/>
      <c r="N17" s="391"/>
      <c r="O17" s="391"/>
      <c r="P17" s="391"/>
      <c r="Q17" s="39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3"/>
      <c r="K18" s="394"/>
      <c r="L18" s="394"/>
      <c r="M18" s="394"/>
      <c r="N18" s="394"/>
      <c r="O18" s="394"/>
      <c r="P18" s="394"/>
      <c r="Q18" s="39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6"/>
      <c r="K19" s="397"/>
      <c r="L19" s="397"/>
      <c r="M19" s="397"/>
      <c r="N19" s="397"/>
      <c r="O19" s="397"/>
      <c r="P19" s="397"/>
      <c r="Q19" s="40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0"/>
      <c r="K25" s="401"/>
      <c r="L25" s="401"/>
      <c r="M25" s="401"/>
      <c r="N25" s="401"/>
      <c r="O25" s="401"/>
      <c r="P25" s="401"/>
      <c r="Q25" s="40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96"/>
      <c r="K26" s="397"/>
      <c r="L26" s="397"/>
      <c r="M26" s="397"/>
      <c r="N26" s="397"/>
      <c r="O26" s="397"/>
      <c r="P26" s="397"/>
      <c r="Q26" s="40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0"/>
      <c r="K32" s="401"/>
      <c r="L32" s="401"/>
      <c r="M32" s="401"/>
      <c r="N32" s="401"/>
      <c r="O32" s="401"/>
      <c r="P32" s="401"/>
      <c r="Q32" s="40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96"/>
      <c r="K33" s="397"/>
      <c r="L33" s="397"/>
      <c r="M33" s="397"/>
      <c r="N33" s="397"/>
      <c r="O33" s="397"/>
      <c r="P33" s="397"/>
      <c r="Q33" s="402"/>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0"/>
      <c r="K39" s="401"/>
      <c r="L39" s="401"/>
      <c r="M39" s="401"/>
      <c r="N39" s="401"/>
      <c r="O39" s="401"/>
      <c r="P39" s="401"/>
      <c r="Q39" s="40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96"/>
      <c r="K40" s="397"/>
      <c r="L40" s="397"/>
      <c r="M40" s="397"/>
      <c r="N40" s="397"/>
      <c r="O40" s="397"/>
      <c r="P40" s="397"/>
      <c r="Q40" s="40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ATQr4Pf1VkcbA7qjMJZox165n4OPgco8huOQ5s1Z6SQX7ysrkFm0qDqAlJI97rpwmH9xFMu8N9TvBqm2glCxQ==" saltValue="mdCwtQ25gqdR8skHSq3znA=="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8"/>
    <mergeCell ref="J19:Q25"/>
    <mergeCell ref="J26:Q32"/>
    <mergeCell ref="J33:Q39"/>
    <mergeCell ref="J40: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11" priority="41">
      <formula>OR($C13="休暇",$C13="休日")</formula>
    </cfRule>
  </conditionalFormatting>
  <conditionalFormatting sqref="B13:B43">
    <cfRule type="expression" dxfId="110" priority="54">
      <formula>$B13="土"</formula>
    </cfRule>
    <cfRule type="expression" dxfId="109" priority="53">
      <formula>$B13="日"</formula>
    </cfRule>
  </conditionalFormatting>
  <conditionalFormatting sqref="B64 B68 F68 B71">
    <cfRule type="expression" dxfId="108" priority="39">
      <formula>OR($N$54="管理職",$N$54="裁量労働制",$N$54="固定残業制")</formula>
    </cfRule>
  </conditionalFormatting>
  <conditionalFormatting sqref="B64 B68 F68">
    <cfRule type="expression" dxfId="107" priority="7">
      <formula>OR($N$54="(大学・国研等)管理職",$N$54="(大学・国研等)裁量労働制")</formula>
    </cfRule>
  </conditionalFormatting>
  <conditionalFormatting sqref="B76">
    <cfRule type="expression" dxfId="106" priority="19">
      <formula>OR($N$54="管理職",$N$54="裁量労働制")</formula>
    </cfRule>
  </conditionalFormatting>
  <conditionalFormatting sqref="B77">
    <cfRule type="expression" dxfId="105" priority="33">
      <formula>OR($N$54="管理職",$N$54="裁量労働制")</formula>
    </cfRule>
  </conditionalFormatting>
  <conditionalFormatting sqref="B80">
    <cfRule type="expression" dxfId="104" priority="31">
      <formula>$N$54="固定残業制"</formula>
    </cfRule>
  </conditionalFormatting>
  <conditionalFormatting sqref="B83 B87 B90">
    <cfRule type="expression" dxfId="103" priority="28">
      <formula>$N$54="固定残業制"</formula>
    </cfRule>
  </conditionalFormatting>
  <conditionalFormatting sqref="B84 B88 B91">
    <cfRule type="expression" dxfId="102" priority="25">
      <formula>$N$54="固定残業制"</formula>
    </cfRule>
  </conditionalFormatting>
  <conditionalFormatting sqref="B65:C65 B69:C69 F69 B72:C72 B78:C78">
    <cfRule type="expression" dxfId="101" priority="13">
      <formula>OR($N$54="管理職",$N$54="裁量労働制")</formula>
    </cfRule>
  </conditionalFormatting>
  <conditionalFormatting sqref="B65:C65 B69:C69 F69 B72:C72">
    <cfRule type="expression" dxfId="100" priority="37">
      <formula>OR($N$54="管理職",$N$54="裁量労働制",$N$54="固定残業制")</formula>
    </cfRule>
  </conditionalFormatting>
  <conditionalFormatting sqref="B65:C65 B69:C69 F69">
    <cfRule type="expression" dxfId="99" priority="6">
      <formula>OR($N$54="(大学・国研等)管理職",$N$54="(大学・国研等)裁量労働制")</formula>
    </cfRule>
  </conditionalFormatting>
  <conditionalFormatting sqref="B69:D69">
    <cfRule type="expression" dxfId="98" priority="11">
      <formula>OR($N$54="管理職",$N$54="裁量労働制",$N$54="固定残業制",$N$54="(大学・国研等)管理職",$N$54="(大学・国研等)裁量労働制")</formula>
    </cfRule>
  </conditionalFormatting>
  <conditionalFormatting sqref="C64 F64:O64 C68 G68:O68 C71:N71">
    <cfRule type="expression" dxfId="97" priority="18">
      <formula>OR($N$54="管理職",$N$54="裁量労働制",$N$54="固定残業制")</formula>
    </cfRule>
  </conditionalFormatting>
  <conditionalFormatting sqref="C80:L80">
    <cfRule type="expression" dxfId="96" priority="29">
      <formula>$N$54="固定残業制"</formula>
    </cfRule>
  </conditionalFormatting>
  <conditionalFormatting sqref="C83:L83 C90:N90 C87:E87">
    <cfRule type="expression" dxfId="95" priority="22">
      <formula>$N$54="固定残業制"</formula>
    </cfRule>
  </conditionalFormatting>
  <conditionalFormatting sqref="C84:L84 C88:L88 C91:N91">
    <cfRule type="expression" dxfId="94" priority="23">
      <formula>$N$54="固定残業制"</formula>
    </cfRule>
  </conditionalFormatting>
  <conditionalFormatting sqref="C76:N76">
    <cfRule type="expression" dxfId="93" priority="38">
      <formula>OR($N$54="管理職",$N$54="裁量労働制")</formula>
    </cfRule>
  </conditionalFormatting>
  <conditionalFormatting sqref="C78:N78">
    <cfRule type="expression" dxfId="92" priority="36">
      <formula>OR($N$54="管理職",$N$54="裁量労働制")</formula>
    </cfRule>
  </conditionalFormatting>
  <conditionalFormatting sqref="C64:O64 C68 G68:O68">
    <cfRule type="expression" dxfId="91" priority="16">
      <formula>OR($N$54="管理職",$N$54="裁量労働制",$N$54="固定残業制",$N$54="(大学・国研等)管理職",$N$54="(大学・国研等)裁量労働制")</formula>
    </cfRule>
  </conditionalFormatting>
  <conditionalFormatting sqref="D65">
    <cfRule type="expression" dxfId="90" priority="5">
      <formula>OR($N$54="(大学・国研等)管理職",$N$54="(大学・国研等)裁量労働制")</formula>
    </cfRule>
  </conditionalFormatting>
  <conditionalFormatting sqref="D65:O65 C69 G69:O69 C72:N72">
    <cfRule type="expression" dxfId="89" priority="15">
      <formula>OR($N$54="管理職",$N$54="裁量労働制",$N$54="固定残業制")</formula>
    </cfRule>
  </conditionalFormatting>
  <conditionalFormatting sqref="D65:O65 C69 G69:O69">
    <cfRule type="expression" dxfId="88" priority="9">
      <formula>OR($N$54="(大学・国研等)管理職",$N$54="(大学・国研等)裁量労働制")</formula>
    </cfRule>
  </conditionalFormatting>
  <conditionalFormatting sqref="E10:F10">
    <cfRule type="expression" dxfId="87" priority="44">
      <formula>OR(I9="管理職/高プロ",I9="固定残業代有",I9="(大学・国研等)管理職/高プロ")</formula>
    </cfRule>
  </conditionalFormatting>
  <conditionalFormatting sqref="F83:L83 H90:N90">
    <cfRule type="expression" dxfId="86" priority="10">
      <formula>$N$54="固定残業制"</formula>
    </cfRule>
  </conditionalFormatting>
  <conditionalFormatting sqref="F87:L87">
    <cfRule type="expression" dxfId="85" priority="24">
      <formula>$N$54="固定残業制"</formula>
    </cfRule>
  </conditionalFormatting>
  <conditionalFormatting sqref="F77:N77">
    <cfRule type="expression" dxfId="84" priority="20">
      <formula>OR($N$54="管理職",$N$54="裁量労働制")</formula>
    </cfRule>
  </conditionalFormatting>
  <conditionalFormatting sqref="G10">
    <cfRule type="expression" dxfId="83" priority="49">
      <formula>OR($I$9="管理職/高プロ",$I$9="固定残業代有",$I$9="(大学・国研等)管理職/高プロ")</formula>
    </cfRule>
  </conditionalFormatting>
  <conditionalFormatting sqref="H2">
    <cfRule type="expression" dxfId="82" priority="47">
      <formula>COUNTA($F$1)=1</formula>
    </cfRule>
  </conditionalFormatting>
  <conditionalFormatting sqref="H10">
    <cfRule type="expression" dxfId="81" priority="42">
      <formula>OR($I$9="管理職/高プロ",$I$9="裁量",$I$9="固定残業代有",$I$9="(大学・国研等)裁量")</formula>
    </cfRule>
  </conditionalFormatting>
  <conditionalFormatting sqref="I9:J9">
    <cfRule type="expression" dxfId="80" priority="50">
      <formula>COUNTA($F$1)=1</formula>
    </cfRule>
  </conditionalFormatting>
  <conditionalFormatting sqref="I1:M1">
    <cfRule type="expression" dxfId="79" priority="52">
      <formula>$I$1&lt;&gt;"-"</formula>
    </cfRule>
  </conditionalFormatting>
  <conditionalFormatting sqref="J10">
    <cfRule type="expression" dxfId="78" priority="43">
      <formula>OR($I$9="管理職/高プロ",$I$9="裁量",$I$9="固定残業代有",$I$9="(大学・国研等)裁量")</formula>
    </cfRule>
  </conditionalFormatting>
  <conditionalFormatting sqref="K10">
    <cfRule type="expression" dxfId="77" priority="45">
      <formula>OR($I$9="裁量",$I$9="固定残業代有",$I$9="(大学・国研等)裁量")</formula>
    </cfRule>
  </conditionalFormatting>
  <conditionalFormatting sqref="M80">
    <cfRule type="expression" dxfId="76" priority="30">
      <formula>$N$54="固定残業制"</formula>
    </cfRule>
  </conditionalFormatting>
  <conditionalFormatting sqref="M83 M87 O90">
    <cfRule type="expression" dxfId="75" priority="27">
      <formula>$N$54="固定残業制"</formula>
    </cfRule>
  </conditionalFormatting>
  <conditionalFormatting sqref="M84 M88 O91">
    <cfRule type="expression" dxfId="74" priority="26">
      <formula>$N$54="固定残業制"</formula>
    </cfRule>
  </conditionalFormatting>
  <conditionalFormatting sqref="N10">
    <cfRule type="expression" dxfId="73" priority="51">
      <formula>OR($I$9="裁量",$I$9="固定残業代有",$I$9="(大学・国研等)裁量")</formula>
    </cfRule>
  </conditionalFormatting>
  <conditionalFormatting sqref="O10">
    <cfRule type="expression" dxfId="72" priority="55">
      <formula>AND(OR($H$2="あり",$Q$2="あり"),I9&lt;&gt;"通常勤務")</formula>
    </cfRule>
  </conditionalFormatting>
  <conditionalFormatting sqref="O76">
    <cfRule type="expression" dxfId="71" priority="35">
      <formula>OR($N$54="管理職",$N$54="裁量労働制")</formula>
    </cfRule>
  </conditionalFormatting>
  <conditionalFormatting sqref="O77">
    <cfRule type="expression" dxfId="70" priority="14">
      <formula>OR(,$N$54="管理職",$N$54="裁量労働制")</formula>
    </cfRule>
  </conditionalFormatting>
  <conditionalFormatting sqref="O78">
    <cfRule type="expression" dxfId="69" priority="32">
      <formula>OR($N$54="管理職",$N$54="裁量労働制")</formula>
    </cfRule>
  </conditionalFormatting>
  <conditionalFormatting sqref="O80 O84 O88">
    <cfRule type="expression" dxfId="68" priority="21">
      <formula>$N$54="固定残業制"</formula>
    </cfRule>
  </conditionalFormatting>
  <conditionalFormatting sqref="P64 D68 O68:P68">
    <cfRule type="expression" dxfId="67" priority="8">
      <formula>OR($N$54="(大学・国研等)管理職",$N$54="(大学・国研等)裁量労働制")</formula>
    </cfRule>
  </conditionalFormatting>
  <conditionalFormatting sqref="P64 D68 P68 O71">
    <cfRule type="expression" dxfId="66" priority="17">
      <formula>OR($N$54="管理職",$N$54="裁量労働制",$N$54="固定残業制")</formula>
    </cfRule>
  </conditionalFormatting>
  <conditionalFormatting sqref="P65 P69 O72">
    <cfRule type="expression" dxfId="65" priority="12">
      <formula>OR($N$54="管理職",$N$54="裁量労働制",$N$54="固定残業制")</formula>
    </cfRule>
  </conditionalFormatting>
  <conditionalFormatting sqref="P65 P69">
    <cfRule type="expression" dxfId="64" priority="34">
      <formula>OR($N$54="管理職",$N$54="裁量労働制",$N$54="(大学・国研等)管理職",$N$54="(大学・国研等)裁量労働制")</formula>
    </cfRule>
  </conditionalFormatting>
  <conditionalFormatting sqref="Q2">
    <cfRule type="expression" dxfId="63" priority="48">
      <formula>COUNTA($F$1)=1</formula>
    </cfRule>
  </conditionalFormatting>
  <conditionalFormatting sqref="Q10">
    <cfRule type="expression" dxfId="62" priority="56">
      <formula>AND(OR($H$2="あり",$Q$2="あり"),I9&lt;&gt;"通常勤務")</formula>
    </cfRule>
  </conditionalFormatting>
  <conditionalFormatting sqref="AI1">
    <cfRule type="expression" dxfId="58" priority="57">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B5778C3-A1B5-4E8F-9BFA-81E851F79D5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180</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22</v>
      </c>
      <c r="C10" s="383" t="str">
        <f>"←稼働"&amp;F54&amp;"日
 + "&amp;"休暇"&amp;E54&amp;"日"</f>
        <v>←稼働22日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391"/>
      <c r="L15" s="391"/>
      <c r="M15" s="391"/>
      <c r="N15" s="391"/>
      <c r="O15" s="391"/>
      <c r="P15" s="391"/>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0"/>
      <c r="K16" s="391"/>
      <c r="L16" s="391"/>
      <c r="M16" s="391"/>
      <c r="N16" s="391"/>
      <c r="O16" s="391"/>
      <c r="P16" s="391"/>
      <c r="Q16" s="39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0"/>
      <c r="K17" s="391"/>
      <c r="L17" s="391"/>
      <c r="M17" s="391"/>
      <c r="N17" s="391"/>
      <c r="O17" s="391"/>
      <c r="P17" s="391"/>
      <c r="Q17" s="39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3"/>
      <c r="K18" s="394"/>
      <c r="L18" s="394"/>
      <c r="M18" s="394"/>
      <c r="N18" s="394"/>
      <c r="O18" s="394"/>
      <c r="P18" s="394"/>
      <c r="Q18" s="39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6"/>
      <c r="K19" s="397"/>
      <c r="L19" s="397"/>
      <c r="M19" s="397"/>
      <c r="N19" s="397"/>
      <c r="O19" s="397"/>
      <c r="P19" s="397"/>
      <c r="Q19" s="40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0"/>
      <c r="K25" s="401"/>
      <c r="L25" s="401"/>
      <c r="M25" s="401"/>
      <c r="N25" s="401"/>
      <c r="O25" s="401"/>
      <c r="P25" s="401"/>
      <c r="Q25" s="40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96"/>
      <c r="K26" s="397"/>
      <c r="L26" s="397"/>
      <c r="M26" s="397"/>
      <c r="N26" s="397"/>
      <c r="O26" s="397"/>
      <c r="P26" s="397"/>
      <c r="Q26" s="40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0"/>
      <c r="K32" s="401"/>
      <c r="L32" s="401"/>
      <c r="M32" s="401"/>
      <c r="N32" s="401"/>
      <c r="O32" s="401"/>
      <c r="P32" s="401"/>
      <c r="Q32" s="40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96"/>
      <c r="K33" s="397"/>
      <c r="L33" s="397"/>
      <c r="M33" s="397"/>
      <c r="N33" s="397"/>
      <c r="O33" s="397"/>
      <c r="P33" s="397"/>
      <c r="Q33" s="402"/>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0"/>
      <c r="K39" s="401"/>
      <c r="L39" s="401"/>
      <c r="M39" s="401"/>
      <c r="N39" s="401"/>
      <c r="O39" s="401"/>
      <c r="P39" s="401"/>
      <c r="Q39" s="40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96"/>
      <c r="K40" s="397"/>
      <c r="L40" s="397"/>
      <c r="M40" s="397"/>
      <c r="N40" s="397"/>
      <c r="O40" s="397"/>
      <c r="P40" s="397"/>
      <c r="Q40" s="40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22</v>
      </c>
      <c r="B56" s="202">
        <f>B54</f>
        <v>0</v>
      </c>
      <c r="C56" s="202"/>
      <c r="D56" s="212"/>
      <c r="E56" s="203">
        <f>E54</f>
        <v>0</v>
      </c>
      <c r="F56" s="204">
        <f>A56-E56</f>
        <v>22</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 hidden="1" outlineLevel="1">
      <c r="A57" s="201">
        <f>A54</f>
        <v>22</v>
      </c>
      <c r="B57" s="202">
        <f>B54</f>
        <v>0</v>
      </c>
      <c r="C57" s="202"/>
      <c r="D57" s="213">
        <f>D54</f>
        <v>0</v>
      </c>
      <c r="E57" s="203">
        <f>E54</f>
        <v>0</v>
      </c>
      <c r="F57" s="204">
        <f>A57-E57</f>
        <v>22</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 hidden="1" outlineLevel="1">
      <c r="A58" s="201">
        <f>A54</f>
        <v>22</v>
      </c>
      <c r="B58" s="202">
        <f>B54</f>
        <v>0</v>
      </c>
      <c r="C58" s="202"/>
      <c r="D58" s="213">
        <f>D54</f>
        <v>0</v>
      </c>
      <c r="E58" s="203">
        <f>E54</f>
        <v>0</v>
      </c>
      <c r="F58" s="204">
        <f>A58-E58</f>
        <v>22</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 hidden="1" outlineLevel="1">
      <c r="A59" s="214"/>
      <c r="B59" s="214"/>
      <c r="C59" s="214"/>
      <c r="D59" s="215"/>
      <c r="E59" s="215"/>
      <c r="F59" s="215"/>
      <c r="G59" s="215"/>
      <c r="H59" s="215"/>
      <c r="I59" s="215"/>
      <c r="J59" s="215"/>
      <c r="K59" s="214"/>
      <c r="L59" s="412">
        <f>H54+J54</f>
        <v>0</v>
      </c>
      <c r="M59" s="413"/>
      <c r="N59" s="207" t="s">
        <v>15</v>
      </c>
      <c r="O59" s="207"/>
      <c r="P59" s="207"/>
      <c r="Q59" s="207"/>
    </row>
    <row r="60" spans="1:45" ht="13" hidden="1" outlineLevel="1">
      <c r="A60" s="201">
        <f>A54</f>
        <v>22</v>
      </c>
      <c r="B60" s="202">
        <f>B54</f>
        <v>0</v>
      </c>
      <c r="C60" s="202"/>
      <c r="D60" s="213"/>
      <c r="E60" s="203">
        <f>E54</f>
        <v>0</v>
      </c>
      <c r="F60" s="204">
        <f>A60-E60</f>
        <v>22</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 hidden="1" outlineLevel="1">
      <c r="A61" s="201">
        <f>A54</f>
        <v>22</v>
      </c>
      <c r="B61" s="202">
        <f>B54</f>
        <v>0</v>
      </c>
      <c r="C61" s="202"/>
      <c r="D61" s="213">
        <f>D54</f>
        <v>0</v>
      </c>
      <c r="E61" s="203">
        <f>E54</f>
        <v>0</v>
      </c>
      <c r="F61" s="204">
        <f>A61-E61</f>
        <v>22</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1PKUq98xyL6NBqV0lrHvrPOzP55Leh2MvV6bUrOMxt7ckhIEVI4WTXS22V5nhBtk19nTOnEit8P1szZ66MubUg==" saltValue="x69aiDaYWtz4Boaun8/aGQ=="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8"/>
    <mergeCell ref="J19:Q25"/>
    <mergeCell ref="J26:Q32"/>
    <mergeCell ref="J33:Q39"/>
    <mergeCell ref="J40: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5" priority="44">
      <formula>OR($C13="休暇",$C13="休日")</formula>
    </cfRule>
  </conditionalFormatting>
  <conditionalFormatting sqref="B13:B43">
    <cfRule type="expression" dxfId="54" priority="57">
      <formula>$B13="土"</formula>
    </cfRule>
    <cfRule type="expression" dxfId="53" priority="56">
      <formula>$B13="日"</formula>
    </cfRule>
  </conditionalFormatting>
  <conditionalFormatting sqref="B64 B68 F68 B71">
    <cfRule type="expression" dxfId="52" priority="42">
      <formula>OR($N$54="管理職",$N$54="裁量労働制",$N$54="固定残業制")</formula>
    </cfRule>
  </conditionalFormatting>
  <conditionalFormatting sqref="B64 B68 F68">
    <cfRule type="expression" dxfId="51" priority="10">
      <formula>OR($N$54="(大学・国研等)管理職",$N$54="(大学・国研等)裁量労働制")</formula>
    </cfRule>
  </conditionalFormatting>
  <conditionalFormatting sqref="B76">
    <cfRule type="expression" dxfId="50" priority="22">
      <formula>OR($N$54="管理職",$N$54="裁量労働制")</formula>
    </cfRule>
  </conditionalFormatting>
  <conditionalFormatting sqref="B77">
    <cfRule type="expression" dxfId="49" priority="36">
      <formula>OR($N$54="管理職",$N$54="裁量労働制")</formula>
    </cfRule>
  </conditionalFormatting>
  <conditionalFormatting sqref="B80">
    <cfRule type="expression" dxfId="48" priority="34">
      <formula>$N$54="固定残業制"</formula>
    </cfRule>
  </conditionalFormatting>
  <conditionalFormatting sqref="B83 B87 B90">
    <cfRule type="expression" dxfId="47" priority="31">
      <formula>$N$54="固定残業制"</formula>
    </cfRule>
  </conditionalFormatting>
  <conditionalFormatting sqref="B84 B88 B91">
    <cfRule type="expression" dxfId="46" priority="28">
      <formula>$N$54="固定残業制"</formula>
    </cfRule>
  </conditionalFormatting>
  <conditionalFormatting sqref="B65:C65 B69:C69 F69 B72:C72 B78:C78">
    <cfRule type="expression" dxfId="45" priority="16">
      <formula>OR($N$54="管理職",$N$54="裁量労働制")</formula>
    </cfRule>
  </conditionalFormatting>
  <conditionalFormatting sqref="B65:C65 B69:C69 F69 B72:C72">
    <cfRule type="expression" dxfId="44" priority="40">
      <formula>OR($N$54="管理職",$N$54="裁量労働制",$N$54="固定残業制")</formula>
    </cfRule>
  </conditionalFormatting>
  <conditionalFormatting sqref="B65:C65 B69:C69 F69">
    <cfRule type="expression" dxfId="43" priority="9">
      <formula>OR($N$54="(大学・国研等)管理職",$N$54="(大学・国研等)裁量労働制")</formula>
    </cfRule>
  </conditionalFormatting>
  <conditionalFormatting sqref="B69:D69">
    <cfRule type="expression" dxfId="42" priority="14">
      <formula>OR($N$54="管理職",$N$54="裁量労働制",$N$54="固定残業制",$N$54="(大学・国研等)管理職",$N$54="(大学・国研等)裁量労働制")</formula>
    </cfRule>
  </conditionalFormatting>
  <conditionalFormatting sqref="C64 F64:O64 C68 G68:O68 C71:N71">
    <cfRule type="expression" dxfId="41" priority="21">
      <formula>OR($N$54="管理職",$N$54="裁量労働制",$N$54="固定残業制")</formula>
    </cfRule>
  </conditionalFormatting>
  <conditionalFormatting sqref="C80:L80">
    <cfRule type="expression" dxfId="40" priority="32">
      <formula>$N$54="固定残業制"</formula>
    </cfRule>
  </conditionalFormatting>
  <conditionalFormatting sqref="C83:L83 C90:N90 C87:E87">
    <cfRule type="expression" dxfId="39" priority="25">
      <formula>$N$54="固定残業制"</formula>
    </cfRule>
  </conditionalFormatting>
  <conditionalFormatting sqref="C84:L84 C88:L88 C91:N91">
    <cfRule type="expression" dxfId="38" priority="26">
      <formula>$N$54="固定残業制"</formula>
    </cfRule>
  </conditionalFormatting>
  <conditionalFormatting sqref="C76:N76">
    <cfRule type="expression" dxfId="37" priority="41">
      <formula>OR($N$54="管理職",$N$54="裁量労働制")</formula>
    </cfRule>
  </conditionalFormatting>
  <conditionalFormatting sqref="C78:N78">
    <cfRule type="expression" dxfId="36" priority="39">
      <formula>OR($N$54="管理職",$N$54="裁量労働制")</formula>
    </cfRule>
  </conditionalFormatting>
  <conditionalFormatting sqref="C64:O64 C68 G68:O68">
    <cfRule type="expression" dxfId="35" priority="19">
      <formula>OR($N$54="管理職",$N$54="裁量労働制",$N$54="固定残業制",$N$54="(大学・国研等)管理職",$N$54="(大学・国研等)裁量労働制")</formula>
    </cfRule>
  </conditionalFormatting>
  <conditionalFormatting sqref="D65">
    <cfRule type="expression" dxfId="34" priority="8">
      <formula>OR($N$54="(大学・国研等)管理職",$N$54="(大学・国研等)裁量労働制")</formula>
    </cfRule>
  </conditionalFormatting>
  <conditionalFormatting sqref="D65:O65 C69 G69:O69 C72:N72">
    <cfRule type="expression" dxfId="33" priority="18">
      <formula>OR($N$54="管理職",$N$54="裁量労働制",$N$54="固定残業制")</formula>
    </cfRule>
  </conditionalFormatting>
  <conditionalFormatting sqref="D65:O65 C69 G69:O69">
    <cfRule type="expression" dxfId="32" priority="12">
      <formula>OR($N$54="(大学・国研等)管理職",$N$54="(大学・国研等)裁量労働制")</formula>
    </cfRule>
  </conditionalFormatting>
  <conditionalFormatting sqref="E10:F10">
    <cfRule type="expression" dxfId="31" priority="47">
      <formula>OR(I9="管理職/高プロ",I9="固定残業代有",I9="(大学・国研等)管理職/高プロ")</formula>
    </cfRule>
  </conditionalFormatting>
  <conditionalFormatting sqref="F83:L83 H90:N90">
    <cfRule type="expression" dxfId="30" priority="13">
      <formula>$N$54="固定残業制"</formula>
    </cfRule>
  </conditionalFormatting>
  <conditionalFormatting sqref="F87:L87">
    <cfRule type="expression" dxfId="29" priority="27">
      <formula>$N$54="固定残業制"</formula>
    </cfRule>
  </conditionalFormatting>
  <conditionalFormatting sqref="F77:N77">
    <cfRule type="expression" dxfId="28" priority="23">
      <formula>OR($N$54="管理職",$N$54="裁量労働制")</formula>
    </cfRule>
  </conditionalFormatting>
  <conditionalFormatting sqref="G10">
    <cfRule type="expression" dxfId="27" priority="52">
      <formula>OR($I$9="管理職/高プロ",$I$9="固定残業代有",$I$9="(大学・国研等)管理職/高プロ")</formula>
    </cfRule>
  </conditionalFormatting>
  <conditionalFormatting sqref="H2">
    <cfRule type="expression" dxfId="26" priority="50">
      <formula>COUNTA($F$1)=1</formula>
    </cfRule>
  </conditionalFormatting>
  <conditionalFormatting sqref="H10">
    <cfRule type="expression" dxfId="25" priority="45">
      <formula>OR($I$9="管理職/高プロ",$I$9="裁量",$I$9="固定残業代有",$I$9="(大学・国研等)裁量")</formula>
    </cfRule>
  </conditionalFormatting>
  <conditionalFormatting sqref="I9:J9">
    <cfRule type="expression" dxfId="24" priority="53">
      <formula>COUNTA($F$1)=1</formula>
    </cfRule>
  </conditionalFormatting>
  <conditionalFormatting sqref="I1:M1">
    <cfRule type="expression" dxfId="23" priority="55">
      <formula>$I$1&lt;&gt;"-"</formula>
    </cfRule>
  </conditionalFormatting>
  <conditionalFormatting sqref="J10">
    <cfRule type="expression" dxfId="22" priority="46">
      <formula>OR($I$9="管理職/高プロ",$I$9="裁量",$I$9="固定残業代有",$I$9="(大学・国研等)裁量")</formula>
    </cfRule>
  </conditionalFormatting>
  <conditionalFormatting sqref="K10">
    <cfRule type="expression" dxfId="21" priority="48">
      <formula>OR($I$9="裁量",$I$9="固定残業代有",$I$9="(大学・国研等)裁量")</formula>
    </cfRule>
  </conditionalFormatting>
  <conditionalFormatting sqref="M80">
    <cfRule type="expression" dxfId="20" priority="33">
      <formula>$N$54="固定残業制"</formula>
    </cfRule>
  </conditionalFormatting>
  <conditionalFormatting sqref="M83 M87 O90">
    <cfRule type="expression" dxfId="19" priority="30">
      <formula>$N$54="固定残業制"</formula>
    </cfRule>
  </conditionalFormatting>
  <conditionalFormatting sqref="M84 M88 O91">
    <cfRule type="expression" dxfId="18" priority="29">
      <formula>$N$54="固定残業制"</formula>
    </cfRule>
  </conditionalFormatting>
  <conditionalFormatting sqref="N10">
    <cfRule type="expression" dxfId="17" priority="54">
      <formula>OR($I$9="裁量",$I$9="固定残業代有",$I$9="(大学・国研等)裁量")</formula>
    </cfRule>
  </conditionalFormatting>
  <conditionalFormatting sqref="O10">
    <cfRule type="expression" dxfId="16" priority="58">
      <formula>AND(OR($H$2="あり",$Q$2="あり"),I9&lt;&gt;"通常勤務")</formula>
    </cfRule>
  </conditionalFormatting>
  <conditionalFormatting sqref="O76">
    <cfRule type="expression" dxfId="15" priority="38">
      <formula>OR($N$54="管理職",$N$54="裁量労働制")</formula>
    </cfRule>
  </conditionalFormatting>
  <conditionalFormatting sqref="O77">
    <cfRule type="expression" dxfId="14" priority="17">
      <formula>OR(,$N$54="管理職",$N$54="裁量労働制")</formula>
    </cfRule>
  </conditionalFormatting>
  <conditionalFormatting sqref="O78">
    <cfRule type="expression" dxfId="13" priority="35">
      <formula>OR($N$54="管理職",$N$54="裁量労働制")</formula>
    </cfRule>
  </conditionalFormatting>
  <conditionalFormatting sqref="O80 O84 O88">
    <cfRule type="expression" dxfId="12" priority="24">
      <formula>$N$54="固定残業制"</formula>
    </cfRule>
  </conditionalFormatting>
  <conditionalFormatting sqref="P64 D68 O68:P68">
    <cfRule type="expression" dxfId="11" priority="11">
      <formula>OR($N$54="(大学・国研等)管理職",$N$54="(大学・国研等)裁量労働制")</formula>
    </cfRule>
  </conditionalFormatting>
  <conditionalFormatting sqref="P64 D68 P68 O71">
    <cfRule type="expression" dxfId="10" priority="20">
      <formula>OR($N$54="管理職",$N$54="裁量労働制",$N$54="固定残業制")</formula>
    </cfRule>
  </conditionalFormatting>
  <conditionalFormatting sqref="P65 P69 O72">
    <cfRule type="expression" dxfId="9" priority="15">
      <formula>OR($N$54="管理職",$N$54="裁量労働制",$N$54="固定残業制")</formula>
    </cfRule>
  </conditionalFormatting>
  <conditionalFormatting sqref="P65 P69">
    <cfRule type="expression" dxfId="8" priority="37">
      <formula>OR($N$54="管理職",$N$54="裁量労働制",$N$54="(大学・国研等)管理職",$N$54="(大学・国研等)裁量労働制")</formula>
    </cfRule>
  </conditionalFormatting>
  <conditionalFormatting sqref="Q2">
    <cfRule type="expression" dxfId="7" priority="51">
      <formula>COUNTA($F$1)=1</formula>
    </cfRule>
  </conditionalFormatting>
  <conditionalFormatting sqref="Q10">
    <cfRule type="expression" dxfId="6" priority="59">
      <formula>AND(OR($H$2="あり",$Q$2="あり"),I9&lt;&gt;"通常勤務")</formula>
    </cfRule>
  </conditionalFormatting>
  <conditionalFormatting sqref="AI1">
    <cfRule type="expression" dxfId="2" priority="60">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A9E6A09C-36E3-4EE0-8775-8E909B40FEC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9"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3"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6"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166</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18</v>
      </c>
      <c r="C10" s="383" t="str">
        <f>"←稼働"&amp;F54&amp;"日
 + "&amp;"休暇"&amp;E54&amp;"日"</f>
        <v>←稼働18日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3"/>
      <c r="K14" s="394"/>
      <c r="L14" s="394"/>
      <c r="M14" s="394"/>
      <c r="N14" s="394"/>
      <c r="O14" s="394"/>
      <c r="P14" s="394"/>
      <c r="Q14" s="39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6"/>
      <c r="K15" s="397"/>
      <c r="L15" s="397"/>
      <c r="M15" s="397"/>
      <c r="N15" s="397"/>
      <c r="O15" s="397"/>
      <c r="P15" s="397"/>
      <c r="Q15" s="40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8"/>
      <c r="K16" s="399"/>
      <c r="L16" s="399"/>
      <c r="M16" s="399"/>
      <c r="N16" s="399"/>
      <c r="O16" s="399"/>
      <c r="P16" s="399"/>
      <c r="Q16" s="40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8"/>
      <c r="K17" s="399"/>
      <c r="L17" s="399"/>
      <c r="M17" s="399"/>
      <c r="N17" s="399"/>
      <c r="O17" s="399"/>
      <c r="P17" s="399"/>
      <c r="Q17" s="40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8"/>
      <c r="K18" s="399"/>
      <c r="L18" s="399"/>
      <c r="M18" s="399"/>
      <c r="N18" s="399"/>
      <c r="O18" s="399"/>
      <c r="P18" s="399"/>
      <c r="Q18" s="40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399"/>
      <c r="L19" s="399"/>
      <c r="M19" s="399"/>
      <c r="N19" s="399"/>
      <c r="O19" s="399"/>
      <c r="P19" s="399"/>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0"/>
      <c r="K21" s="401"/>
      <c r="L21" s="401"/>
      <c r="M21" s="401"/>
      <c r="N21" s="401"/>
      <c r="O21" s="401"/>
      <c r="P21" s="401"/>
      <c r="Q21" s="40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96"/>
      <c r="K22" s="397"/>
      <c r="L22" s="397"/>
      <c r="M22" s="397"/>
      <c r="N22" s="397"/>
      <c r="O22" s="397"/>
      <c r="P22" s="397"/>
      <c r="Q22" s="40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98"/>
      <c r="K25" s="399"/>
      <c r="L25" s="399"/>
      <c r="M25" s="399"/>
      <c r="N25" s="399"/>
      <c r="O25" s="399"/>
      <c r="P25" s="399"/>
      <c r="Q25" s="403"/>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399"/>
      <c r="L26" s="399"/>
      <c r="M26" s="399"/>
      <c r="N26" s="399"/>
      <c r="O26" s="399"/>
      <c r="P26" s="399"/>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0"/>
      <c r="K28" s="401"/>
      <c r="L28" s="401"/>
      <c r="M28" s="401"/>
      <c r="N28" s="401"/>
      <c r="O28" s="401"/>
      <c r="P28" s="401"/>
      <c r="Q28" s="40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96"/>
      <c r="K29" s="397"/>
      <c r="L29" s="397"/>
      <c r="M29" s="397"/>
      <c r="N29" s="397"/>
      <c r="O29" s="397"/>
      <c r="P29" s="397"/>
      <c r="Q29" s="402"/>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98"/>
      <c r="K32" s="399"/>
      <c r="L32" s="399"/>
      <c r="M32" s="399"/>
      <c r="N32" s="399"/>
      <c r="O32" s="399"/>
      <c r="P32" s="399"/>
      <c r="Q32" s="403"/>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399"/>
      <c r="L33" s="399"/>
      <c r="M33" s="399"/>
      <c r="N33" s="399"/>
      <c r="O33" s="399"/>
      <c r="P33" s="399"/>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0"/>
      <c r="K35" s="401"/>
      <c r="L35" s="401"/>
      <c r="M35" s="401"/>
      <c r="N35" s="401"/>
      <c r="O35" s="401"/>
      <c r="P35" s="401"/>
      <c r="Q35" s="40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96"/>
      <c r="K36" s="397"/>
      <c r="L36" s="397"/>
      <c r="M36" s="397"/>
      <c r="N36" s="397"/>
      <c r="O36" s="397"/>
      <c r="P36" s="397"/>
      <c r="Q36" s="402"/>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98"/>
      <c r="K39" s="399"/>
      <c r="L39" s="399"/>
      <c r="M39" s="399"/>
      <c r="N39" s="399"/>
      <c r="O39" s="399"/>
      <c r="P39" s="399"/>
      <c r="Q39" s="403"/>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399"/>
      <c r="L40" s="399"/>
      <c r="M40" s="399"/>
      <c r="N40" s="399"/>
      <c r="O40" s="399"/>
      <c r="P40" s="399"/>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0"/>
      <c r="K42" s="401"/>
      <c r="L42" s="401"/>
      <c r="M42" s="401"/>
      <c r="N42" s="401"/>
      <c r="O42" s="401"/>
      <c r="P42" s="401"/>
      <c r="Q42" s="40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tn+Sk5sTChSOsBsLISdfazoyFK5/TfA8t7kEoheNuB+ateFyBtrn88IqXHNz40lsPMYRg3dxIFQRn8Ghhx1WMQ==" saltValue="sNYYdSHvPHTJlnTmqNXxeg==" spinCount="100000" sheet="1" formatRows="0" selectLockedCells="1"/>
  <dataConsolidate/>
  <mergeCells count="117">
    <mergeCell ref="Y1:Y12"/>
    <mergeCell ref="O1:P1"/>
    <mergeCell ref="R1:R3"/>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29:Q35"/>
    <mergeCell ref="J36:Q42"/>
    <mergeCell ref="J15:Q21"/>
    <mergeCell ref="J22:Q28"/>
    <mergeCell ref="K10:M10"/>
    <mergeCell ref="O10:P10"/>
    <mergeCell ref="E8:H8"/>
    <mergeCell ref="I8:J8"/>
    <mergeCell ref="N8:P8"/>
    <mergeCell ref="D11:G11"/>
    <mergeCell ref="H11:H12"/>
    <mergeCell ref="I11:I12"/>
    <mergeCell ref="J11:Q12"/>
    <mergeCell ref="J13:Q14"/>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14" priority="40">
      <formula>OR($C13="休暇",$C13="休日")</formula>
    </cfRule>
  </conditionalFormatting>
  <conditionalFormatting sqref="B13:B43">
    <cfRule type="expression" dxfId="613" priority="53">
      <formula>$B13="土"</formula>
    </cfRule>
    <cfRule type="expression" dxfId="612" priority="52">
      <formula>$B13="日"</formula>
    </cfRule>
  </conditionalFormatting>
  <conditionalFormatting sqref="B64 B68 F68 B71">
    <cfRule type="expression" dxfId="611" priority="38">
      <formula>OR($N$54="管理職",$N$54="裁量労働制",$N$54="固定残業制")</formula>
    </cfRule>
  </conditionalFormatting>
  <conditionalFormatting sqref="B64 B68 F68">
    <cfRule type="expression" dxfId="610" priority="6">
      <formula>OR($N$54="(大学・国研等)管理職",$N$54="(大学・国研等)裁量労働制")</formula>
    </cfRule>
  </conditionalFormatting>
  <conditionalFormatting sqref="B76">
    <cfRule type="expression" dxfId="609" priority="18">
      <formula>OR($N$54="管理職",$N$54="裁量労働制")</formula>
    </cfRule>
  </conditionalFormatting>
  <conditionalFormatting sqref="B77">
    <cfRule type="expression" dxfId="608" priority="32">
      <formula>OR($N$54="管理職",$N$54="裁量労働制")</formula>
    </cfRule>
  </conditionalFormatting>
  <conditionalFormatting sqref="B80">
    <cfRule type="expression" dxfId="607" priority="30">
      <formula>$N$54="固定残業制"</formula>
    </cfRule>
  </conditionalFormatting>
  <conditionalFormatting sqref="B83 B87 B90">
    <cfRule type="expression" dxfId="606" priority="27">
      <formula>$N$54="固定残業制"</formula>
    </cfRule>
  </conditionalFormatting>
  <conditionalFormatting sqref="B84 B88 B91">
    <cfRule type="expression" dxfId="605" priority="24">
      <formula>$N$54="固定残業制"</formula>
    </cfRule>
  </conditionalFormatting>
  <conditionalFormatting sqref="B65:C65 B69:C69 F69 B72:C72 B78:C78">
    <cfRule type="expression" dxfId="604" priority="12">
      <formula>OR($N$54="管理職",$N$54="裁量労働制")</formula>
    </cfRule>
  </conditionalFormatting>
  <conditionalFormatting sqref="B65:C65 B69:C69 F69 B72:C72">
    <cfRule type="expression" dxfId="603" priority="36">
      <formula>OR($N$54="管理職",$N$54="裁量労働制",$N$54="固定残業制")</formula>
    </cfRule>
  </conditionalFormatting>
  <conditionalFormatting sqref="B65:C65 B69:C69 F69">
    <cfRule type="expression" dxfId="602" priority="5">
      <formula>OR($N$54="(大学・国研等)管理職",$N$54="(大学・国研等)裁量労働制")</formula>
    </cfRule>
  </conditionalFormatting>
  <conditionalFormatting sqref="B69:D69">
    <cfRule type="expression" dxfId="601" priority="10">
      <formula>OR($N$54="管理職",$N$54="裁量労働制",$N$54="固定残業制",$N$54="(大学・国研等)管理職",$N$54="(大学・国研等)裁量労働制")</formula>
    </cfRule>
  </conditionalFormatting>
  <conditionalFormatting sqref="C64 F64:O64 C68 G68:O68 C71:N71">
    <cfRule type="expression" dxfId="600" priority="17">
      <formula>OR($N$54="管理職",$N$54="裁量労働制",$N$54="固定残業制")</formula>
    </cfRule>
  </conditionalFormatting>
  <conditionalFormatting sqref="C80:L80">
    <cfRule type="expression" dxfId="599" priority="28">
      <formula>$N$54="固定残業制"</formula>
    </cfRule>
  </conditionalFormatting>
  <conditionalFormatting sqref="C83:L83 C90:N90 C87:E87">
    <cfRule type="expression" dxfId="598" priority="21">
      <formula>$N$54="固定残業制"</formula>
    </cfRule>
  </conditionalFormatting>
  <conditionalFormatting sqref="C84:L84 C88:L88 C91:N91">
    <cfRule type="expression" dxfId="597" priority="22">
      <formula>$N$54="固定残業制"</formula>
    </cfRule>
  </conditionalFormatting>
  <conditionalFormatting sqref="C76:N76">
    <cfRule type="expression" dxfId="596" priority="37">
      <formula>OR($N$54="管理職",$N$54="裁量労働制")</formula>
    </cfRule>
  </conditionalFormatting>
  <conditionalFormatting sqref="C78:N78">
    <cfRule type="expression" dxfId="595" priority="35">
      <formula>OR($N$54="管理職",$N$54="裁量労働制")</formula>
    </cfRule>
  </conditionalFormatting>
  <conditionalFormatting sqref="C64:O64 C68 G68:O68">
    <cfRule type="expression" dxfId="594" priority="15">
      <formula>OR($N$54="管理職",$N$54="裁量労働制",$N$54="固定残業制",$N$54="(大学・国研等)管理職",$N$54="(大学・国研等)裁量労働制")</formula>
    </cfRule>
  </conditionalFormatting>
  <conditionalFormatting sqref="D65">
    <cfRule type="expression" dxfId="593" priority="4">
      <formula>OR($N$54="(大学・国研等)管理職",$N$54="(大学・国研等)裁量労働制")</formula>
    </cfRule>
  </conditionalFormatting>
  <conditionalFormatting sqref="D65:O65 C69 G69:O69 C72:N72">
    <cfRule type="expression" dxfId="592" priority="14">
      <formula>OR($N$54="管理職",$N$54="裁量労働制",$N$54="固定残業制")</formula>
    </cfRule>
  </conditionalFormatting>
  <conditionalFormatting sqref="D65:O65 C69 G69:O69">
    <cfRule type="expression" dxfId="591" priority="8">
      <formula>OR($N$54="(大学・国研等)管理職",$N$54="(大学・国研等)裁量労働制")</formula>
    </cfRule>
  </conditionalFormatting>
  <conditionalFormatting sqref="E10:F10">
    <cfRule type="expression" dxfId="590" priority="43">
      <formula>OR(I9="管理職/高プロ",I9="固定残業代有",I9="(大学・国研等)管理職/高プロ")</formula>
    </cfRule>
  </conditionalFormatting>
  <conditionalFormatting sqref="F83:L83 H90:N90">
    <cfRule type="expression" dxfId="589" priority="9">
      <formula>$N$54="固定残業制"</formula>
    </cfRule>
  </conditionalFormatting>
  <conditionalFormatting sqref="F87:L87">
    <cfRule type="expression" dxfId="588" priority="23">
      <formula>$N$54="固定残業制"</formula>
    </cfRule>
  </conditionalFormatting>
  <conditionalFormatting sqref="F77:N77">
    <cfRule type="expression" dxfId="587" priority="19">
      <formula>OR($N$54="管理職",$N$54="裁量労働制")</formula>
    </cfRule>
  </conditionalFormatting>
  <conditionalFormatting sqref="G10">
    <cfRule type="expression" dxfId="586" priority="48">
      <formula>OR($I$9="管理職/高プロ",$I$9="固定残業代有",$I$9="(大学・国研等)管理職/高プロ")</formula>
    </cfRule>
  </conditionalFormatting>
  <conditionalFormatting sqref="H2">
    <cfRule type="expression" dxfId="585" priority="46">
      <formula>COUNTA($F$1)=1</formula>
    </cfRule>
  </conditionalFormatting>
  <conditionalFormatting sqref="H10">
    <cfRule type="expression" dxfId="584" priority="41">
      <formula>OR($I$9="管理職/高プロ",$I$9="裁量",$I$9="固定残業代有",$I$9="(大学・国研等)裁量")</formula>
    </cfRule>
  </conditionalFormatting>
  <conditionalFormatting sqref="I9:J9">
    <cfRule type="expression" dxfId="583" priority="49">
      <formula>COUNTA($F$1)=1</formula>
    </cfRule>
  </conditionalFormatting>
  <conditionalFormatting sqref="I1:M1">
    <cfRule type="expression" dxfId="582" priority="51">
      <formula>$I$1&lt;&gt;"-"</formula>
    </cfRule>
  </conditionalFormatting>
  <conditionalFormatting sqref="J10">
    <cfRule type="expression" dxfId="581" priority="42">
      <formula>OR($I$9="管理職/高プロ",$I$9="裁量",$I$9="固定残業代有",$I$9="(大学・国研等)裁量")</formula>
    </cfRule>
  </conditionalFormatting>
  <conditionalFormatting sqref="K10">
    <cfRule type="expression" dxfId="580" priority="44">
      <formula>OR($I$9="裁量",$I$9="固定残業代有",$I$9="(大学・国研等)裁量")</formula>
    </cfRule>
  </conditionalFormatting>
  <conditionalFormatting sqref="M80">
    <cfRule type="expression" dxfId="579" priority="29">
      <formula>$N$54="固定残業制"</formula>
    </cfRule>
  </conditionalFormatting>
  <conditionalFormatting sqref="M83 M87 O90">
    <cfRule type="expression" dxfId="578" priority="26">
      <formula>$N$54="固定残業制"</formula>
    </cfRule>
  </conditionalFormatting>
  <conditionalFormatting sqref="M84 M88 O91">
    <cfRule type="expression" dxfId="577" priority="25">
      <formula>$N$54="固定残業制"</formula>
    </cfRule>
  </conditionalFormatting>
  <conditionalFormatting sqref="N10">
    <cfRule type="expression" dxfId="576" priority="50">
      <formula>OR($I$9="裁量",$I$9="固定残業代有",$I$9="(大学・国研等)裁量")</formula>
    </cfRule>
  </conditionalFormatting>
  <conditionalFormatting sqref="O10">
    <cfRule type="expression" dxfId="575" priority="54">
      <formula>AND(OR($H$2="あり",$Q$2="あり"),I9&lt;&gt;"通常勤務")</formula>
    </cfRule>
  </conditionalFormatting>
  <conditionalFormatting sqref="O76">
    <cfRule type="expression" dxfId="574" priority="34">
      <formula>OR($N$54="管理職",$N$54="裁量労働制")</formula>
    </cfRule>
  </conditionalFormatting>
  <conditionalFormatting sqref="O77">
    <cfRule type="expression" dxfId="573" priority="13">
      <formula>OR(,$N$54="管理職",$N$54="裁量労働制")</formula>
    </cfRule>
  </conditionalFormatting>
  <conditionalFormatting sqref="O78">
    <cfRule type="expression" dxfId="572" priority="31">
      <formula>OR($N$54="管理職",$N$54="裁量労働制")</formula>
    </cfRule>
  </conditionalFormatting>
  <conditionalFormatting sqref="O80 O84 O88">
    <cfRule type="expression" dxfId="571" priority="20">
      <formula>$N$54="固定残業制"</formula>
    </cfRule>
  </conditionalFormatting>
  <conditionalFormatting sqref="P64 D68 O68:P68">
    <cfRule type="expression" dxfId="570" priority="7">
      <formula>OR($N$54="(大学・国研等)管理職",$N$54="(大学・国研等)裁量労働制")</formula>
    </cfRule>
  </conditionalFormatting>
  <conditionalFormatting sqref="P64 D68 P68 O71">
    <cfRule type="expression" dxfId="569" priority="16">
      <formula>OR($N$54="管理職",$N$54="裁量労働制",$N$54="固定残業制")</formula>
    </cfRule>
  </conditionalFormatting>
  <conditionalFormatting sqref="P65 P69 O72">
    <cfRule type="expression" dxfId="568" priority="11">
      <formula>OR($N$54="管理職",$N$54="裁量労働制",$N$54="固定残業制")</formula>
    </cfRule>
  </conditionalFormatting>
  <conditionalFormatting sqref="P65 P69">
    <cfRule type="expression" dxfId="567" priority="33">
      <formula>OR($N$54="管理職",$N$54="裁量労働制",$N$54="(大学・国研等)管理職",$N$54="(大学・国研等)裁量労働制")</formula>
    </cfRule>
  </conditionalFormatting>
  <conditionalFormatting sqref="Q2">
    <cfRule type="expression" dxfId="566" priority="47">
      <formula>COUNTA($F$1)=1</formula>
    </cfRule>
  </conditionalFormatting>
  <conditionalFormatting sqref="Q10">
    <cfRule type="expression" dxfId="565" priority="55">
      <formula>AND(OR($H$2="あり",$Q$2="あり"),I9&lt;&gt;"通常勤務")</formula>
    </cfRule>
  </conditionalFormatting>
  <conditionalFormatting sqref="AI1">
    <cfRule type="expression" dxfId="56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171</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22</v>
      </c>
      <c r="C10" s="383" t="str">
        <f>"←稼働"&amp;F54&amp;"日
 + "&amp;"休暇"&amp;E54&amp;"日"</f>
        <v>←稼働22日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391"/>
      <c r="L15" s="391"/>
      <c r="M15" s="391"/>
      <c r="N15" s="391"/>
      <c r="O15" s="391"/>
      <c r="P15" s="391"/>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0"/>
      <c r="K16" s="391"/>
      <c r="L16" s="391"/>
      <c r="M16" s="391"/>
      <c r="N16" s="391"/>
      <c r="O16" s="391"/>
      <c r="P16" s="391"/>
      <c r="Q16" s="39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0"/>
      <c r="K17" s="391"/>
      <c r="L17" s="391"/>
      <c r="M17" s="391"/>
      <c r="N17" s="391"/>
      <c r="O17" s="391"/>
      <c r="P17" s="391"/>
      <c r="Q17" s="39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3"/>
      <c r="K18" s="394"/>
      <c r="L18" s="394"/>
      <c r="M18" s="394"/>
      <c r="N18" s="394"/>
      <c r="O18" s="394"/>
      <c r="P18" s="394"/>
      <c r="Q18" s="39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6"/>
      <c r="K19" s="397"/>
      <c r="L19" s="397"/>
      <c r="M19" s="397"/>
      <c r="N19" s="397"/>
      <c r="O19" s="397"/>
      <c r="P19" s="397"/>
      <c r="Q19" s="40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0"/>
      <c r="K25" s="401"/>
      <c r="L25" s="401"/>
      <c r="M25" s="401"/>
      <c r="N25" s="401"/>
      <c r="O25" s="401"/>
      <c r="P25" s="401"/>
      <c r="Q25" s="40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96"/>
      <c r="K26" s="397"/>
      <c r="L26" s="397"/>
      <c r="M26" s="397"/>
      <c r="N26" s="397"/>
      <c r="O26" s="397"/>
      <c r="P26" s="397"/>
      <c r="Q26" s="40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0"/>
      <c r="K32" s="401"/>
      <c r="L32" s="401"/>
      <c r="M32" s="401"/>
      <c r="N32" s="401"/>
      <c r="O32" s="401"/>
      <c r="P32" s="401"/>
      <c r="Q32" s="40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96"/>
      <c r="K33" s="397"/>
      <c r="L33" s="397"/>
      <c r="M33" s="397"/>
      <c r="N33" s="397"/>
      <c r="O33" s="397"/>
      <c r="P33" s="397"/>
      <c r="Q33" s="402"/>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0"/>
      <c r="K39" s="401"/>
      <c r="L39" s="401"/>
      <c r="M39" s="401"/>
      <c r="N39" s="401"/>
      <c r="O39" s="401"/>
      <c r="P39" s="401"/>
      <c r="Q39" s="40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96"/>
      <c r="K40" s="397"/>
      <c r="L40" s="397"/>
      <c r="M40" s="397"/>
      <c r="N40" s="397"/>
      <c r="O40" s="397"/>
      <c r="P40" s="397"/>
      <c r="Q40" s="40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P1nG0SIGFqDMF+bIX/+B79k5ipeKrMyd76cSNSbsI4tFuXvF3MUqHmA/KDmSu40t4be/EuPQbFuJOMeQAMmVw==" saltValue="GOBGgs9MnJbTIU5ajME5Fg=="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8"/>
    <mergeCell ref="J19:Q25"/>
    <mergeCell ref="J26:Q32"/>
    <mergeCell ref="J33:Q39"/>
    <mergeCell ref="J40: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17F9B81F-7222-4656-A97A-C6E8ACC3627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172</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22</v>
      </c>
      <c r="C10" s="383" t="str">
        <f>"←稼働"&amp;F54&amp;"日
 + "&amp;"休暇"&amp;E54&amp;"日"</f>
        <v>←稼働22日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391"/>
      <c r="L15" s="391"/>
      <c r="M15" s="391"/>
      <c r="N15" s="391"/>
      <c r="O15" s="391"/>
      <c r="P15" s="391"/>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3"/>
      <c r="K16" s="394"/>
      <c r="L16" s="394"/>
      <c r="M16" s="394"/>
      <c r="N16" s="394"/>
      <c r="O16" s="394"/>
      <c r="P16" s="394"/>
      <c r="Q16" s="39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6"/>
      <c r="K17" s="397"/>
      <c r="L17" s="397"/>
      <c r="M17" s="397"/>
      <c r="N17" s="397"/>
      <c r="O17" s="397"/>
      <c r="P17" s="397"/>
      <c r="Q17" s="40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8"/>
      <c r="K18" s="399"/>
      <c r="L18" s="399"/>
      <c r="M18" s="399"/>
      <c r="N18" s="399"/>
      <c r="O18" s="399"/>
      <c r="P18" s="399"/>
      <c r="Q18" s="40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399"/>
      <c r="L19" s="399"/>
      <c r="M19" s="399"/>
      <c r="N19" s="399"/>
      <c r="O19" s="399"/>
      <c r="P19" s="399"/>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0"/>
      <c r="K23" s="401"/>
      <c r="L23" s="401"/>
      <c r="M23" s="401"/>
      <c r="N23" s="401"/>
      <c r="O23" s="401"/>
      <c r="P23" s="401"/>
      <c r="Q23" s="40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96"/>
      <c r="K24" s="397"/>
      <c r="L24" s="397"/>
      <c r="M24" s="397"/>
      <c r="N24" s="397"/>
      <c r="O24" s="397"/>
      <c r="P24" s="397"/>
      <c r="Q24" s="40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98"/>
      <c r="K25" s="399"/>
      <c r="L25" s="399"/>
      <c r="M25" s="399"/>
      <c r="N25" s="399"/>
      <c r="O25" s="399"/>
      <c r="P25" s="399"/>
      <c r="Q25" s="403"/>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399"/>
      <c r="L26" s="399"/>
      <c r="M26" s="399"/>
      <c r="N26" s="399"/>
      <c r="O26" s="399"/>
      <c r="P26" s="399"/>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0"/>
      <c r="K30" s="401"/>
      <c r="L30" s="401"/>
      <c r="M30" s="401"/>
      <c r="N30" s="401"/>
      <c r="O30" s="401"/>
      <c r="P30" s="401"/>
      <c r="Q30" s="40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96"/>
      <c r="K31" s="397"/>
      <c r="L31" s="397"/>
      <c r="M31" s="397"/>
      <c r="N31" s="397"/>
      <c r="O31" s="397"/>
      <c r="P31" s="397"/>
      <c r="Q31" s="40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98"/>
      <c r="K32" s="399"/>
      <c r="L32" s="399"/>
      <c r="M32" s="399"/>
      <c r="N32" s="399"/>
      <c r="O32" s="399"/>
      <c r="P32" s="399"/>
      <c r="Q32" s="403"/>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399"/>
      <c r="L33" s="399"/>
      <c r="M33" s="399"/>
      <c r="N33" s="399"/>
      <c r="O33" s="399"/>
      <c r="P33" s="399"/>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0"/>
      <c r="K37" s="401"/>
      <c r="L37" s="401"/>
      <c r="M37" s="401"/>
      <c r="N37" s="401"/>
      <c r="O37" s="401"/>
      <c r="P37" s="401"/>
      <c r="Q37" s="40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96"/>
      <c r="K38" s="397"/>
      <c r="L38" s="397"/>
      <c r="M38" s="397"/>
      <c r="N38" s="397"/>
      <c r="O38" s="397"/>
      <c r="P38" s="397"/>
      <c r="Q38" s="40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98"/>
      <c r="K39" s="399"/>
      <c r="L39" s="399"/>
      <c r="M39" s="399"/>
      <c r="N39" s="399"/>
      <c r="O39" s="399"/>
      <c r="P39" s="399"/>
      <c r="Q39" s="403"/>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399"/>
      <c r="L40" s="399"/>
      <c r="M40" s="399"/>
      <c r="N40" s="399"/>
      <c r="O40" s="399"/>
      <c r="P40" s="399"/>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V6UGxg9bbY26Y6uFfyyOdD7lmrtygVZerf+b9CduXIOXRXg2AeNN1QMf1LTijGAj2lHqQiE2xX/0wz3T5HMZw==" saltValue="sp3gadmR7LckzezqViJ7Ow=="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6"/>
    <mergeCell ref="J17:Q23"/>
    <mergeCell ref="J24:Q30"/>
    <mergeCell ref="J31:Q37"/>
    <mergeCell ref="J38: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4C751B7-41D5-4906-BE99-DB442E8E03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173</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20</v>
      </c>
      <c r="C10" s="383" t="str">
        <f>"←稼働"&amp;F54&amp;"日
 + "&amp;"休暇"&amp;E54&amp;"日"</f>
        <v>←稼働20日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79"/>
      <c r="K13" s="480"/>
      <c r="L13" s="480"/>
      <c r="M13" s="480"/>
      <c r="N13" s="480"/>
      <c r="O13" s="480"/>
      <c r="P13" s="480"/>
      <c r="Q13" s="481"/>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6"/>
      <c r="K14" s="397"/>
      <c r="L14" s="397"/>
      <c r="M14" s="397"/>
      <c r="N14" s="397"/>
      <c r="O14" s="397"/>
      <c r="P14" s="397"/>
      <c r="Q14" s="40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IF(OR($I$14&lt;&gt;"",$I$15&lt;&gt;"",$I$16&lt;&gt;"",$I$17&lt;&gt;"",$I$18&lt;&gt;"",$I$19&lt;&gt;"",$I$20&lt;&gt;""),"○","△"),AND(I14&gt;0,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8"/>
      <c r="K15" s="399"/>
      <c r="L15" s="399"/>
      <c r="M15" s="399"/>
      <c r="N15" s="399"/>
      <c r="O15" s="399"/>
      <c r="P15" s="399"/>
      <c r="Q15" s="40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$14)=0),"○",AND(I15="",COUNTA($J$14)=1),IF(OR($I$14&lt;&gt;"",$I$15&lt;&gt;"",$I$16&lt;&gt;"",$I$17&lt;&gt;"",$I$18&lt;&gt;"",$I$19&lt;&gt;"",$I$20&lt;&gt;""),"○","△"),AND(I15&gt;0,COUNTA($J$14)=1),"○",AND(I15="-",COUNTA($J$14)=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8"/>
      <c r="K16" s="399"/>
      <c r="L16" s="399"/>
      <c r="M16" s="399"/>
      <c r="N16" s="399"/>
      <c r="O16" s="399"/>
      <c r="P16" s="399"/>
      <c r="Q16" s="40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$14)=0),"○",AND(I16="",COUNTA($J$14)=1),IF(OR($I$14&lt;&gt;"",$I$15&lt;&gt;"",$I$16&lt;&gt;"",$I$17&lt;&gt;"",$I$18&lt;&gt;"",$I$19&lt;&gt;"",$I$20&lt;&gt;""),"○","△"),AND(I16&gt;0,COUNTA($J$14)=1),"○",AND(I16="-",COUNTA($J$14)=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8"/>
      <c r="K17" s="399"/>
      <c r="L17" s="399"/>
      <c r="M17" s="399"/>
      <c r="N17" s="399"/>
      <c r="O17" s="399"/>
      <c r="P17" s="399"/>
      <c r="Q17" s="40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$14)=0),"○",AND(I17="",COUNTA($J$14)=1),IF(OR($I$14&lt;&gt;"",$I$15&lt;&gt;"",$I$16&lt;&gt;"",$I$17&lt;&gt;"",$I$18&lt;&gt;"",$I$19&lt;&gt;"",$I$20&lt;&gt;""),"○","△"),AND(I17&gt;0,COUNTA($J$14)=1),"○",AND(I17="-",COUNTA($J$14)=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8"/>
      <c r="K18" s="399"/>
      <c r="L18" s="399"/>
      <c r="M18" s="399"/>
      <c r="N18" s="399"/>
      <c r="O18" s="399"/>
      <c r="P18" s="399"/>
      <c r="Q18" s="40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$14)=0),"○",AND(I18="",COUNTA($J$14)=1),IF(OR($I$14&lt;&gt;"",$I$15&lt;&gt;"",$I$16&lt;&gt;"",$I$17&lt;&gt;"",$I$18&lt;&gt;"",$I$19&lt;&gt;"",$I$20&lt;&gt;""),"○","△"),AND(I18&gt;0,COUNTA($J$14)=1),"○",AND(I18="-",COUNTA($J$14)=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399"/>
      <c r="L19" s="399"/>
      <c r="M19" s="399"/>
      <c r="N19" s="399"/>
      <c r="O19" s="399"/>
      <c r="P19" s="399"/>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$14)=0),"○",AND(I19="",COUNTA($J$14)=1),IF(OR($I$14&lt;&gt;"",$I$15&lt;&gt;"",$I$16&lt;&gt;"",$I$17&lt;&gt;"",$I$18&lt;&gt;"",$I$19&lt;&gt;"",$I$20&lt;&gt;""),"○","△"),AND(I19&gt;0,COUNTA($J$14)=1),"○",AND(I19="-",COUNTA($J$14)=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0"/>
      <c r="K20" s="401"/>
      <c r="L20" s="401"/>
      <c r="M20" s="401"/>
      <c r="N20" s="401"/>
      <c r="O20" s="401"/>
      <c r="P20" s="401"/>
      <c r="Q20" s="40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$14)=0),"○",AND(I20="",COUNTA($J$14)=1),IF(OR($I$14&lt;&gt;"",$I$15&lt;&gt;"",$I$16&lt;&gt;"",$I$17&lt;&gt;"",$I$18&lt;&gt;"",$I$19&lt;&gt;"",$I$20&lt;&gt;""),"○","△"),AND(I20&gt;0,COUNTA($J$14)=1),"○",AND(I20="-",COUNTA($J$14)=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96"/>
      <c r="K21" s="397"/>
      <c r="L21" s="397"/>
      <c r="M21" s="397"/>
      <c r="N21" s="397"/>
      <c r="O21" s="397"/>
      <c r="P21" s="397"/>
      <c r="Q21" s="40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IF(OR($I$21&lt;&gt;"",$I$22&lt;&gt;"",$I$23&lt;&gt;"",$I$24&lt;&gt;"",$I$25&lt;&gt;"",$I$26&lt;&gt;"",$I$27&lt;&gt;""),"○","△"),AND(I21&gt;0,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$21)=0),"○",AND(I22="",COUNTA($J$21)=1),IF(OR($I$21&lt;&gt;"",$I$22&lt;&gt;"",$I$23&lt;&gt;"",$I$24&lt;&gt;"",$I$25&lt;&gt;"",$I$26&lt;&gt;"",$I$27&lt;&gt;""),"○","△"),AND(I22&gt;0,COUNTA($J$21)=1),"○",AND(I22="-",COUNTA($J$21)=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$21)=0),"○",AND(I23="",COUNTA($J$21)=1),IF(OR($I$21&lt;&gt;"",$I$22&lt;&gt;"",$I$23&lt;&gt;"",$I$24&lt;&gt;"",$I$25&lt;&gt;"",$I$26&lt;&gt;"",$I$27&lt;&gt;""),"○","△"),AND(I23&gt;0,COUNTA($J$21)=1),"○",AND(I23="-",COUNTA($J$21)=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$21)=0),"○",AND(I24="",COUNTA($J$21)=1),IF(OR($I$21&lt;&gt;"",$I$22&lt;&gt;"",$I$23&lt;&gt;"",$I$24&lt;&gt;"",$I$25&lt;&gt;"",$I$26&lt;&gt;"",$I$27&lt;&gt;""),"○","△"),AND(I24&gt;0,COUNTA($J$21)=1),"○",AND(I24="-",COUNTA($J$21)=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98"/>
      <c r="K25" s="399"/>
      <c r="L25" s="399"/>
      <c r="M25" s="399"/>
      <c r="N25" s="399"/>
      <c r="O25" s="399"/>
      <c r="P25" s="399"/>
      <c r="Q25" s="403"/>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$21)=0),"○",AND(I25="",COUNTA($J$21)=1),IF(OR($I$21&lt;&gt;"",$I$22&lt;&gt;"",$I$23&lt;&gt;"",$I$24&lt;&gt;"",$I$25&lt;&gt;"",$I$26&lt;&gt;"",$I$27&lt;&gt;""),"○","△"),AND(I25&gt;0,COUNTA($J$21)=1),"○",AND(I25="-",COUNTA($J$21)=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399"/>
      <c r="L26" s="399"/>
      <c r="M26" s="399"/>
      <c r="N26" s="399"/>
      <c r="O26" s="399"/>
      <c r="P26" s="399"/>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$21)=0),"○",AND(I26="",COUNTA($J$21)=1),IF(OR($I$21&lt;&gt;"",$I$22&lt;&gt;"",$I$23&lt;&gt;"",$I$24&lt;&gt;"",$I$25&lt;&gt;"",$I$26&lt;&gt;"",$I$27&lt;&gt;""),"○","△"),AND(I26&gt;0,COUNTA($J$21)=1),"○",AND(I26="-",COUNTA($J$21)=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0"/>
      <c r="K27" s="401"/>
      <c r="L27" s="401"/>
      <c r="M27" s="401"/>
      <c r="N27" s="401"/>
      <c r="O27" s="401"/>
      <c r="P27" s="401"/>
      <c r="Q27" s="40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$21)=0),"○",AND(I27="",COUNTA($J$21)=1),IF(OR($I$21&lt;&gt;"",$I$22&lt;&gt;"",$I$23&lt;&gt;"",$I$24&lt;&gt;"",$I$25&lt;&gt;"",$I$26&lt;&gt;"",$I$27&lt;&gt;""),"○","△"),AND(I27&gt;0,COUNTA($J$21)=1),"○",AND(I27="-",COUNTA($J$21)=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96"/>
      <c r="K28" s="397"/>
      <c r="L28" s="397"/>
      <c r="M28" s="397"/>
      <c r="N28" s="397"/>
      <c r="O28" s="397"/>
      <c r="P28" s="397"/>
      <c r="Q28" s="402"/>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IF(OR($I$28&lt;&gt;"",$I$29&lt;&gt;"",$I$30&lt;&gt;"",$I$31&lt;&gt;"",$I$32&lt;&gt;"",$I$33&lt;&gt;"",$I$34&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$28)=0),"○",AND(I29="",COUNTA($J$28)=1),IF(OR($I$28&lt;&gt;"",$I$29&lt;&gt;"",$I$30&lt;&gt;"",$I$31&lt;&gt;"",$I$32&lt;&gt;"",$I$33&lt;&gt;"",$I$34&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$28)=0),"○",AND(I30="",COUNTA($J$28)=1),IF(OR($I$28&lt;&gt;"",$I$29&lt;&gt;"",$I$30&lt;&gt;"",$I$31&lt;&gt;"",$I$32&lt;&gt;"",$I$33&lt;&gt;"",$I$34&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$28)=0),"○",AND(I31="",COUNTA($J$28)=1),IF(OR($I$28&lt;&gt;"",$I$29&lt;&gt;"",$I$30&lt;&gt;"",$I$31&lt;&gt;"",$I$32&lt;&gt;"",$I$33&lt;&gt;"",$I$34&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98"/>
      <c r="K32" s="399"/>
      <c r="L32" s="399"/>
      <c r="M32" s="399"/>
      <c r="N32" s="399"/>
      <c r="O32" s="399"/>
      <c r="P32" s="399"/>
      <c r="Q32" s="403"/>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$28)=0),"○",AND(I32="",COUNTA($J$28)=1),IF(OR($I$28&lt;&gt;"",$I$29&lt;&gt;"",$I$30&lt;&gt;"",$I$31&lt;&gt;"",$I$32&lt;&gt;"",$I$33&lt;&gt;"",$I$34&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399"/>
      <c r="L33" s="399"/>
      <c r="M33" s="399"/>
      <c r="N33" s="399"/>
      <c r="O33" s="399"/>
      <c r="P33" s="399"/>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$28)=0),"○",AND(I33="",COUNTA($J$28)=1),IF(OR($I$28&lt;&gt;"",$I$29&lt;&gt;"",$I$30&lt;&gt;"",$I$31&lt;&gt;"",$I$32&lt;&gt;"",$I$33&lt;&gt;"",$I$34&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0"/>
      <c r="K34" s="401"/>
      <c r="L34" s="401"/>
      <c r="M34" s="401"/>
      <c r="N34" s="401"/>
      <c r="O34" s="401"/>
      <c r="P34" s="401"/>
      <c r="Q34" s="40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$28)=0),"○",AND(I34="",COUNTA($J$28)=1),IF(OR($I$28&lt;&gt;"",$I$29&lt;&gt;"",$I$30&lt;&gt;"",$I$31&lt;&gt;"",$I$32&lt;&gt;"",$I$33&lt;&gt;"",$I$34&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96"/>
      <c r="K35" s="397"/>
      <c r="L35" s="397"/>
      <c r="M35" s="397"/>
      <c r="N35" s="397"/>
      <c r="O35" s="397"/>
      <c r="P35" s="397"/>
      <c r="Q35" s="402"/>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IF(OR($I$35&lt;&gt;"",$I$36&lt;&gt;"",$I$37&lt;&gt;"",$I$38&lt;&gt;"",$I$39&lt;&gt;"",$I$40&lt;&gt;"",$I$41&lt;&gt;""),"○","△"),AND(I35&gt;0,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$35)=0),"○",AND(I36="",COUNTA($J$35)=1),IF(OR($I$35&lt;&gt;"",$I$36&lt;&gt;"",$I$37&lt;&gt;"",$I$38&lt;&gt;"",$I$39&lt;&gt;"",$I$40&lt;&gt;"",$I$41&lt;&gt;""),"○","△"),AND(I36&gt;0,COUNTA($J$35)=1),"○",AND(I36="-",COUNTA($J$35)=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$35)=0),"○",AND(I37="",COUNTA($J$35)=1),IF(OR($I$35&lt;&gt;"",$I$36&lt;&gt;"",$I$37&lt;&gt;"",$I$38&lt;&gt;"",$I$39&lt;&gt;"",$I$40&lt;&gt;"",$I$41&lt;&gt;""),"○","△"),AND(I37&gt;0,COUNTA($J$35)=1),"○",AND(I37="-",COUNTA($J$35)=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$35)=0),"○",AND(I38="",COUNTA($J$35)=1),IF(OR($I$35&lt;&gt;"",$I$36&lt;&gt;"",$I$37&lt;&gt;"",$I$38&lt;&gt;"",$I$39&lt;&gt;"",$I$40&lt;&gt;"",$I$41&lt;&gt;""),"○","△"),AND(I38&gt;0,COUNTA($J$35)=1),"○",AND(I38="-",COUNTA($J$35)=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98"/>
      <c r="K39" s="399"/>
      <c r="L39" s="399"/>
      <c r="M39" s="399"/>
      <c r="N39" s="399"/>
      <c r="O39" s="399"/>
      <c r="P39" s="399"/>
      <c r="Q39" s="403"/>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$35)=0),"○",AND(I39="",COUNTA($J$35)=1),IF(OR($I$35&lt;&gt;"",$I$36&lt;&gt;"",$I$37&lt;&gt;"",$I$38&lt;&gt;"",$I$39&lt;&gt;"",$I$40&lt;&gt;"",$I$41&lt;&gt;""),"○","△"),AND(I39&gt;0,COUNTA($J$35)=1),"○",AND(I39="-",COUNTA($J$35)=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399"/>
      <c r="L40" s="399"/>
      <c r="M40" s="399"/>
      <c r="N40" s="399"/>
      <c r="O40" s="399"/>
      <c r="P40" s="399"/>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$35)=0),"○",AND(I40="",COUNTA($J$35)=1),IF(OR($I$35&lt;&gt;"",$I$36&lt;&gt;"",$I$37&lt;&gt;"",$I$38&lt;&gt;"",$I$39&lt;&gt;"",$I$40&lt;&gt;"",$I$41&lt;&gt;""),"○","△"),AND(I40&gt;0,COUNTA($J$35)=1),"○",AND(I40="-",COUNTA($J$35)=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0"/>
      <c r="K41" s="401"/>
      <c r="L41" s="401"/>
      <c r="M41" s="401"/>
      <c r="N41" s="401"/>
      <c r="O41" s="401"/>
      <c r="P41" s="401"/>
      <c r="Q41" s="40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$35)=0),"○",AND(I41="",COUNTA($J$35)=1),IF(OR($I$35&lt;&gt;"",$I$36&lt;&gt;"",$I$37&lt;&gt;"",$I$38&lt;&gt;"",$I$39&lt;&gt;"",$I$40&lt;&gt;"",$I$41&lt;&gt;""),"○","△"),AND(I41&gt;0,COUNTA($J$35)=1),"○",AND(I41="-",COUNTA($J$35)=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96"/>
      <c r="K42" s="397"/>
      <c r="L42" s="397"/>
      <c r="M42" s="397"/>
      <c r="N42" s="397"/>
      <c r="O42" s="397"/>
      <c r="P42" s="397"/>
      <c r="Q42" s="40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_xlfn.IFS(AND(D42="",F42="",COUNTA($J$42)=0),"○",AND(I42="",COUNTA($J$42)=1),IF(OR($I$42&lt;&gt;"",$I$43&lt;&gt;""),"○","△"),AND(I42&gt;0,COUNTA($J$42)=1),"○",AND(I42="-",COUNTA($J$42)=1),"✕",TRUE,"✕")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_xlfn.IFS(AND(D43="",F43="",COUNTA($J$42)=0),"○",AND(I43="",COUNTA($J$42)=1),IF(OR($I$42&lt;&gt;"",$I$43&lt;&gt;""),"○","△"),AND(I43&gt;0,COUNTA($J$42)=1),"○",AND(I43="-",COUNTA($J$42)=1),"✕",TRUE,"✕")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20</v>
      </c>
      <c r="B56" s="202">
        <f>B54</f>
        <v>0</v>
      </c>
      <c r="C56" s="202"/>
      <c r="D56" s="212"/>
      <c r="E56" s="203">
        <f>E54</f>
        <v>0</v>
      </c>
      <c r="F56" s="204">
        <f>A56-E56</f>
        <v>20</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20</v>
      </c>
      <c r="B60" s="202">
        <f>B54</f>
        <v>0</v>
      </c>
      <c r="C60" s="202"/>
      <c r="D60" s="213"/>
      <c r="E60" s="203">
        <f>E54</f>
        <v>0</v>
      </c>
      <c r="F60" s="204">
        <f>A60-E60</f>
        <v>20</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hyNmZ/CDWBNwKFMU6sy3VM8yRqmea6OFodhqrCt4eWcpRl6jduNun7zutEB5LsWiwNWKo1EgNn9OsCvXDmfyA==" saltValue="GSkJyYB5eQrUX89ngYUgIA=="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4:Q20"/>
    <mergeCell ref="J21:Q27"/>
    <mergeCell ref="J28:Q34"/>
    <mergeCell ref="J35:Q41"/>
    <mergeCell ref="J42:Q43"/>
    <mergeCell ref="A50:Q51"/>
    <mergeCell ref="L53:M53"/>
    <mergeCell ref="L54:M54"/>
    <mergeCell ref="L56:M56"/>
    <mergeCell ref="E7:P7"/>
    <mergeCell ref="C8:D8"/>
    <mergeCell ref="J13:Q13"/>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94530CF-E11E-4CD7-861B-7901D158EF1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174</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19</v>
      </c>
      <c r="C10" s="383" t="str">
        <f>"←稼働"&amp;F54&amp;"日
 + "&amp;"休暇"&amp;E54&amp;"日"</f>
        <v>←稼働19日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391"/>
      <c r="L15" s="391"/>
      <c r="M15" s="391"/>
      <c r="N15" s="391"/>
      <c r="O15" s="391"/>
      <c r="P15" s="391"/>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0"/>
      <c r="K16" s="391"/>
      <c r="L16" s="391"/>
      <c r="M16" s="391"/>
      <c r="N16" s="391"/>
      <c r="O16" s="391"/>
      <c r="P16" s="391"/>
      <c r="Q16" s="39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3"/>
      <c r="K17" s="394"/>
      <c r="L17" s="394"/>
      <c r="M17" s="394"/>
      <c r="N17" s="394"/>
      <c r="O17" s="394"/>
      <c r="P17" s="394"/>
      <c r="Q17" s="39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6"/>
      <c r="K18" s="397"/>
      <c r="L18" s="397"/>
      <c r="M18" s="397"/>
      <c r="N18" s="397"/>
      <c r="O18" s="397"/>
      <c r="P18" s="397"/>
      <c r="Q18" s="40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399"/>
      <c r="L19" s="399"/>
      <c r="M19" s="399"/>
      <c r="N19" s="399"/>
      <c r="O19" s="399"/>
      <c r="P19" s="399"/>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0"/>
      <c r="K24" s="401"/>
      <c r="L24" s="401"/>
      <c r="M24" s="401"/>
      <c r="N24" s="401"/>
      <c r="O24" s="401"/>
      <c r="P24" s="401"/>
      <c r="Q24" s="40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96"/>
      <c r="K25" s="397"/>
      <c r="L25" s="397"/>
      <c r="M25" s="397"/>
      <c r="N25" s="397"/>
      <c r="O25" s="397"/>
      <c r="P25" s="397"/>
      <c r="Q25" s="40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399"/>
      <c r="L26" s="399"/>
      <c r="M26" s="399"/>
      <c r="N26" s="399"/>
      <c r="O26" s="399"/>
      <c r="P26" s="399"/>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0"/>
      <c r="K31" s="401"/>
      <c r="L31" s="401"/>
      <c r="M31" s="401"/>
      <c r="N31" s="401"/>
      <c r="O31" s="401"/>
      <c r="P31" s="401"/>
      <c r="Q31" s="40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96"/>
      <c r="K32" s="397"/>
      <c r="L32" s="397"/>
      <c r="M32" s="397"/>
      <c r="N32" s="397"/>
      <c r="O32" s="397"/>
      <c r="P32" s="397"/>
      <c r="Q32" s="40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399"/>
      <c r="L33" s="399"/>
      <c r="M33" s="399"/>
      <c r="N33" s="399"/>
      <c r="O33" s="399"/>
      <c r="P33" s="399"/>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0"/>
      <c r="K38" s="401"/>
      <c r="L38" s="401"/>
      <c r="M38" s="401"/>
      <c r="N38" s="401"/>
      <c r="O38" s="401"/>
      <c r="P38" s="401"/>
      <c r="Q38" s="40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96"/>
      <c r="K39" s="397"/>
      <c r="L39" s="397"/>
      <c r="M39" s="397"/>
      <c r="N39" s="397"/>
      <c r="O39" s="397"/>
      <c r="P39" s="397"/>
      <c r="Q39" s="40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399"/>
      <c r="L40" s="399"/>
      <c r="M40" s="399"/>
      <c r="N40" s="399"/>
      <c r="O40" s="399"/>
      <c r="P40" s="399"/>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4BhANEcRLm5uipQkKkS6AR5c5RaKpwh5XIlLZ9wfZPr5neam0jo3MQnJir0X/rIwqd6NbYnzZqAd3BCzYVA93w==" saltValue="ncj+kjsa0qB91OIfG0D6qw=="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7"/>
    <mergeCell ref="J18:Q24"/>
    <mergeCell ref="J25:Q31"/>
    <mergeCell ref="J32:Q38"/>
    <mergeCell ref="J39: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4A56FC8-8DB8-4BE5-91F6-B3A2D4055F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175</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21</v>
      </c>
      <c r="C10" s="383" t="str">
        <f>"←稼働"&amp;F54&amp;"日
 + "&amp;"休暇"&amp;E54&amp;"日"</f>
        <v>←稼働21日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3"/>
      <c r="K15" s="394"/>
      <c r="L15" s="394"/>
      <c r="M15" s="394"/>
      <c r="N15" s="394"/>
      <c r="O15" s="394"/>
      <c r="P15" s="394"/>
      <c r="Q15" s="39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6"/>
      <c r="K16" s="397"/>
      <c r="L16" s="397"/>
      <c r="M16" s="397"/>
      <c r="N16" s="397"/>
      <c r="O16" s="397"/>
      <c r="P16" s="397"/>
      <c r="Q16" s="40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IF(OR($I$16&lt;&gt;"",$I$17&lt;&gt;"",$I$18&lt;&gt;"",$I$19&lt;&gt;"",$I$20&lt;&gt;"",$I$21&lt;&gt;"",$I$22&lt;&gt;""),"○","△"),AND(I16&gt;0,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8"/>
      <c r="K17" s="399"/>
      <c r="L17" s="399"/>
      <c r="M17" s="399"/>
      <c r="N17" s="399"/>
      <c r="O17" s="399"/>
      <c r="P17" s="399"/>
      <c r="Q17" s="40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$16)=0),"○",AND(I17="",COUNTA($J$16)=1),IF(OR($I$16&lt;&gt;"",$I$17&lt;&gt;"",$I$18&lt;&gt;"",$I$19&lt;&gt;"",$I$20&lt;&gt;"",$I$21&lt;&gt;"",$I$22&lt;&gt;""),"○","△"),AND(I17&gt;0,COUNTA($J$16)=1),"○",AND(I17="-",COUNTA($J$16)=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8"/>
      <c r="K18" s="399"/>
      <c r="L18" s="399"/>
      <c r="M18" s="399"/>
      <c r="N18" s="399"/>
      <c r="O18" s="399"/>
      <c r="P18" s="399"/>
      <c r="Q18" s="40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$16)=0),"○",AND(I18="",COUNTA($J$16)=1),IF(OR($I$16&lt;&gt;"",$I$17&lt;&gt;"",$I$18&lt;&gt;"",$I$19&lt;&gt;"",$I$20&lt;&gt;"",$I$21&lt;&gt;"",$I$22&lt;&gt;""),"○","△"),AND(I18&gt;0,COUNTA($J$16)=1),"○",AND(I18="-",COUNTA($J$16)=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399"/>
      <c r="L19" s="399"/>
      <c r="M19" s="399"/>
      <c r="N19" s="399"/>
      <c r="O19" s="399"/>
      <c r="P19" s="399"/>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$16)=0),"○",AND(I19="",COUNTA($J$16)=1),IF(OR($I$16&lt;&gt;"",$I$17&lt;&gt;"",$I$18&lt;&gt;"",$I$19&lt;&gt;"",$I$20&lt;&gt;"",$I$21&lt;&gt;"",$I$22&lt;&gt;""),"○","△"),AND(I19&gt;0,COUNTA($J$16)=1),"○",AND(I19="-",COUNTA($J$16)=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$16)=0),"○",AND(I20="",COUNTA($J$16)=1),IF(OR($I$16&lt;&gt;"",$I$17&lt;&gt;"",$I$18&lt;&gt;"",$I$19&lt;&gt;"",$I$20&lt;&gt;"",$I$21&lt;&gt;"",$I$22&lt;&gt;""),"○","△"),AND(I20&gt;0,COUNTA($J$16)=1),"○",AND(I20="-",COUNTA($J$16)=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$16)=0),"○",AND(I21="",COUNTA($J$16)=1),IF(OR($I$16&lt;&gt;"",$I$17&lt;&gt;"",$I$18&lt;&gt;"",$I$19&lt;&gt;"",$I$20&lt;&gt;"",$I$21&lt;&gt;"",$I$22&lt;&gt;""),"○","△"),AND(I21&gt;0,COUNTA($J$16)=1),"○",AND(I21="-",COUNTA($J$16)=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0"/>
      <c r="K22" s="401"/>
      <c r="L22" s="401"/>
      <c r="M22" s="401"/>
      <c r="N22" s="401"/>
      <c r="O22" s="401"/>
      <c r="P22" s="401"/>
      <c r="Q22" s="40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$16)=0),"○",AND(I22="",COUNTA($J$16)=1),IF(OR($I$16&lt;&gt;"",$I$17&lt;&gt;"",$I$18&lt;&gt;"",$I$19&lt;&gt;"",$I$20&lt;&gt;"",$I$21&lt;&gt;"",$I$22&lt;&gt;""),"○","△"),AND(I22&gt;0,COUNTA($J$16)=1),"○",AND(I22="-",COUNTA($J$16)=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96"/>
      <c r="K23" s="397"/>
      <c r="L23" s="397"/>
      <c r="M23" s="397"/>
      <c r="N23" s="397"/>
      <c r="O23" s="397"/>
      <c r="P23" s="397"/>
      <c r="Q23" s="40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IF(OR($I$23&lt;&gt;"",$I$24&lt;&gt;"",$I$25&lt;&gt;"",$I$26&lt;&gt;"",$I$27&lt;&gt;"",$I$28&lt;&gt;"",$I$29&lt;&gt;""),"○","△"),AND(I23&gt;0,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$23)=0),"○",AND(I24="",COUNTA($J$23)=1),IF(OR($I$23&lt;&gt;"",$I$24&lt;&gt;"",$I$25&lt;&gt;"",$I$26&lt;&gt;"",$I$27&lt;&gt;"",$I$28&lt;&gt;"",$I$29&lt;&gt;""),"○","△"),AND(I24&gt;0,COUNTA($J$23)=1),"○",AND(I24="-",COUNTA($J$23)=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98"/>
      <c r="K25" s="399"/>
      <c r="L25" s="399"/>
      <c r="M25" s="399"/>
      <c r="N25" s="399"/>
      <c r="O25" s="399"/>
      <c r="P25" s="399"/>
      <c r="Q25" s="403"/>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$23)=0),"○",AND(I25="",COUNTA($J$23)=1),IF(OR($I$23&lt;&gt;"",$I$24&lt;&gt;"",$I$25&lt;&gt;"",$I$26&lt;&gt;"",$I$27&lt;&gt;"",$I$28&lt;&gt;"",$I$29&lt;&gt;""),"○","△"),AND(I25&gt;0,COUNTA($J$23)=1),"○",AND(I25="-",COUNTA($J$23)=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399"/>
      <c r="L26" s="399"/>
      <c r="M26" s="399"/>
      <c r="N26" s="399"/>
      <c r="O26" s="399"/>
      <c r="P26" s="399"/>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$23)=0),"○",AND(I26="",COUNTA($J$23)=1),IF(OR($I$23&lt;&gt;"",$I$24&lt;&gt;"",$I$25&lt;&gt;"",$I$26&lt;&gt;"",$I$27&lt;&gt;"",$I$28&lt;&gt;"",$I$29&lt;&gt;""),"○","△"),AND(I26&gt;0,COUNTA($J$23)=1),"○",AND(I26="-",COUNTA($J$23)=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$23)=0),"○",AND(I27="",COUNTA($J$23)=1),IF(OR($I$23&lt;&gt;"",$I$24&lt;&gt;"",$I$25&lt;&gt;"",$I$26&lt;&gt;"",$I$27&lt;&gt;"",$I$28&lt;&gt;"",$I$29&lt;&gt;""),"○","△"),AND(I27&gt;0,COUNTA($J$23)=1),"○",AND(I27="-",COUNTA($J$23)=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$23)=0),"○",AND(I28="",COUNTA($J$23)=1),IF(OR($I$23&lt;&gt;"",$I$24&lt;&gt;"",$I$25&lt;&gt;"",$I$26&lt;&gt;"",$I$27&lt;&gt;"",$I$28&lt;&gt;"",$I$29&lt;&gt;""),"○","△"),AND(I28&gt;0,COUNTA($J$23)=1),"○",AND(I28="-",COUNTA($J$23)=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0"/>
      <c r="K29" s="401"/>
      <c r="L29" s="401"/>
      <c r="M29" s="401"/>
      <c r="N29" s="401"/>
      <c r="O29" s="401"/>
      <c r="P29" s="401"/>
      <c r="Q29" s="40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$23)=0),"○",AND(I29="",COUNTA($J$23)=1),IF(OR($I$23&lt;&gt;"",$I$24&lt;&gt;"",$I$25&lt;&gt;"",$I$26&lt;&gt;"",$I$27&lt;&gt;"",$I$28&lt;&gt;"",$I$29&lt;&gt;""),"○","△"),AND(I29&gt;0,COUNTA($J$23)=1),"○",AND(I29="-",COUNTA($J$23)=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96"/>
      <c r="K30" s="397"/>
      <c r="L30" s="397"/>
      <c r="M30" s="397"/>
      <c r="N30" s="397"/>
      <c r="O30" s="397"/>
      <c r="P30" s="397"/>
      <c r="Q30" s="40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IF(OR($I$30&lt;&gt;"",$I$31&lt;&gt;"",$I$32&lt;&gt;"",$I$33&lt;&gt;"",$I$34&lt;&gt;"",$I$35&lt;&gt;"",$I$36&lt;&gt;""),"○","△"),AND(I30&gt;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$30)=0),"○",AND(I31="",COUNTA($J$30)=1),IF(OR($I$30&lt;&gt;"",$I$31&lt;&gt;"",$I$32&lt;&gt;"",$I$33&lt;&gt;"",$I$34&lt;&gt;"",$I$35&lt;&gt;"",$I$36&lt;&gt;""),"○","△"),AND(I31&gt;0,COUNTA($J$30)=1),"○",AND(I31="-",COUNTA($J$30)=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98"/>
      <c r="K32" s="399"/>
      <c r="L32" s="399"/>
      <c r="M32" s="399"/>
      <c r="N32" s="399"/>
      <c r="O32" s="399"/>
      <c r="P32" s="399"/>
      <c r="Q32" s="403"/>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$30)=0),"○",AND(I32="",COUNTA($J$30)=1),IF(OR($I$30&lt;&gt;"",$I$31&lt;&gt;"",$I$32&lt;&gt;"",$I$33&lt;&gt;"",$I$34&lt;&gt;"",$I$35&lt;&gt;"",$I$36&lt;&gt;""),"○","△"),AND(I32&gt;0,COUNTA($J$30)=1),"○",AND(I32="-",COUNTA($J$30)=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399"/>
      <c r="L33" s="399"/>
      <c r="M33" s="399"/>
      <c r="N33" s="399"/>
      <c r="O33" s="399"/>
      <c r="P33" s="399"/>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$30)=0),"○",AND(I33="",COUNTA($J$30)=1),IF(OR($I$30&lt;&gt;"",$I$31&lt;&gt;"",$I$32&lt;&gt;"",$I$33&lt;&gt;"",$I$34&lt;&gt;"",$I$35&lt;&gt;"",$I$36&lt;&gt;""),"○","△"),AND(I33&gt;0,COUNTA($J$30)=1),"○",AND(I33="-",COUNTA($J$30)=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$30)=0),"○",AND(I34="",COUNTA($J$30)=1),IF(OR($I$30&lt;&gt;"",$I$31&lt;&gt;"",$I$32&lt;&gt;"",$I$33&lt;&gt;"",$I$34&lt;&gt;"",$I$35&lt;&gt;"",$I$36&lt;&gt;""),"○","△"),AND(I34&gt;0,COUNTA($J$30)=1),"○",AND(I34="-",COUNTA($J$30)=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$30)=0),"○",AND(I35="",COUNTA($J$30)=1),IF(OR($I$30&lt;&gt;"",$I$31&lt;&gt;"",$I$32&lt;&gt;"",$I$33&lt;&gt;"",$I$34&lt;&gt;"",$I$35&lt;&gt;"",$I$36&lt;&gt;""),"○","△"),AND(I35&gt;0,COUNTA($J$30)=1),"○",AND(I35="-",COUNTA($J$30)=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0"/>
      <c r="K36" s="401"/>
      <c r="L36" s="401"/>
      <c r="M36" s="401"/>
      <c r="N36" s="401"/>
      <c r="O36" s="401"/>
      <c r="P36" s="401"/>
      <c r="Q36" s="40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$30)=0),"○",AND(I36="",COUNTA($J$30)=1),IF(OR($I$30&lt;&gt;"",$I$31&lt;&gt;"",$I$32&lt;&gt;"",$I$33&lt;&gt;"",$I$34&lt;&gt;"",$I$35&lt;&gt;"",$I$36&lt;&gt;""),"○","△"),AND(I36&gt;0,COUNTA($J$30)=1),"○",AND(I36="-",COUNTA($J$30)=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96"/>
      <c r="K37" s="397"/>
      <c r="L37" s="397"/>
      <c r="M37" s="397"/>
      <c r="N37" s="397"/>
      <c r="O37" s="397"/>
      <c r="P37" s="397"/>
      <c r="Q37" s="402"/>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IF(OR($I$37&lt;&gt;"",$I$38&lt;&gt;"",$I$39&lt;&gt;"",$I$40&lt;&gt;"",$I$41&lt;&gt;"",$I$42&lt;&gt;"",$I$43&lt;&gt;""),"○","△"),AND(I37&gt;0,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$37)=0),"○",AND(I38="",COUNTA($J$37)=1),IF(OR($I$37&lt;&gt;"",$I$38&lt;&gt;"",$I$39&lt;&gt;"",$I$40&lt;&gt;"",$I$41&lt;&gt;"",$I$42&lt;&gt;"",$I$43&lt;&gt;""),"○","△"),AND(I38&gt;0,COUNTA($J$37)=1),"○",AND(I38="-",COUNTA($J$37)=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98"/>
      <c r="K39" s="399"/>
      <c r="L39" s="399"/>
      <c r="M39" s="399"/>
      <c r="N39" s="399"/>
      <c r="O39" s="399"/>
      <c r="P39" s="399"/>
      <c r="Q39" s="403"/>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$37)=0),"○",AND(I39="",COUNTA($J$37)=1),IF(OR($I$37&lt;&gt;"",$I$38&lt;&gt;"",$I$39&lt;&gt;"",$I$40&lt;&gt;"",$I$41&lt;&gt;"",$I$42&lt;&gt;"",$I$43&lt;&gt;""),"○","△"),AND(I39&gt;0,COUNTA($J$37)=1),"○",AND(I39="-",COUNTA($J$37)=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399"/>
      <c r="L40" s="399"/>
      <c r="M40" s="399"/>
      <c r="N40" s="399"/>
      <c r="O40" s="399"/>
      <c r="P40" s="399"/>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$37)=0),"○",AND(I40="",COUNTA($J$37)=1),IF(OR($I$37&lt;&gt;"",$I$38&lt;&gt;"",$I$39&lt;&gt;"",$I$40&lt;&gt;"",$I$41&lt;&gt;"",$I$42&lt;&gt;"",$I$43&lt;&gt;""),"○","△"),AND(I40&gt;0,COUNTA($J$37)=1),"○",AND(I40="-",COUNTA($J$37)=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$37)=0),"○",AND(I41="",COUNTA($J$37)=1),IF(OR($I$37&lt;&gt;"",$I$38&lt;&gt;"",$I$39&lt;&gt;"",$I$40&lt;&gt;"",$I$41&lt;&gt;"",$I$42&lt;&gt;"",$I$43&lt;&gt;""),"○","△"),AND(I41&gt;0,COUNTA($J$37)=1),"○",AND(I41="-",COUNTA($J$37)=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$37)=0),"○",AND(I42="",COUNTA($J$37)=1),IF(OR($I$37&lt;&gt;"",$I$38&lt;&gt;"",$I$39&lt;&gt;"",$I$40&lt;&gt;"",$I$41&lt;&gt;"",$I$42&lt;&gt;"",$I$43&lt;&gt;""),"○","△"),AND(I42&gt;0,COUNTA($J$37)=1),"○",AND(I42="-",COUNTA($J$37)=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5"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$37)=0),"○",AND(I43="",COUNTA($J$37)=1),IF(OR($I$37&lt;&gt;"",$I$38&lt;&gt;"",$I$39&lt;&gt;"",$I$40&lt;&gt;"",$I$41&lt;&gt;"",$I$42&lt;&gt;"",$I$43&lt;&gt;""),"○","△"),AND(I43&gt;0,COUNTA($J$37)=1),"○",AND(I43="-",COUNTA($J$37)=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21</v>
      </c>
      <c r="B56" s="202">
        <f>B54</f>
        <v>0</v>
      </c>
      <c r="C56" s="202"/>
      <c r="D56" s="212"/>
      <c r="E56" s="203">
        <f>E54</f>
        <v>0</v>
      </c>
      <c r="F56" s="204">
        <f>A56-E56</f>
        <v>21</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21</v>
      </c>
      <c r="B60" s="202">
        <f>B54</f>
        <v>0</v>
      </c>
      <c r="C60" s="202"/>
      <c r="D60" s="213"/>
      <c r="E60" s="203">
        <f>E54</f>
        <v>0</v>
      </c>
      <c r="F60" s="204">
        <f>A60-E60</f>
        <v>21</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P9Jwh0Sb+zAWaVFFo+rwLnUJB9GJwmI63XBIBiek19sUQGW3msDt3ce+0oOSo9ru3aBg7m+k2/WOxVgywtMXsA==" saltValue="hVAXd0f8/WpIofgQ4mZyMw=="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5"/>
    <mergeCell ref="J16:Q22"/>
    <mergeCell ref="J23:Q29"/>
    <mergeCell ref="J30:Q36"/>
    <mergeCell ref="J37: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35" priority="41">
      <formula>OR($C13="休暇",$C13="休日")</formula>
    </cfRule>
  </conditionalFormatting>
  <conditionalFormatting sqref="B13:B43">
    <cfRule type="expression" dxfId="334" priority="54">
      <formula>$B13="土"</formula>
    </cfRule>
    <cfRule type="expression" dxfId="333" priority="53">
      <formula>$B13="日"</formula>
    </cfRule>
  </conditionalFormatting>
  <conditionalFormatting sqref="B64 B68 F68 B71">
    <cfRule type="expression" dxfId="332" priority="39">
      <formula>OR($N$54="管理職",$N$54="裁量労働制",$N$54="固定残業制")</formula>
    </cfRule>
  </conditionalFormatting>
  <conditionalFormatting sqref="B64 B68 F68">
    <cfRule type="expression" dxfId="331" priority="7">
      <formula>OR($N$54="(大学・国研等)管理職",$N$54="(大学・国研等)裁量労働制")</formula>
    </cfRule>
  </conditionalFormatting>
  <conditionalFormatting sqref="B76">
    <cfRule type="expression" dxfId="330" priority="19">
      <formula>OR($N$54="管理職",$N$54="裁量労働制")</formula>
    </cfRule>
  </conditionalFormatting>
  <conditionalFormatting sqref="B77">
    <cfRule type="expression" dxfId="329" priority="33">
      <formula>OR($N$54="管理職",$N$54="裁量労働制")</formula>
    </cfRule>
  </conditionalFormatting>
  <conditionalFormatting sqref="B80">
    <cfRule type="expression" dxfId="328" priority="31">
      <formula>$N$54="固定残業制"</formula>
    </cfRule>
  </conditionalFormatting>
  <conditionalFormatting sqref="B83 B87 B90">
    <cfRule type="expression" dxfId="327" priority="28">
      <formula>$N$54="固定残業制"</formula>
    </cfRule>
  </conditionalFormatting>
  <conditionalFormatting sqref="B84 B88 B91">
    <cfRule type="expression" dxfId="326" priority="25">
      <formula>$N$54="固定残業制"</formula>
    </cfRule>
  </conditionalFormatting>
  <conditionalFormatting sqref="B65:C65 B69:C69 F69 B72:C72 B78:C78">
    <cfRule type="expression" dxfId="325" priority="13">
      <formula>OR($N$54="管理職",$N$54="裁量労働制")</formula>
    </cfRule>
  </conditionalFormatting>
  <conditionalFormatting sqref="B65:C65 B69:C69 F69 B72:C72">
    <cfRule type="expression" dxfId="324" priority="37">
      <formula>OR($N$54="管理職",$N$54="裁量労働制",$N$54="固定残業制")</formula>
    </cfRule>
  </conditionalFormatting>
  <conditionalFormatting sqref="B65:C65 B69:C69 F69">
    <cfRule type="expression" dxfId="323" priority="6">
      <formula>OR($N$54="(大学・国研等)管理職",$N$54="(大学・国研等)裁量労働制")</formula>
    </cfRule>
  </conditionalFormatting>
  <conditionalFormatting sqref="B69:D69">
    <cfRule type="expression" dxfId="322" priority="11">
      <formula>OR($N$54="管理職",$N$54="裁量労働制",$N$54="固定残業制",$N$54="(大学・国研等)管理職",$N$54="(大学・国研等)裁量労働制")</formula>
    </cfRule>
  </conditionalFormatting>
  <conditionalFormatting sqref="C64 F64:O64 C68 G68:O68 C71:N71">
    <cfRule type="expression" dxfId="321" priority="18">
      <formula>OR($N$54="管理職",$N$54="裁量労働制",$N$54="固定残業制")</formula>
    </cfRule>
  </conditionalFormatting>
  <conditionalFormatting sqref="C80:L80">
    <cfRule type="expression" dxfId="320" priority="29">
      <formula>$N$54="固定残業制"</formula>
    </cfRule>
  </conditionalFormatting>
  <conditionalFormatting sqref="C83:L83 C90:N90 C87:E87">
    <cfRule type="expression" dxfId="319" priority="22">
      <formula>$N$54="固定残業制"</formula>
    </cfRule>
  </conditionalFormatting>
  <conditionalFormatting sqref="C84:L84 C88:L88 C91:N91">
    <cfRule type="expression" dxfId="318" priority="23">
      <formula>$N$54="固定残業制"</formula>
    </cfRule>
  </conditionalFormatting>
  <conditionalFormatting sqref="C76:N76">
    <cfRule type="expression" dxfId="317" priority="38">
      <formula>OR($N$54="管理職",$N$54="裁量労働制")</formula>
    </cfRule>
  </conditionalFormatting>
  <conditionalFormatting sqref="C78:N78">
    <cfRule type="expression" dxfId="316" priority="36">
      <formula>OR($N$54="管理職",$N$54="裁量労働制")</formula>
    </cfRule>
  </conditionalFormatting>
  <conditionalFormatting sqref="C64:O64 C68 G68:O68">
    <cfRule type="expression" dxfId="315" priority="16">
      <formula>OR($N$54="管理職",$N$54="裁量労働制",$N$54="固定残業制",$N$54="(大学・国研等)管理職",$N$54="(大学・国研等)裁量労働制")</formula>
    </cfRule>
  </conditionalFormatting>
  <conditionalFormatting sqref="D65">
    <cfRule type="expression" dxfId="314" priority="5">
      <formula>OR($N$54="(大学・国研等)管理職",$N$54="(大学・国研等)裁量労働制")</formula>
    </cfRule>
  </conditionalFormatting>
  <conditionalFormatting sqref="D65:O65 C69 G69:O69 C72:N72">
    <cfRule type="expression" dxfId="313" priority="15">
      <formula>OR($N$54="管理職",$N$54="裁量労働制",$N$54="固定残業制")</formula>
    </cfRule>
  </conditionalFormatting>
  <conditionalFormatting sqref="D65:O65 C69 G69:O69">
    <cfRule type="expression" dxfId="312" priority="9">
      <formula>OR($N$54="(大学・国研等)管理職",$N$54="(大学・国研等)裁量労働制")</formula>
    </cfRule>
  </conditionalFormatting>
  <conditionalFormatting sqref="E10:F10">
    <cfRule type="expression" dxfId="311" priority="44">
      <formula>OR(I9="管理職/高プロ",I9="固定残業代有",I9="(大学・国研等)管理職/高プロ")</formula>
    </cfRule>
  </conditionalFormatting>
  <conditionalFormatting sqref="F83:L83 H90:N90">
    <cfRule type="expression" dxfId="310" priority="10">
      <formula>$N$54="固定残業制"</formula>
    </cfRule>
  </conditionalFormatting>
  <conditionalFormatting sqref="F87:L87">
    <cfRule type="expression" dxfId="309" priority="24">
      <formula>$N$54="固定残業制"</formula>
    </cfRule>
  </conditionalFormatting>
  <conditionalFormatting sqref="F77:N77">
    <cfRule type="expression" dxfId="308" priority="20">
      <formula>OR($N$54="管理職",$N$54="裁量労働制")</formula>
    </cfRule>
  </conditionalFormatting>
  <conditionalFormatting sqref="G10">
    <cfRule type="expression" dxfId="307" priority="49">
      <formula>OR($I$9="管理職/高プロ",$I$9="固定残業代有",$I$9="(大学・国研等)管理職/高プロ")</formula>
    </cfRule>
  </conditionalFormatting>
  <conditionalFormatting sqref="H2">
    <cfRule type="expression" dxfId="306" priority="47">
      <formula>COUNTA($F$1)=1</formula>
    </cfRule>
  </conditionalFormatting>
  <conditionalFormatting sqref="H10">
    <cfRule type="expression" dxfId="305" priority="42">
      <formula>OR($I$9="管理職/高プロ",$I$9="裁量",$I$9="固定残業代有",$I$9="(大学・国研等)裁量")</formula>
    </cfRule>
  </conditionalFormatting>
  <conditionalFormatting sqref="I9:J9">
    <cfRule type="expression" dxfId="304" priority="50">
      <formula>COUNTA($F$1)=1</formula>
    </cfRule>
  </conditionalFormatting>
  <conditionalFormatting sqref="I1:M1">
    <cfRule type="expression" dxfId="303" priority="52">
      <formula>$I$1&lt;&gt;"-"</formula>
    </cfRule>
  </conditionalFormatting>
  <conditionalFormatting sqref="J10">
    <cfRule type="expression" dxfId="302" priority="43">
      <formula>OR($I$9="管理職/高プロ",$I$9="裁量",$I$9="固定残業代有",$I$9="(大学・国研等)裁量")</formula>
    </cfRule>
  </conditionalFormatting>
  <conditionalFormatting sqref="K10">
    <cfRule type="expression" dxfId="301" priority="45">
      <formula>OR($I$9="裁量",$I$9="固定残業代有",$I$9="(大学・国研等)裁量")</formula>
    </cfRule>
  </conditionalFormatting>
  <conditionalFormatting sqref="M80">
    <cfRule type="expression" dxfId="300" priority="30">
      <formula>$N$54="固定残業制"</formula>
    </cfRule>
  </conditionalFormatting>
  <conditionalFormatting sqref="M83 M87 O90">
    <cfRule type="expression" dxfId="299" priority="27">
      <formula>$N$54="固定残業制"</formula>
    </cfRule>
  </conditionalFormatting>
  <conditionalFormatting sqref="M84 M88 O91">
    <cfRule type="expression" dxfId="298" priority="26">
      <formula>$N$54="固定残業制"</formula>
    </cfRule>
  </conditionalFormatting>
  <conditionalFormatting sqref="N10">
    <cfRule type="expression" dxfId="297" priority="51">
      <formula>OR($I$9="裁量",$I$9="固定残業代有",$I$9="(大学・国研等)裁量")</formula>
    </cfRule>
  </conditionalFormatting>
  <conditionalFormatting sqref="O10">
    <cfRule type="expression" dxfId="296" priority="55">
      <formula>AND(OR($H$2="あり",$Q$2="あり"),I9&lt;&gt;"通常勤務")</formula>
    </cfRule>
  </conditionalFormatting>
  <conditionalFormatting sqref="O76">
    <cfRule type="expression" dxfId="295" priority="35">
      <formula>OR($N$54="管理職",$N$54="裁量労働制")</formula>
    </cfRule>
  </conditionalFormatting>
  <conditionalFormatting sqref="O77">
    <cfRule type="expression" dxfId="294" priority="14">
      <formula>OR(,$N$54="管理職",$N$54="裁量労働制")</formula>
    </cfRule>
  </conditionalFormatting>
  <conditionalFormatting sqref="O78">
    <cfRule type="expression" dxfId="293" priority="32">
      <formula>OR($N$54="管理職",$N$54="裁量労働制")</formula>
    </cfRule>
  </conditionalFormatting>
  <conditionalFormatting sqref="O80 O84 O88">
    <cfRule type="expression" dxfId="292" priority="21">
      <formula>$N$54="固定残業制"</formula>
    </cfRule>
  </conditionalFormatting>
  <conditionalFormatting sqref="P64 D68 O68:P68">
    <cfRule type="expression" dxfId="291" priority="8">
      <formula>OR($N$54="(大学・国研等)管理職",$N$54="(大学・国研等)裁量労働制")</formula>
    </cfRule>
  </conditionalFormatting>
  <conditionalFormatting sqref="P64 D68 P68 O71">
    <cfRule type="expression" dxfId="290" priority="17">
      <formula>OR($N$54="管理職",$N$54="裁量労働制",$N$54="固定残業制")</formula>
    </cfRule>
  </conditionalFormatting>
  <conditionalFormatting sqref="P65 P69 O72">
    <cfRule type="expression" dxfId="289" priority="12">
      <formula>OR($N$54="管理職",$N$54="裁量労働制",$N$54="固定残業制")</formula>
    </cfRule>
  </conditionalFormatting>
  <conditionalFormatting sqref="P65 P69">
    <cfRule type="expression" dxfId="288" priority="34">
      <formula>OR($N$54="管理職",$N$54="裁量労働制",$N$54="(大学・国研等)管理職",$N$54="(大学・国研等)裁量労働制")</formula>
    </cfRule>
  </conditionalFormatting>
  <conditionalFormatting sqref="Q2">
    <cfRule type="expression" dxfId="287" priority="48">
      <formula>COUNTA($F$1)=1</formula>
    </cfRule>
  </conditionalFormatting>
  <conditionalFormatting sqref="Q10">
    <cfRule type="expression" dxfId="286" priority="56">
      <formula>AND(OR($H$2="あり",$Q$2="あり"),I9&lt;&gt;"通常勤務")</formula>
    </cfRule>
  </conditionalFormatting>
  <conditionalFormatting sqref="AI1">
    <cfRule type="expression" dxfId="282" priority="57">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D26655F4-8EA8-4103-BBA9-58E77B05DDE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176</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19</v>
      </c>
      <c r="C10" s="383" t="str">
        <f>"←稼働"&amp;F54&amp;"日
 + "&amp;"休暇"&amp;E54&amp;"日"</f>
        <v>←稼働19日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391"/>
      <c r="L15" s="391"/>
      <c r="M15" s="391"/>
      <c r="N15" s="391"/>
      <c r="O15" s="391"/>
      <c r="P15" s="391"/>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0"/>
      <c r="K16" s="391"/>
      <c r="L16" s="391"/>
      <c r="M16" s="391"/>
      <c r="N16" s="391"/>
      <c r="O16" s="391"/>
      <c r="P16" s="391"/>
      <c r="Q16" s="39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0"/>
      <c r="K17" s="391"/>
      <c r="L17" s="391"/>
      <c r="M17" s="391"/>
      <c r="N17" s="391"/>
      <c r="O17" s="391"/>
      <c r="P17" s="391"/>
      <c r="Q17" s="39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0"/>
      <c r="K18" s="391"/>
      <c r="L18" s="391"/>
      <c r="M18" s="391"/>
      <c r="N18" s="391"/>
      <c r="O18" s="391"/>
      <c r="P18" s="391"/>
      <c r="Q18" s="39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3"/>
      <c r="K19" s="394"/>
      <c r="L19" s="394"/>
      <c r="M19" s="394"/>
      <c r="N19" s="394"/>
      <c r="O19" s="394"/>
      <c r="P19" s="394"/>
      <c r="Q19" s="395"/>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96"/>
      <c r="K20" s="397"/>
      <c r="L20" s="397"/>
      <c r="M20" s="397"/>
      <c r="N20" s="397"/>
      <c r="O20" s="397"/>
      <c r="P20" s="397"/>
      <c r="Q20" s="40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IF(OR($I$20&lt;&gt;"",$I$21&lt;&gt;"",$I$22&lt;&gt;"",$I$23&lt;&gt;"",$I$24&lt;&gt;"",$I$25&lt;&gt;"",$I$26&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$20)=0),"○",AND(I21="",COUNTA($J$20)=1),IF(OR($I$20&lt;&gt;"",$I$21&lt;&gt;"",$I$22&lt;&gt;"",$I$23&lt;&gt;"",$I$24&lt;&gt;"",$I$25&lt;&gt;"",$I$26&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$20)=0),"○",AND(I22="",COUNTA($J$20)=1),IF(OR($I$20&lt;&gt;"",$I$21&lt;&gt;"",$I$22&lt;&gt;"",$I$23&lt;&gt;"",$I$24&lt;&gt;"",$I$25&lt;&gt;"",$I$26&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$20)=0),"○",AND(I23="",COUNTA($J$20)=1),IF(OR($I$20&lt;&gt;"",$I$21&lt;&gt;"",$I$22&lt;&gt;"",$I$23&lt;&gt;"",$I$24&lt;&gt;"",$I$25&lt;&gt;"",$I$26&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98"/>
      <c r="K24" s="399"/>
      <c r="L24" s="399"/>
      <c r="M24" s="399"/>
      <c r="N24" s="399"/>
      <c r="O24" s="399"/>
      <c r="P24" s="399"/>
      <c r="Q24" s="403"/>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$20)=0),"○",AND(I24="",COUNTA($J$20)=1),IF(OR($I$20&lt;&gt;"",$I$21&lt;&gt;"",$I$22&lt;&gt;"",$I$23&lt;&gt;"",$I$24&lt;&gt;"",$I$25&lt;&gt;"",$I$26&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98"/>
      <c r="K25" s="399"/>
      <c r="L25" s="399"/>
      <c r="M25" s="399"/>
      <c r="N25" s="399"/>
      <c r="O25" s="399"/>
      <c r="P25" s="399"/>
      <c r="Q25" s="403"/>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$20)=0),"○",AND(I25="",COUNTA($J$20)=1),IF(OR($I$20&lt;&gt;"",$I$21&lt;&gt;"",$I$22&lt;&gt;"",$I$23&lt;&gt;"",$I$24&lt;&gt;"",$I$25&lt;&gt;"",$I$26&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0"/>
      <c r="K26" s="401"/>
      <c r="L26" s="401"/>
      <c r="M26" s="401"/>
      <c r="N26" s="401"/>
      <c r="O26" s="401"/>
      <c r="P26" s="401"/>
      <c r="Q26" s="40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$20)=0),"○",AND(I26="",COUNTA($J$20)=1),IF(OR($I$20&lt;&gt;"",$I$21&lt;&gt;"",$I$22&lt;&gt;"",$I$23&lt;&gt;"",$I$24&lt;&gt;"",$I$25&lt;&gt;"",$I$26&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96"/>
      <c r="K27" s="397"/>
      <c r="L27" s="397"/>
      <c r="M27" s="397"/>
      <c r="N27" s="397"/>
      <c r="O27" s="397"/>
      <c r="P27" s="397"/>
      <c r="Q27" s="402"/>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IF(OR($I$27&lt;&gt;"",$I$28&lt;&gt;"",$I$29&lt;&gt;"",$I$30&lt;&gt;"",$I$31&lt;&gt;"",$I$32&lt;&gt;"",$I$33&lt;&gt;""),"○","△"),AND(I27&gt;0,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$27)=0),"○",AND(I28="",COUNTA($J$27)=1),IF(OR($I$27&lt;&gt;"",$I$28&lt;&gt;"",$I$29&lt;&gt;"",$I$30&lt;&gt;"",$I$31&lt;&gt;"",$I$32&lt;&gt;"",$I$33&lt;&gt;""),"○","△"),AND(I28&gt;0,COUNTA($J$27)=1),"○",AND(I28="-",COUNTA($J$27)=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$27)=0),"○",AND(I29="",COUNTA($J$27)=1),IF(OR($I$27&lt;&gt;"",$I$28&lt;&gt;"",$I$29&lt;&gt;"",$I$30&lt;&gt;"",$I$31&lt;&gt;"",$I$32&lt;&gt;"",$I$33&lt;&gt;""),"○","△"),AND(I29&gt;0,COUNTA($J$27)=1),"○",AND(I29="-",COUNTA($J$27)=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$27)=0),"○",AND(I30="",COUNTA($J$27)=1),IF(OR($I$27&lt;&gt;"",$I$28&lt;&gt;"",$I$29&lt;&gt;"",$I$30&lt;&gt;"",$I$31&lt;&gt;"",$I$32&lt;&gt;"",$I$33&lt;&gt;""),"○","△"),AND(I30&gt;0,COUNTA($J$27)=1),"○",AND(I30="-",COUNTA($J$27)=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98"/>
      <c r="K31" s="399"/>
      <c r="L31" s="399"/>
      <c r="M31" s="399"/>
      <c r="N31" s="399"/>
      <c r="O31" s="399"/>
      <c r="P31" s="399"/>
      <c r="Q31" s="403"/>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$27)=0),"○",AND(I31="",COUNTA($J$27)=1),IF(OR($I$27&lt;&gt;"",$I$28&lt;&gt;"",$I$29&lt;&gt;"",$I$30&lt;&gt;"",$I$31&lt;&gt;"",$I$32&lt;&gt;"",$I$33&lt;&gt;""),"○","△"),AND(I31&gt;0,COUNTA($J$27)=1),"○",AND(I31="-",COUNTA($J$27)=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98"/>
      <c r="K32" s="399"/>
      <c r="L32" s="399"/>
      <c r="M32" s="399"/>
      <c r="N32" s="399"/>
      <c r="O32" s="399"/>
      <c r="P32" s="399"/>
      <c r="Q32" s="403"/>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$27)=0),"○",AND(I32="",COUNTA($J$27)=1),IF(OR($I$27&lt;&gt;"",$I$28&lt;&gt;"",$I$29&lt;&gt;"",$I$30&lt;&gt;"",$I$31&lt;&gt;"",$I$32&lt;&gt;"",$I$33&lt;&gt;""),"○","△"),AND(I32&gt;0,COUNTA($J$27)=1),"○",AND(I32="-",COUNTA($J$27)=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0"/>
      <c r="K33" s="401"/>
      <c r="L33" s="401"/>
      <c r="M33" s="401"/>
      <c r="N33" s="401"/>
      <c r="O33" s="401"/>
      <c r="P33" s="401"/>
      <c r="Q33" s="40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$27)=0),"○",AND(I33="",COUNTA($J$27)=1),IF(OR($I$27&lt;&gt;"",$I$28&lt;&gt;"",$I$29&lt;&gt;"",$I$30&lt;&gt;"",$I$31&lt;&gt;"",$I$32&lt;&gt;"",$I$33&lt;&gt;""),"○","△"),AND(I33&gt;0,COUNTA($J$27)=1),"○",AND(I33="-",COUNTA($J$27)=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96"/>
      <c r="K34" s="397"/>
      <c r="L34" s="397"/>
      <c r="M34" s="397"/>
      <c r="N34" s="397"/>
      <c r="O34" s="397"/>
      <c r="P34" s="397"/>
      <c r="Q34" s="402"/>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IF(OR($I$34&lt;&gt;"",$I$35&lt;&gt;"",$I$36&lt;&gt;"",$I$37&lt;&gt;"",$I$38&lt;&gt;"",$I$39&lt;&gt;"",$I$40&lt;&gt;""),"○","△"),AND(I34&gt;0,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$34)=0),"○",AND(I35="",COUNTA($J$34)=1),IF(OR($I$34&lt;&gt;"",$I$35&lt;&gt;"",$I$36&lt;&gt;"",$I$37&lt;&gt;"",$I$38&lt;&gt;"",$I$39&lt;&gt;"",$I$40&lt;&gt;""),"○","△"),AND(I35&gt;0,COUNTA($J$34)=1),"○",AND(I35="-",COUNTA($J$34)=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$34)=0),"○",AND(I36="",COUNTA($J$34)=1),IF(OR($I$34&lt;&gt;"",$I$35&lt;&gt;"",$I$36&lt;&gt;"",$I$37&lt;&gt;"",$I$38&lt;&gt;"",$I$39&lt;&gt;"",$I$40&lt;&gt;""),"○","△"),AND(I36&gt;0,COUNTA($J$34)=1),"○",AND(I36="-",COUNTA($J$34)=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$34)=0),"○",AND(I37="",COUNTA($J$34)=1),IF(OR($I$34&lt;&gt;"",$I$35&lt;&gt;"",$I$36&lt;&gt;"",$I$37&lt;&gt;"",$I$38&lt;&gt;"",$I$39&lt;&gt;"",$I$40&lt;&gt;""),"○","△"),AND(I37&gt;0,COUNTA($J$34)=1),"○",AND(I37="-",COUNTA($J$34)=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98"/>
      <c r="K38" s="399"/>
      <c r="L38" s="399"/>
      <c r="M38" s="399"/>
      <c r="N38" s="399"/>
      <c r="O38" s="399"/>
      <c r="P38" s="399"/>
      <c r="Q38" s="403"/>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$34)=0),"○",AND(I38="",COUNTA($J$34)=1),IF(OR($I$34&lt;&gt;"",$I$35&lt;&gt;"",$I$36&lt;&gt;"",$I$37&lt;&gt;"",$I$38&lt;&gt;"",$I$39&lt;&gt;"",$I$40&lt;&gt;""),"○","△"),AND(I38&gt;0,COUNTA($J$34)=1),"○",AND(I38="-",COUNTA($J$34)=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98"/>
      <c r="K39" s="399"/>
      <c r="L39" s="399"/>
      <c r="M39" s="399"/>
      <c r="N39" s="399"/>
      <c r="O39" s="399"/>
      <c r="P39" s="399"/>
      <c r="Q39" s="403"/>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$34)=0),"○",AND(I39="",COUNTA($J$34)=1),IF(OR($I$34&lt;&gt;"",$I$35&lt;&gt;"",$I$36&lt;&gt;"",$I$37&lt;&gt;"",$I$38&lt;&gt;"",$I$39&lt;&gt;"",$I$40&lt;&gt;""),"○","△"),AND(I39&gt;0,COUNTA($J$34)=1),"○",AND(I39="-",COUNTA($J$34)=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0"/>
      <c r="K40" s="401"/>
      <c r="L40" s="401"/>
      <c r="M40" s="401"/>
      <c r="N40" s="401"/>
      <c r="O40" s="401"/>
      <c r="P40" s="401"/>
      <c r="Q40" s="40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$34)=0),"○",AND(I40="",COUNTA($J$34)=1),IF(OR($I$34&lt;&gt;"",$I$35&lt;&gt;"",$I$36&lt;&gt;"",$I$37&lt;&gt;"",$I$38&lt;&gt;"",$I$39&lt;&gt;"",$I$40&lt;&gt;""),"○","△"),AND(I40&gt;0,COUNTA($J$34)=1),"○",AND(I40="-",COUNTA($J$34)=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96"/>
      <c r="K41" s="397"/>
      <c r="L41" s="397"/>
      <c r="M41" s="397"/>
      <c r="N41" s="397"/>
      <c r="O41" s="397"/>
      <c r="P41" s="397"/>
      <c r="Q41" s="40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_xlfn.IFS(AND(D41="",F41="",COUNTA($J$41)=0),"○",AND(I41="",COUNTA($J$41)=1),IF(OR($I$41&lt;&gt;"",$I$42&lt;&gt;"",$I$43&lt;&gt;""),"○","△"),AND(I41&gt;0,COUNTA($J$41)=1),"○",AND(I41="-",COUNTA($J$41)=1),"✕",TRUE,"✕")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_xlfn.IFS(AND(D42="",F42="",COUNTA($J$41)=0),"○",AND(I42="",COUNTA($J$41)=1),IF(OR($I$41&lt;&gt;"",$I$42&lt;&gt;"",$I$43&lt;&gt;""),"○","△"),AND(I42&gt;0,COUNTA($J$41)=1),"○",AND(I42="-",COUNTA($J$41)=1),"✕",TRUE,"✕")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_xlfn.IFS(AND(D43="",F43="",COUNTA($J$41)=0),"○",AND(I43="",COUNTA($J$41)=1),IF(OR($I$41&lt;&gt;"",$I$42&lt;&gt;"",$I$43&lt;&gt;""),"○","△"),AND(I43&gt;0,COUNTA($J$41)=1),"○",AND(I43="-",COUNTA($J$41)=1),"✕",TRUE,"✕")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3mnZZxEGwrZDuTLu2FsVhQ9/6StI1qlfAkQqw46mOU1N3QaHfk2i7amLzTf9iYgBOjwoJGTLuMuR0um4sNTXgQ==" saltValue="Mtf7pE31ZvJWY0/FxhmnBw=="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9"/>
    <mergeCell ref="J20:Q26"/>
    <mergeCell ref="J27:Q33"/>
    <mergeCell ref="J34:Q40"/>
    <mergeCell ref="J41: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959B5726-50D3-4A65-A6F4-70AA560096B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346" t="s">
        <v>177</v>
      </c>
      <c r="B1" s="347"/>
      <c r="C1" s="347"/>
      <c r="D1" s="347"/>
      <c r="E1" s="347"/>
      <c r="F1" s="348" t="s">
        <v>105</v>
      </c>
      <c r="G1" s="349"/>
      <c r="H1" s="349"/>
      <c r="I1" s="350" t="str">
        <f>IF(AI1="エラーなし","-","コメント(S列)をご確認ください。")</f>
        <v>コメント(S列)をご確認ください。</v>
      </c>
      <c r="J1" s="351"/>
      <c r="K1" s="351"/>
      <c r="L1" s="351"/>
      <c r="M1" s="351"/>
      <c r="N1" s="29" t="str">
        <f>IF($F$1="委託業務従事日誌","契約管理番号：","事業番号：")</f>
        <v>契約管理番号：</v>
      </c>
      <c r="O1" s="352" t="s">
        <v>151</v>
      </c>
      <c r="P1" s="353"/>
      <c r="Q1" s="10" t="str">
        <f>IF($F$1="委託業務従事日誌","別紙７","")</f>
        <v>別紙７</v>
      </c>
      <c r="R1" s="354" t="s">
        <v>46</v>
      </c>
      <c r="S1" s="326" t="s">
        <v>89</v>
      </c>
      <c r="T1" s="94"/>
      <c r="U1" s="71"/>
      <c r="V1" s="71"/>
      <c r="W1" s="71"/>
      <c r="X1" s="71"/>
      <c r="Y1" s="336" t="s">
        <v>72</v>
      </c>
      <c r="Z1" s="336" t="s">
        <v>73</v>
      </c>
      <c r="AA1" s="336" t="s">
        <v>74</v>
      </c>
      <c r="AB1" s="336" t="s">
        <v>75</v>
      </c>
      <c r="AC1" s="336" t="s">
        <v>78</v>
      </c>
      <c r="AD1" s="336" t="s">
        <v>76</v>
      </c>
      <c r="AE1" s="336" t="s">
        <v>77</v>
      </c>
      <c r="AF1" s="336" t="s">
        <v>181</v>
      </c>
      <c r="AG1" s="336"/>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38" t="s">
        <v>161</v>
      </c>
      <c r="B2" s="339"/>
      <c r="C2" s="339"/>
      <c r="D2" s="339"/>
      <c r="E2" s="339"/>
      <c r="F2" s="339"/>
      <c r="G2" s="339"/>
      <c r="H2" s="91"/>
      <c r="I2" s="92"/>
      <c r="J2" s="92"/>
      <c r="K2" s="92"/>
      <c r="L2" s="92"/>
      <c r="M2" s="92"/>
      <c r="N2" s="92"/>
      <c r="O2" s="92"/>
      <c r="P2" s="92" t="s">
        <v>160</v>
      </c>
      <c r="Q2" s="70"/>
      <c r="R2" s="355"/>
      <c r="S2" s="327" t="str" cm="1">
        <f t="array" ref="S2">IF(AND(AI2="○",AI3="○"),"○",_xlfn.IFS(AI2="○","",AI2="✕","✕　"&amp;AJ2&amp;"　　")&amp;_xlfn.IFS(AI3="○","",AI3="✕","✕　"&amp;AJ3))</f>
        <v>○</v>
      </c>
      <c r="T2" s="71"/>
      <c r="W2" s="71"/>
      <c r="X2" s="71"/>
      <c r="Y2" s="336"/>
      <c r="Z2" s="336"/>
      <c r="AA2" s="336"/>
      <c r="AB2" s="336"/>
      <c r="AC2" s="336"/>
      <c r="AD2" s="336"/>
      <c r="AE2" s="336"/>
      <c r="AF2" s="336"/>
      <c r="AG2" s="337"/>
      <c r="AH2" s="166" t="s">
        <v>29</v>
      </c>
      <c r="AI2" s="167" t="str">
        <f>IF(A1="","✕","○")</f>
        <v>○</v>
      </c>
      <c r="AJ2" s="69" t="s">
        <v>39</v>
      </c>
    </row>
    <row r="3" spans="1:108" ht="17.149999999999999" customHeight="1" thickBot="1">
      <c r="A3" s="340" t="str">
        <f>IF($F$1="委託業務従事日誌","委託業務の名称：","補助事業の名称：")</f>
        <v>委託業務の名称：</v>
      </c>
      <c r="B3" s="341"/>
      <c r="C3" s="341"/>
      <c r="D3" s="341"/>
      <c r="E3" s="342" t="s">
        <v>124</v>
      </c>
      <c r="F3" s="343"/>
      <c r="G3" s="343"/>
      <c r="H3" s="343"/>
      <c r="I3" s="343"/>
      <c r="J3" s="343"/>
      <c r="K3" s="343"/>
      <c r="L3" s="343"/>
      <c r="M3" s="343"/>
      <c r="N3" s="343"/>
      <c r="O3" s="343"/>
      <c r="P3" s="343"/>
      <c r="Q3" s="88"/>
      <c r="R3" s="355"/>
      <c r="S3" s="327" t="str" cm="1">
        <f t="array" ref="S3">IF(AND(AI4="○",AI5="○"),"○",_xlfn.IFS(AI4="○","",AI4="✕","✕　"&amp;AJ4&amp;"　　")&amp;_xlfn.IFS(AI5="○","",AI5="✕","✕　"&amp;AJ5))</f>
        <v>✕　“他のNEDO事業有無”が未選択。　　✕　“他の公的事業有無”が未選択。</v>
      </c>
      <c r="T3" s="71"/>
      <c r="W3" s="71"/>
      <c r="X3" s="71"/>
      <c r="Y3" s="336"/>
      <c r="Z3" s="336"/>
      <c r="AA3" s="336"/>
      <c r="AB3" s="336"/>
      <c r="AC3" s="336"/>
      <c r="AD3" s="336"/>
      <c r="AE3" s="336"/>
      <c r="AF3" s="336"/>
      <c r="AG3" s="337"/>
      <c r="AH3" s="168" t="s">
        <v>28</v>
      </c>
      <c r="AI3" s="169" t="str">
        <f>IF(O1="","✕","○")</f>
        <v>○</v>
      </c>
      <c r="AJ3" s="69" t="s">
        <v>34</v>
      </c>
      <c r="AO3" s="155" t="s">
        <v>109</v>
      </c>
      <c r="AP3" s="157" t="s">
        <v>108</v>
      </c>
      <c r="AQ3" s="3"/>
      <c r="AR3" s="3"/>
      <c r="AS3" s="3"/>
    </row>
    <row r="4" spans="1:108" ht="17.149999999999999" customHeight="1" thickBot="1">
      <c r="A4" s="344"/>
      <c r="B4" s="345"/>
      <c r="C4" s="345"/>
      <c r="D4" s="345"/>
      <c r="E4" s="342" t="s">
        <v>123</v>
      </c>
      <c r="F4" s="343"/>
      <c r="G4" s="343"/>
      <c r="H4" s="343"/>
      <c r="I4" s="343"/>
      <c r="J4" s="343"/>
      <c r="K4" s="343"/>
      <c r="L4" s="343"/>
      <c r="M4" s="343"/>
      <c r="N4" s="343"/>
      <c r="O4" s="343"/>
      <c r="P4" s="343"/>
      <c r="Q4" s="88"/>
      <c r="S4" s="327" t="str">
        <f>IF(COUNTA(E3:P5)&gt;=1,"○","✕ "&amp;AJ6)</f>
        <v>○</v>
      </c>
      <c r="T4" s="71"/>
      <c r="W4" s="71"/>
      <c r="X4" s="71"/>
      <c r="Y4" s="336"/>
      <c r="Z4" s="336"/>
      <c r="AA4" s="336"/>
      <c r="AB4" s="336"/>
      <c r="AC4" s="336"/>
      <c r="AD4" s="336"/>
      <c r="AE4" s="336"/>
      <c r="AF4" s="336"/>
      <c r="AG4" s="337"/>
      <c r="AH4" s="168" t="s">
        <v>27</v>
      </c>
      <c r="AI4" s="169" t="str" cm="1">
        <f t="array" ref="AI4">_xlfn.IFS(H2="あり","○",H2="なし","○",TRUE,"✕")</f>
        <v>✕</v>
      </c>
      <c r="AJ4" s="69" t="s">
        <v>35</v>
      </c>
      <c r="AO4" s="156">
        <f>I9</f>
        <v>0</v>
      </c>
      <c r="AP4" s="158" t="e">
        <f>VLOOKUP($AO$4,$AO$11:$AS$19,2,)</f>
        <v>#N/A</v>
      </c>
      <c r="AQ4" s="3"/>
      <c r="AR4" s="3"/>
      <c r="AS4" s="3"/>
    </row>
    <row r="5" spans="1:108" ht="17.149999999999999" customHeight="1">
      <c r="A5" s="344"/>
      <c r="B5" s="345"/>
      <c r="C5" s="345"/>
      <c r="D5" s="345"/>
      <c r="E5" s="342" t="s">
        <v>152</v>
      </c>
      <c r="F5" s="343"/>
      <c r="G5" s="343"/>
      <c r="H5" s="343"/>
      <c r="I5" s="343"/>
      <c r="J5" s="343"/>
      <c r="K5" s="343"/>
      <c r="L5" s="343"/>
      <c r="M5" s="343"/>
      <c r="N5" s="343"/>
      <c r="O5" s="343"/>
      <c r="P5" s="343"/>
      <c r="Q5" s="88"/>
      <c r="R5" s="73"/>
      <c r="S5" s="327"/>
      <c r="T5" s="71"/>
      <c r="U5" s="24"/>
      <c r="V5" s="24"/>
      <c r="W5" s="71"/>
      <c r="X5" s="71"/>
      <c r="Y5" s="336"/>
      <c r="Z5" s="336"/>
      <c r="AA5" s="336"/>
      <c r="AB5" s="336"/>
      <c r="AC5" s="336"/>
      <c r="AD5" s="336"/>
      <c r="AE5" s="336"/>
      <c r="AF5" s="336"/>
      <c r="AG5" s="337"/>
      <c r="AH5" s="168" t="s">
        <v>26</v>
      </c>
      <c r="AI5" s="169" t="str" cm="1">
        <f t="array" ref="AI5">_xlfn.IFS(Q2="あり","○",Q2="なし","○",TRUE,"✕")</f>
        <v>✕</v>
      </c>
      <c r="AJ5" s="69" t="s">
        <v>90</v>
      </c>
      <c r="AO5" s="145"/>
      <c r="AP5" s="159" t="e">
        <f>VLOOKUP($AO$4,$AO$11:$AS$19,3,)</f>
        <v>#N/A</v>
      </c>
      <c r="AQ5" s="3"/>
      <c r="AR5" s="3"/>
      <c r="AS5" s="3"/>
    </row>
    <row r="6" spans="1:108" ht="17.149999999999999" customHeight="1">
      <c r="A6" s="340" t="str">
        <f>IF($F$1="委託業務従事日誌","再委託等項目：","委託・共同研究項目：")</f>
        <v>再委託等項目：</v>
      </c>
      <c r="B6" s="341"/>
      <c r="C6" s="341"/>
      <c r="D6" s="341"/>
      <c r="E6" s="342" t="s">
        <v>12</v>
      </c>
      <c r="F6" s="343"/>
      <c r="G6" s="343"/>
      <c r="H6" s="343"/>
      <c r="I6" s="343"/>
      <c r="J6" s="343"/>
      <c r="K6" s="343"/>
      <c r="L6" s="343"/>
      <c r="M6" s="343"/>
      <c r="N6" s="343"/>
      <c r="O6" s="343"/>
      <c r="P6" s="343"/>
      <c r="Q6" s="88"/>
      <c r="S6" s="327"/>
      <c r="T6" s="71"/>
      <c r="W6" s="71"/>
      <c r="X6" s="71"/>
      <c r="Y6" s="336"/>
      <c r="Z6" s="336"/>
      <c r="AA6" s="336"/>
      <c r="AB6" s="336"/>
      <c r="AC6" s="336"/>
      <c r="AD6" s="336"/>
      <c r="AE6" s="336"/>
      <c r="AF6" s="336"/>
      <c r="AG6" s="337"/>
      <c r="AH6" s="168" t="s">
        <v>25</v>
      </c>
      <c r="AI6" s="169" t="str">
        <f>IF(COUNTA(E3:P5)&gt;=1,"○","✕")</f>
        <v>○</v>
      </c>
      <c r="AJ6" s="69" t="s">
        <v>36</v>
      </c>
      <c r="AO6" s="145"/>
      <c r="AP6" s="159" t="e">
        <f>VLOOKUP($AO$4,$AO$11:$AS$19,4,)</f>
        <v>#N/A</v>
      </c>
      <c r="AQ6" s="3"/>
      <c r="AR6" s="3"/>
      <c r="AS6" s="3"/>
    </row>
    <row r="7" spans="1:108" ht="17.149999999999999" customHeight="1" thickBot="1">
      <c r="A7" s="87"/>
      <c r="B7" s="93"/>
      <c r="C7" s="341" t="str">
        <f>IF($F$1="委託業務従事日誌","委託先等名称：","補助先等名称：")</f>
        <v>委託先等名称：</v>
      </c>
      <c r="D7" s="356"/>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36"/>
      <c r="Z7" s="336"/>
      <c r="AA7" s="336"/>
      <c r="AB7" s="336"/>
      <c r="AC7" s="336"/>
      <c r="AD7" s="336"/>
      <c r="AE7" s="336"/>
      <c r="AF7" s="336"/>
      <c r="AG7" s="33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57" t="s">
        <v>70</v>
      </c>
      <c r="D8" s="356"/>
      <c r="E8" s="376" t="s">
        <v>159</v>
      </c>
      <c r="F8" s="377"/>
      <c r="G8" s="377"/>
      <c r="H8" s="377"/>
      <c r="I8" s="378"/>
      <c r="J8" s="378"/>
      <c r="K8" s="45"/>
      <c r="L8" s="45"/>
      <c r="M8" s="45" t="str">
        <f>IF($F$1="委託業務従事日誌","業務管理者等","主任研究者等")&amp;"　所属："</f>
        <v>業務管理者等　所属：</v>
      </c>
      <c r="N8" s="376" t="s">
        <v>125</v>
      </c>
      <c r="O8" s="377"/>
      <c r="P8" s="377"/>
      <c r="Q8" s="89"/>
      <c r="R8" s="72" t="s">
        <v>45</v>
      </c>
      <c r="S8" s="327" t="str" cm="1">
        <f t="array" ref="S8">_xlfn.IFS(AND(COUNTA(E8)&gt;=1,COUNTA(N8)&gt;=1,COUNTA(I8)&gt;=1),"○",TRUE,IF(COUNTA(E8)&gt;=1,"","✕ "&amp;AJ8&amp;" ")&amp;IF(COUNTA(N8)&gt;=1,"","✕ "&amp;AJ10)&amp;IF(COUNTA(I8)&gt;=1,"","✕ "&amp;AJ23))</f>
        <v>✕ “雇用形態”が未入力。</v>
      </c>
      <c r="T8" s="71"/>
      <c r="W8" s="71"/>
      <c r="X8" s="71"/>
      <c r="Y8" s="336"/>
      <c r="Z8" s="336"/>
      <c r="AA8" s="336"/>
      <c r="AB8" s="336"/>
      <c r="AC8" s="336"/>
      <c r="AD8" s="336"/>
      <c r="AE8" s="336"/>
      <c r="AF8" s="336"/>
      <c r="AG8" s="337"/>
      <c r="AH8" s="170" t="s">
        <v>92</v>
      </c>
      <c r="AI8" s="169" t="str">
        <f>IF(COUNTA(E8)&gt;=1,"○","✕")</f>
        <v>○</v>
      </c>
      <c r="AJ8" s="69" t="s">
        <v>91</v>
      </c>
      <c r="AO8" s="145"/>
      <c r="AP8" s="176"/>
      <c r="AQ8" s="3"/>
      <c r="AR8" s="3"/>
      <c r="AS8" s="3"/>
    </row>
    <row r="9" spans="1:108" ht="21" customHeight="1">
      <c r="A9" s="379" t="s">
        <v>102</v>
      </c>
      <c r="B9" s="143"/>
      <c r="C9" s="96"/>
      <c r="D9" s="95" t="s">
        <v>3</v>
      </c>
      <c r="E9" s="376" t="s">
        <v>155</v>
      </c>
      <c r="F9" s="376"/>
      <c r="G9" s="376"/>
      <c r="H9" s="376"/>
      <c r="I9" s="381"/>
      <c r="J9" s="382"/>
      <c r="K9" s="44"/>
      <c r="L9" s="44"/>
      <c r="M9" s="309" t="s">
        <v>6</v>
      </c>
      <c r="N9" s="376" t="s">
        <v>122</v>
      </c>
      <c r="O9" s="377"/>
      <c r="P9" s="377"/>
      <c r="Q9" s="89"/>
      <c r="R9" s="72" t="s">
        <v>45</v>
      </c>
      <c r="S9" s="327" t="str" cm="1">
        <f t="array" ref="S9">_xlfn.IFS(AND(COUNTA(E9)&gt;=1,COUNTA(N9)&gt;=1,COUNTA(I9)&gt;=1),"○",TRUE,IF(COUNTA(E9)&gt;=1,"","✕ "&amp;AJ9&amp;" ")&amp;IF(COUNTA(N9)&gt;=1,"","✕ "&amp;AJ11)&amp;IF(COUNTA(I9)&gt;=1,"","✕ "&amp;AJ22))</f>
        <v>✕ “勤務体系”が未入力。</v>
      </c>
      <c r="T9" s="71"/>
      <c r="W9" s="71"/>
      <c r="X9" s="71"/>
      <c r="Y9" s="336"/>
      <c r="Z9" s="336"/>
      <c r="AA9" s="336"/>
      <c r="AB9" s="336"/>
      <c r="AC9" s="336"/>
      <c r="AD9" s="336"/>
      <c r="AE9" s="336"/>
      <c r="AF9" s="336"/>
      <c r="AG9" s="337"/>
      <c r="AH9" s="168" t="s">
        <v>94</v>
      </c>
      <c r="AI9" s="169" t="str">
        <f>IF(COUNTA(E9)&gt;=1,"○","✕")</f>
        <v>○</v>
      </c>
      <c r="AJ9" s="69" t="s">
        <v>93</v>
      </c>
      <c r="AO9" s="145"/>
      <c r="AP9" s="144"/>
      <c r="AQ9" s="3"/>
      <c r="AR9" s="3"/>
      <c r="AS9" s="3"/>
    </row>
    <row r="10" spans="1:108" ht="30" customHeight="1" thickBot="1">
      <c r="A10" s="380"/>
      <c r="B10" s="61">
        <f>COUNTIF($B$13:$B$43,"月")+COUNTIF($B$13:$B$43,"火")+COUNTIF($B$13:$B$43,"水")+COUNTIF($B$13:$B$43,"木")+COUNTIF($B$13:$B$43,"金")+COUNTIF($B$13:$B$43,"土")+COUNTIF($B$13:$B$43,"日")-COUNTIF($C$13:$C$43,"休日")-COUNTIF($C$13:$C$43,"休日出勤")-COUNTIF($C$13:$C$43,"振休")-COUNTIF($C$13:$C$43,"代休")</f>
        <v>23</v>
      </c>
      <c r="C10" s="383" t="str">
        <f>"←稼働"&amp;F54&amp;"日
 + "&amp;"休暇"&amp;E54&amp;"日"</f>
        <v>←稼働23日
 + 休暇0日</v>
      </c>
      <c r="D10" s="384"/>
      <c r="E10" s="385" t="str">
        <f>IF(OR(I9="管理職/高プロ",I9="固定残業代有",I9="(大学・国研等)管理職/高プロ"),"所定労働時間                                                                                                                                                                                              (hh:mm/日)","")</f>
        <v/>
      </c>
      <c r="F10" s="386"/>
      <c r="G10" s="311"/>
      <c r="H10" s="358" t="str" cm="1">
        <f t="array" ref="H10">_xlfn.IFS(OR(N54="管理職",N54="裁量労働制",N54="固定残業制"),"半休・時間休　(hh:mm/月)",OR(N54="(大学・国研等)裁量労働制"),"給与支給上の休日労働時間(hh:mm/月)",TRUE,"")</f>
        <v/>
      </c>
      <c r="I10" s="358"/>
      <c r="J10" s="308"/>
      <c r="K10" s="358" t="str" cm="1">
        <f t="array" ref="K10">_xlfn.IFS(OR(N54="裁量労働制",N54="(大学・国研等)裁量労働制"),"労基提出した協定上
の みなし時間(hh:mm/日)",N54="固定残業制","雇用契約に記載の
固定残業時間(hh:mm/月)",TRUE,"")</f>
        <v/>
      </c>
      <c r="L10" s="358"/>
      <c r="M10" s="358"/>
      <c r="N10" s="308"/>
      <c r="O10" s="359" t="str" cm="1">
        <f t="array" ref="O10">_xlfn.IFS(AND(OR(H2="あり",Q2="あり"),I9&lt;&gt;"通常勤務"),"他の公的事業
従事(hh:mm/月)",AND(H2="なし",Q2="なし"),"",TRUE,"")</f>
        <v/>
      </c>
      <c r="P10" s="360"/>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36"/>
      <c r="Z10" s="336"/>
      <c r="AA10" s="336"/>
      <c r="AB10" s="336"/>
      <c r="AC10" s="336"/>
      <c r="AD10" s="336"/>
      <c r="AE10" s="336"/>
      <c r="AF10" s="336"/>
      <c r="AG10" s="33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1" t="s">
        <v>0</v>
      </c>
      <c r="B11" s="363" t="s">
        <v>1</v>
      </c>
      <c r="C11" s="365" t="s">
        <v>87</v>
      </c>
      <c r="D11" s="367" t="s">
        <v>168</v>
      </c>
      <c r="E11" s="368"/>
      <c r="F11" s="368"/>
      <c r="G11" s="369"/>
      <c r="H11" s="370" t="s">
        <v>7</v>
      </c>
      <c r="I11" s="370" t="s">
        <v>8</v>
      </c>
      <c r="J11" s="372" t="s">
        <v>86</v>
      </c>
      <c r="K11" s="372"/>
      <c r="L11" s="372"/>
      <c r="M11" s="372"/>
      <c r="N11" s="372"/>
      <c r="O11" s="372"/>
      <c r="P11" s="372"/>
      <c r="Q11" s="373"/>
      <c r="R11" s="72"/>
      <c r="S11" s="328"/>
      <c r="T11" s="71"/>
      <c r="W11" s="71"/>
      <c r="X11" s="71"/>
      <c r="Y11" s="336"/>
      <c r="Z11" s="336"/>
      <c r="AA11" s="336"/>
      <c r="AB11" s="336"/>
      <c r="AC11" s="336"/>
      <c r="AD11" s="336"/>
      <c r="AE11" s="336"/>
      <c r="AF11" s="336"/>
      <c r="AG11" s="337"/>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2"/>
      <c r="B12" s="364"/>
      <c r="C12" s="366"/>
      <c r="D12" s="41" t="s">
        <v>4</v>
      </c>
      <c r="E12" s="4" t="s">
        <v>5</v>
      </c>
      <c r="F12" s="5" t="s">
        <v>4</v>
      </c>
      <c r="G12" s="4" t="s">
        <v>5</v>
      </c>
      <c r="H12" s="371"/>
      <c r="I12" s="371"/>
      <c r="J12" s="374"/>
      <c r="K12" s="374"/>
      <c r="L12" s="374"/>
      <c r="M12" s="374"/>
      <c r="N12" s="374"/>
      <c r="O12" s="374"/>
      <c r="P12" s="374"/>
      <c r="Q12" s="375"/>
      <c r="R12" s="72"/>
      <c r="S12" s="328" t="str">
        <f>IF(TEXT(ABS((E23-D23)+(G23-F23)-H23),IF((E23-D23)+(G23-F23)&lt;H23,"-[h]:mm","[h]:mm"))&lt;"0:00"*1,"✕","○")</f>
        <v>○</v>
      </c>
      <c r="T12" s="71"/>
      <c r="W12" s="71"/>
      <c r="X12" s="71"/>
      <c r="Y12" s="336"/>
      <c r="Z12" s="336"/>
      <c r="AA12" s="336"/>
      <c r="AB12" s="336"/>
      <c r="AC12" s="336"/>
      <c r="AD12" s="336"/>
      <c r="AE12" s="336"/>
      <c r="AF12" s="336"/>
      <c r="AG12" s="33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7"/>
      <c r="K13" s="388"/>
      <c r="L13" s="388"/>
      <c r="M13" s="388"/>
      <c r="N13" s="388"/>
      <c r="O13" s="388"/>
      <c r="P13" s="388"/>
      <c r="Q13" s="389"/>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0"/>
      <c r="K14" s="391"/>
      <c r="L14" s="391"/>
      <c r="M14" s="391"/>
      <c r="N14" s="391"/>
      <c r="O14" s="391"/>
      <c r="P14" s="391"/>
      <c r="Q14" s="392"/>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0"/>
      <c r="K15" s="391"/>
      <c r="L15" s="391"/>
      <c r="M15" s="391"/>
      <c r="N15" s="391"/>
      <c r="O15" s="391"/>
      <c r="P15" s="391"/>
      <c r="Q15" s="392"/>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0"/>
      <c r="K16" s="391"/>
      <c r="L16" s="391"/>
      <c r="M16" s="391"/>
      <c r="N16" s="391"/>
      <c r="O16" s="391"/>
      <c r="P16" s="391"/>
      <c r="Q16" s="39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3"/>
      <c r="K17" s="394"/>
      <c r="L17" s="394"/>
      <c r="M17" s="394"/>
      <c r="N17" s="394"/>
      <c r="O17" s="394"/>
      <c r="P17" s="394"/>
      <c r="Q17" s="39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6"/>
      <c r="K18" s="397"/>
      <c r="L18" s="397"/>
      <c r="M18" s="397"/>
      <c r="N18" s="397"/>
      <c r="O18" s="397"/>
      <c r="P18" s="397"/>
      <c r="Q18" s="40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8"/>
      <c r="K19" s="399"/>
      <c r="L19" s="399"/>
      <c r="M19" s="399"/>
      <c r="N19" s="399"/>
      <c r="O19" s="399"/>
      <c r="P19" s="399"/>
      <c r="Q19" s="403"/>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98"/>
      <c r="K20" s="399"/>
      <c r="L20" s="399"/>
      <c r="M20" s="399"/>
      <c r="N20" s="399"/>
      <c r="O20" s="399"/>
      <c r="P20" s="399"/>
      <c r="Q20" s="403"/>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98"/>
      <c r="K21" s="399"/>
      <c r="L21" s="399"/>
      <c r="M21" s="399"/>
      <c r="N21" s="399"/>
      <c r="O21" s="399"/>
      <c r="P21" s="399"/>
      <c r="Q21" s="403"/>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98"/>
      <c r="K22" s="399"/>
      <c r="L22" s="399"/>
      <c r="M22" s="399"/>
      <c r="N22" s="399"/>
      <c r="O22" s="399"/>
      <c r="P22" s="399"/>
      <c r="Q22" s="403"/>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98"/>
      <c r="K23" s="399"/>
      <c r="L23" s="399"/>
      <c r="M23" s="399"/>
      <c r="N23" s="399"/>
      <c r="O23" s="399"/>
      <c r="P23" s="399"/>
      <c r="Q23" s="403"/>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0"/>
      <c r="K24" s="401"/>
      <c r="L24" s="401"/>
      <c r="M24" s="401"/>
      <c r="N24" s="401"/>
      <c r="O24" s="401"/>
      <c r="P24" s="401"/>
      <c r="Q24" s="40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96"/>
      <c r="K25" s="397"/>
      <c r="L25" s="397"/>
      <c r="M25" s="397"/>
      <c r="N25" s="397"/>
      <c r="O25" s="397"/>
      <c r="P25" s="397"/>
      <c r="Q25" s="40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98"/>
      <c r="K26" s="399"/>
      <c r="L26" s="399"/>
      <c r="M26" s="399"/>
      <c r="N26" s="399"/>
      <c r="O26" s="399"/>
      <c r="P26" s="399"/>
      <c r="Q26" s="403"/>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98"/>
      <c r="K27" s="399"/>
      <c r="L27" s="399"/>
      <c r="M27" s="399"/>
      <c r="N27" s="399"/>
      <c r="O27" s="399"/>
      <c r="P27" s="399"/>
      <c r="Q27" s="403"/>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98"/>
      <c r="K28" s="399"/>
      <c r="L28" s="399"/>
      <c r="M28" s="399"/>
      <c r="N28" s="399"/>
      <c r="O28" s="399"/>
      <c r="P28" s="399"/>
      <c r="Q28" s="403"/>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98"/>
      <c r="K29" s="399"/>
      <c r="L29" s="399"/>
      <c r="M29" s="399"/>
      <c r="N29" s="399"/>
      <c r="O29" s="399"/>
      <c r="P29" s="399"/>
      <c r="Q29" s="403"/>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98"/>
      <c r="K30" s="399"/>
      <c r="L30" s="399"/>
      <c r="M30" s="399"/>
      <c r="N30" s="399"/>
      <c r="O30" s="399"/>
      <c r="P30" s="399"/>
      <c r="Q30" s="403"/>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0"/>
      <c r="K31" s="401"/>
      <c r="L31" s="401"/>
      <c r="M31" s="401"/>
      <c r="N31" s="401"/>
      <c r="O31" s="401"/>
      <c r="P31" s="401"/>
      <c r="Q31" s="40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96"/>
      <c r="K32" s="397"/>
      <c r="L32" s="397"/>
      <c r="M32" s="397"/>
      <c r="N32" s="397"/>
      <c r="O32" s="397"/>
      <c r="P32" s="397"/>
      <c r="Q32" s="40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98"/>
      <c r="K33" s="399"/>
      <c r="L33" s="399"/>
      <c r="M33" s="399"/>
      <c r="N33" s="399"/>
      <c r="O33" s="399"/>
      <c r="P33" s="399"/>
      <c r="Q33" s="403"/>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98"/>
      <c r="K34" s="399"/>
      <c r="L34" s="399"/>
      <c r="M34" s="399"/>
      <c r="N34" s="399"/>
      <c r="O34" s="399"/>
      <c r="P34" s="399"/>
      <c r="Q34" s="403"/>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98"/>
      <c r="K35" s="399"/>
      <c r="L35" s="399"/>
      <c r="M35" s="399"/>
      <c r="N35" s="399"/>
      <c r="O35" s="399"/>
      <c r="P35" s="399"/>
      <c r="Q35" s="403"/>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98"/>
      <c r="K36" s="399"/>
      <c r="L36" s="399"/>
      <c r="M36" s="399"/>
      <c r="N36" s="399"/>
      <c r="O36" s="399"/>
      <c r="P36" s="399"/>
      <c r="Q36" s="403"/>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98"/>
      <c r="K37" s="399"/>
      <c r="L37" s="399"/>
      <c r="M37" s="399"/>
      <c r="N37" s="399"/>
      <c r="O37" s="399"/>
      <c r="P37" s="399"/>
      <c r="Q37" s="403"/>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0"/>
      <c r="K38" s="401"/>
      <c r="L38" s="401"/>
      <c r="M38" s="401"/>
      <c r="N38" s="401"/>
      <c r="O38" s="401"/>
      <c r="P38" s="401"/>
      <c r="Q38" s="40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96"/>
      <c r="K39" s="397"/>
      <c r="L39" s="397"/>
      <c r="M39" s="397"/>
      <c r="N39" s="397"/>
      <c r="O39" s="397"/>
      <c r="P39" s="397"/>
      <c r="Q39" s="40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98"/>
      <c r="K40" s="399"/>
      <c r="L40" s="399"/>
      <c r="M40" s="399"/>
      <c r="N40" s="399"/>
      <c r="O40" s="399"/>
      <c r="P40" s="399"/>
      <c r="Q40" s="403"/>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98"/>
      <c r="K41" s="399"/>
      <c r="L41" s="399"/>
      <c r="M41" s="399"/>
      <c r="N41" s="399"/>
      <c r="O41" s="399"/>
      <c r="P41" s="399"/>
      <c r="Q41" s="403"/>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98"/>
      <c r="K42" s="399"/>
      <c r="L42" s="399"/>
      <c r="M42" s="399"/>
      <c r="N42" s="399"/>
      <c r="O42" s="399"/>
      <c r="P42" s="399"/>
      <c r="Q42" s="403"/>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5"/>
      <c r="K43" s="406"/>
      <c r="L43" s="406"/>
      <c r="M43" s="406"/>
      <c r="N43" s="406"/>
      <c r="O43" s="406"/>
      <c r="P43" s="406"/>
      <c r="Q43" s="407"/>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414" t="s">
        <v>164</v>
      </c>
      <c r="B46" s="415"/>
      <c r="C46" s="415"/>
      <c r="D46" s="415"/>
      <c r="E46" s="415"/>
      <c r="F46" s="415"/>
      <c r="G46" s="415"/>
      <c r="H46" s="415"/>
      <c r="I46" s="415"/>
      <c r="J46" s="416" t="s">
        <v>165</v>
      </c>
      <c r="K46" s="416"/>
      <c r="L46" s="416"/>
      <c r="M46" s="416"/>
      <c r="N46" s="416"/>
      <c r="O46" s="416"/>
      <c r="P46" s="416"/>
      <c r="Q46" s="417"/>
      <c r="AO46" s="25"/>
      <c r="AP46" s="25"/>
      <c r="AQ46" s="25"/>
      <c r="AR46" s="25"/>
      <c r="AS46" s="25"/>
    </row>
    <row r="47" spans="1:45" ht="7" customHeight="1" thickBot="1">
      <c r="A47" s="35"/>
      <c r="B47" s="56"/>
      <c r="C47" s="56"/>
      <c r="D47" s="418"/>
      <c r="E47" s="418"/>
      <c r="F47" s="57"/>
      <c r="G47" s="57"/>
      <c r="H47" s="57"/>
      <c r="I47" s="57"/>
      <c r="J47" s="418"/>
      <c r="K47" s="418"/>
      <c r="L47" s="418"/>
      <c r="M47" s="418"/>
      <c r="N47" s="418"/>
      <c r="O47" s="418"/>
      <c r="P47" s="418"/>
      <c r="Q47" s="419"/>
      <c r="AO47" s="25"/>
      <c r="AP47" s="25"/>
      <c r="AQ47" s="25"/>
      <c r="AR47" s="25"/>
      <c r="AS47" s="25"/>
    </row>
    <row r="48" spans="1:45" ht="16.649999999999999" customHeight="1" thickBot="1">
      <c r="A48" s="9"/>
      <c r="B48" s="420" t="s">
        <v>10</v>
      </c>
      <c r="C48" s="421"/>
      <c r="D48" s="422"/>
      <c r="E48" s="423"/>
      <c r="F48" s="55" t="s">
        <v>11</v>
      </c>
      <c r="G48" s="424"/>
      <c r="H48" s="425"/>
      <c r="I48" s="425"/>
      <c r="J48" s="426"/>
      <c r="K48" s="55" t="s">
        <v>9</v>
      </c>
      <c r="L48" s="427"/>
      <c r="M48" s="425"/>
      <c r="N48" s="425"/>
      <c r="O48" s="425"/>
      <c r="P48" s="42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08" t="s">
        <v>169</v>
      </c>
      <c r="B50" s="408"/>
      <c r="C50" s="408"/>
      <c r="D50" s="408"/>
      <c r="E50" s="408"/>
      <c r="F50" s="408"/>
      <c r="G50" s="408"/>
      <c r="H50" s="408"/>
      <c r="I50" s="408"/>
      <c r="J50" s="408"/>
      <c r="K50" s="408"/>
      <c r="L50" s="408"/>
      <c r="M50" s="408"/>
      <c r="N50" s="408"/>
      <c r="O50" s="408"/>
      <c r="P50" s="408"/>
      <c r="Q50" s="408"/>
      <c r="AO50" s="25"/>
      <c r="AP50" s="25"/>
      <c r="AQ50" s="25"/>
      <c r="AR50" s="25"/>
      <c r="AS50" s="25"/>
    </row>
    <row r="51" spans="1:45" ht="17.5" customHeight="1">
      <c r="A51" s="409"/>
      <c r="B51" s="409"/>
      <c r="C51" s="409"/>
      <c r="D51" s="409"/>
      <c r="E51" s="409"/>
      <c r="F51" s="409"/>
      <c r="G51" s="409"/>
      <c r="H51" s="409"/>
      <c r="I51" s="409"/>
      <c r="J51" s="409"/>
      <c r="K51" s="409"/>
      <c r="L51" s="409"/>
      <c r="M51" s="409"/>
      <c r="N51" s="409"/>
      <c r="O51" s="409"/>
      <c r="P51" s="409"/>
      <c r="Q51" s="409"/>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0" t="s">
        <v>135</v>
      </c>
      <c r="M53" s="411"/>
      <c r="N53" s="199" t="s">
        <v>17</v>
      </c>
      <c r="O53" s="200"/>
      <c r="P53" s="200"/>
      <c r="Q53" s="200"/>
      <c r="AI53" s="67"/>
    </row>
    <row r="54" spans="1:45" ht="11.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2" t="str" cm="1">
        <f t="array" ref="L54">_xlfn.IFS(N54="裁量労働制",L57,N54="固定残業制",L58,N54="管理職",L56,N54="一般従業員",L59,N54="(大学・国研等)管理職",L60,N54="(大学・国研等)裁量労働制",L61,TRUE,"-")</f>
        <v>-</v>
      </c>
      <c r="M54" s="413"/>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23</v>
      </c>
      <c r="B56" s="202">
        <f>B54</f>
        <v>0</v>
      </c>
      <c r="C56" s="202"/>
      <c r="D56" s="212"/>
      <c r="E56" s="203">
        <f>E54</f>
        <v>0</v>
      </c>
      <c r="F56" s="204">
        <f>A56-E56</f>
        <v>23</v>
      </c>
      <c r="G56" s="212">
        <f>G54</f>
        <v>0</v>
      </c>
      <c r="H56" s="203">
        <f>H54</f>
        <v>0</v>
      </c>
      <c r="I56" s="203">
        <f>I54</f>
        <v>0</v>
      </c>
      <c r="J56" s="212">
        <f>J54</f>
        <v>0</v>
      </c>
      <c r="K56" s="198"/>
      <c r="L56" s="412">
        <f>ROUNDDOWN(IF((B56*F56-G56)&gt;=(H56+I56+J56),H56+J56,IF((B56*F56-G56)&lt;=(H56+I56+J56),(B56*F56-G56)*(H56+J56)/(H56+I56+J56))),2)</f>
        <v>0</v>
      </c>
      <c r="M56" s="413"/>
      <c r="N56" s="207" t="s">
        <v>79</v>
      </c>
      <c r="O56" s="207"/>
      <c r="P56" s="207"/>
      <c r="Q56" s="207"/>
    </row>
    <row r="57" spans="1:45" ht="11.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412">
        <f>ROUNDDOWN(IF((D57*F57-G57)&gt;=(H57+I57),H57,IF((D57*F57-G57)&lt;(H57+I57),(D57*F57-G57)/(H57+I57)*H57))+J57,2)</f>
        <v>0</v>
      </c>
      <c r="M57" s="413"/>
      <c r="N57" s="207" t="s">
        <v>13</v>
      </c>
      <c r="O57" s="207"/>
      <c r="P57" s="207"/>
      <c r="Q57" s="207"/>
    </row>
    <row r="58" spans="1:45" ht="11.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412">
        <f>ROUNDDOWN(IF((B58*F58-G58)&gt;=(H58+I58),H58,IF((H58+I58)&lt;(B58*F58-G58+D58),(B58*F58-G58)*H58/(H58+I58),(B58*F58-G58)*H58/(H58+I58)+((H58+I58)-(B58*F58-G58+D58))*H58/(H58+I58)))+J58,2)</f>
        <v>0</v>
      </c>
      <c r="M58" s="413"/>
      <c r="N58" s="207" t="s">
        <v>14</v>
      </c>
      <c r="O58" s="207"/>
      <c r="P58" s="207"/>
      <c r="Q58" s="207"/>
    </row>
    <row r="59" spans="1:45" ht="11.5" hidden="1" outlineLevel="1" thickBot="1">
      <c r="A59" s="214"/>
      <c r="B59" s="214"/>
      <c r="C59" s="214"/>
      <c r="D59" s="215"/>
      <c r="E59" s="215"/>
      <c r="F59" s="215"/>
      <c r="G59" s="215"/>
      <c r="H59" s="215"/>
      <c r="I59" s="215"/>
      <c r="J59" s="215"/>
      <c r="K59" s="214"/>
      <c r="L59" s="412">
        <f>H54+J54</f>
        <v>0</v>
      </c>
      <c r="M59" s="413"/>
      <c r="N59" s="207" t="s">
        <v>15</v>
      </c>
      <c r="O59" s="207"/>
      <c r="P59" s="207"/>
      <c r="Q59" s="207"/>
    </row>
    <row r="60" spans="1:45" ht="13.5" hidden="1" outlineLevel="1" thickBot="1">
      <c r="A60" s="201">
        <f>A54</f>
        <v>23</v>
      </c>
      <c r="B60" s="202">
        <f>B54</f>
        <v>0</v>
      </c>
      <c r="C60" s="202"/>
      <c r="D60" s="213"/>
      <c r="E60" s="203">
        <f>E54</f>
        <v>0</v>
      </c>
      <c r="F60" s="204">
        <f>A60-E60</f>
        <v>23</v>
      </c>
      <c r="G60" s="212"/>
      <c r="H60" s="203">
        <f>H54</f>
        <v>0</v>
      </c>
      <c r="I60" s="203">
        <f>I54</f>
        <v>0</v>
      </c>
      <c r="J60" s="203">
        <f>J54</f>
        <v>0</v>
      </c>
      <c r="K60" s="198"/>
      <c r="L60" s="412">
        <f>ROUNDDOWN(IF((A60*B60)&gt;=(H60+J60+I60),(A60*B60),IF((A60*B60)&lt;(H60+J60+I60),(H60+J60+I60))),2)</f>
        <v>0</v>
      </c>
      <c r="M60" s="439"/>
      <c r="N60" s="217" t="s">
        <v>103</v>
      </c>
      <c r="O60" s="207"/>
      <c r="P60" s="207"/>
      <c r="Q60" s="207"/>
    </row>
    <row r="61" spans="1:45" ht="13.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412">
        <f>ROUNDDOWN(IF((A61*D61)+G61&gt;=(H61+J61+I61),(A61*D61)+G61,IF((A61*D61)+G61&lt;(H61+J61+I61),(H61+J61+I61))),2)</f>
        <v>0</v>
      </c>
      <c r="M61" s="43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44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1"/>
      <c r="D64" s="442" t="str" cm="1">
        <f t="array" ref="D64">IF(AND(B95="",B126="",B157=""),"●",IF(_xlfn.IFS($N$54="管理職",B95,$N$54="裁量労働制",B126,$N$54="固定残業制",B157,TRUE,"")=0,"",_xlfn.IFS($N$54="管理職",B95,$N$54="裁量労働制",B126,$N$54="固定残業制",B157,TRUE,"")))</f>
        <v/>
      </c>
      <c r="E64" s="44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44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29"/>
      <c r="N68" s="429"/>
      <c r="O68" s="43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1"/>
      <c r="Q68" s="105"/>
    </row>
    <row r="69" spans="1:18" ht="16.649999999999999" customHeight="1">
      <c r="A69" s="101"/>
      <c r="B69" s="43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3"/>
      <c r="D69" s="43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437" t="str" cm="1">
        <f t="array" ref="B71">IF(AND(B101="",B132="",B163=""),"●",IF(_xlfn.IFS($N$54="管理職",B101,$N$54="裁量労働制",B132,$N$54="固定残業制",B163,TRUE,"")=0,"",_xlfn.IFS($N$54="管理職",B101,$N$54="裁量労働制",B132,$N$54="固定残業制",B163,TRUE,"")))</f>
        <v/>
      </c>
      <c r="C71" s="437"/>
      <c r="D71" s="437"/>
      <c r="E71" s="437"/>
      <c r="F71" s="437"/>
      <c r="G71" s="438" t="str" cm="1">
        <f t="array" ref="G71">IF(AND(H101="",H132="",H163=""),"●",IF(_xlfn.IFS($N$54="管理職",H101,$N$54="裁量労働制",H132,$N$54="固定残業制",H163,TRUE,"")=0,"",_xlfn.IFS($N$54="管理職",H101,$N$54="裁量労働制",H132,$N$54="固定残業制",H163,TRUE,"")))</f>
        <v/>
      </c>
      <c r="H71" s="43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456" t="str" cm="1">
        <f t="array" ref="B72">IF(AND(B102="",B133="",B164=""),"●",IF(_xlfn.IFS($N$54="管理職",B102,$N$54="裁量労働制",B133,$N$54="固定残業制",B164,TRUE,"")=0,"",_xlfn.IFS($N$54="管理職",B102,$N$54="裁量労働制",B133,$N$54="固定残業制",B164,TRUE,"")))</f>
        <v/>
      </c>
      <c r="C72" s="457"/>
      <c r="D72" s="45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437" t="str" cm="1">
        <f t="array" ref="B76">IF(AND(B106="",B137="",B166=""),"●",IF(_xlfn.IFS($N$54="管理職",B106,$N$54="裁量労働制",B137,$N$54="固定残業制",B166,TRUE,"")=0,"",_xlfn.IFS($N$54="管理職",B106,$N$54="裁量労働制",B137,$N$54="固定残業制",B166,TRUE,"")))</f>
        <v/>
      </c>
      <c r="C76" s="437"/>
      <c r="D76" s="437"/>
      <c r="E76" s="437"/>
      <c r="F76" s="437"/>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435" t="str" cm="1">
        <f t="array" ref="B78">IF(AND(B108="",B139="",B168=""),"●",IF(_xlfn.IFS($N$54="管理職",B108,$N$54="裁量労働制",B139,$N$54="固定残業制",B168,TRUE,"")=0,"",_xlfn.IFS($N$54="管理職",B108,$N$54="裁量労働制",B139,$N$54="固定残業制",B168,TRUE,"")))</f>
        <v/>
      </c>
      <c r="C78" s="45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446" t="str" cm="1">
        <f t="array" ref="B83">IF(AND(B114="",B145="",B174=""),"●",IF(_xlfn.IFS($N$54="管理職",B114,$N$54="裁量労働制",B145,$N$54="固定残業制",B174,TRUE,"")=0,"",_xlfn.IFS($N$54="管理職",B114,$N$54="裁量労働制",B145,$N$54="固定残業制",B174,TRUE,"")))</f>
        <v/>
      </c>
      <c r="C83" s="447"/>
      <c r="D83" s="447"/>
      <c r="E83" s="44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4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450" t="str" cm="1">
        <f t="array" ref="B84">IF(AND(B115="",B146="",B175=""),"●",IF(_xlfn.IFS($N$54="管理職",B115,$N$54="裁量労働制",B146,$N$54="固定残業制",B175,TRUE,"")=0,"",_xlfn.IFS($N$54="管理職",B115,$N$54="裁量労働制",B146,$N$54="固定残業制",B175,TRUE,"")))</f>
        <v/>
      </c>
      <c r="C84" s="451" t="str" cm="1">
        <f t="array" ref="C84">IF(AND(C115="",C146="",C175=""),"●",IF(_xlfn.IFS($N$54="管理職",C115,$N$54="裁量労働制",C146,$N$54="固定残業制",C175,TRUE,"")=0,"",_xlfn.IFS($N$54="管理職",C115,$N$54="裁量労働制",C146,$N$54="固定残業制",C175,TRUE,"")))</f>
        <v>●</v>
      </c>
      <c r="D84" s="452"/>
      <c r="E84" s="44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4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446" t="str" cm="1">
        <f t="array" ref="B87">IF(AND(B118="",B149="",B178=""),"●",IF(_xlfn.IFS($N$54="管理職",B118,$N$54="裁量労働制",B149,$N$54="固定残業制",B178,TRUE,"")=0,"",_xlfn.IFS($N$54="管理職",B118,$N$54="裁量労働制",B149,$N$54="固定残業制",B178,TRUE,"")))</f>
        <v/>
      </c>
      <c r="C87" s="447"/>
      <c r="D87" s="447"/>
      <c r="E87" s="44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4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450" t="str" cm="1">
        <f t="array" ref="B88">IF(AND(B119="",B150="",B179=""),"●",IF(_xlfn.IFS($N$54="管理職",B119,$N$54="裁量労働制",B150,$N$54="固定残業制",B179,TRUE,"")=0,"",_xlfn.IFS($N$54="管理職",B119,$N$54="裁量労働制",B150,$N$54="固定残業制",B179,TRUE,"")))</f>
        <v/>
      </c>
      <c r="C88" s="451" t="str" cm="1">
        <f t="array" ref="C88">IF(AND(C119="",C150="",C179=""),"●",IF(_xlfn.IFS($N$54="管理職",C119,$N$54="裁量労働制",C150,$N$54="固定残業制",C179,TRUE,"")=0,"",_xlfn.IFS($N$54="管理職",C119,$N$54="裁量労働制",C150,$N$54="固定残業制",C179,TRUE,"")))</f>
        <v>●</v>
      </c>
      <c r="D88" s="452"/>
      <c r="E88" s="44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4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3" t="str" cm="1">
        <f t="array" ref="M90">IF(AND(M121="",M152="",M181=""),"●",IF(_xlfn.IFS($N$54="管理職",M121,$N$54="裁量労働制",M152,$N$54="固定残業制",M181,TRUE,"")=0,"",_xlfn.IFS($N$54="管理職",M121,$N$54="裁量労働制",M152,$N$54="固定残業制",M181,TRUE,"")))</f>
        <v/>
      </c>
      <c r="N90" s="454"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455" t="str" cm="1">
        <f t="array" ref="B91">IF(AND(B122="",B153="",B182=""),"●",IF(_xlfn.IFS($N$54="管理職",B122,$N$54="裁量労働制",B153,$N$54="固定残業制",B182,TRUE,"")=0,"",_xlfn.IFS($N$54="管理職",B122,$N$54="裁量労働制",B153,$N$54="固定残業制",B182,TRUE,"")))</f>
        <v/>
      </c>
      <c r="C91" s="45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465">
        <f>O95</f>
        <v>0</v>
      </c>
      <c r="C99" s="466"/>
      <c r="D99" s="249"/>
      <c r="E99" s="259" t="str" cm="1">
        <f t="array" ref="E99">_xlfn.IFS(B99&lt;G99,"＜",B99&gt;=G99,"≧",TRUE,"")</f>
        <v>≧</v>
      </c>
      <c r="F99" s="247"/>
      <c r="G99" s="260">
        <f>$H$54+$I$54+$J$54</f>
        <v>0</v>
      </c>
      <c r="H99" s="231" t="s">
        <v>52</v>
      </c>
      <c r="I99" s="254" t="s">
        <v>53</v>
      </c>
      <c r="J99" s="260">
        <f>$H$54</f>
        <v>0</v>
      </c>
      <c r="K99" s="259" t="s">
        <v>81</v>
      </c>
      <c r="L99" s="467">
        <f>$I$54</f>
        <v>0</v>
      </c>
      <c r="M99" s="46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469">
        <f>O95</f>
        <v>0</v>
      </c>
      <c r="C108" s="47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469">
        <f>O126</f>
        <v>0</v>
      </c>
      <c r="C130" s="47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1"/>
      <c r="N138" s="240"/>
      <c r="O138" s="464"/>
      <c r="P138" s="46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469">
        <f>$O$126</f>
        <v>0</v>
      </c>
      <c r="C139" s="470"/>
      <c r="D139" s="249"/>
      <c r="E139" s="240" t="s">
        <v>47</v>
      </c>
      <c r="F139" s="270" t="str">
        <f>"("&amp;$H$138&amp;" "&amp;$K$138&amp;" + "&amp;$I$53&amp;" "&amp;$I$54&amp;")"</f>
        <v>(NEDO事業の従事時間(h/月) 0 + 他の公的事業従事時間(h/月) 0)</v>
      </c>
      <c r="G139" s="271"/>
      <c r="H139" s="272"/>
      <c r="I139" s="272"/>
      <c r="J139" s="272"/>
      <c r="K139" s="272"/>
      <c r="L139" s="272"/>
      <c r="M139" s="472"/>
      <c r="N139" s="261"/>
      <c r="O139" s="462"/>
      <c r="P139" s="46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461" t="str">
        <f>TEXT($B$58*$F$58-G58,"###.00")&amp;" /固定除く"</f>
        <v>.00 /固定除く</v>
      </c>
      <c r="C161" s="462"/>
      <c r="D161" s="462"/>
      <c r="E161" s="259" t="str" cm="1">
        <f t="array" ref="E161">_xlfn.IFS(($B$58*$F$58-G58)&lt;G161,"＜",($B$58*$F$58-G58)&gt;=G161,"≧",TRUE,"")</f>
        <v>≧</v>
      </c>
      <c r="F161" s="247"/>
      <c r="G161" s="260">
        <f>$H$54+$I$54</f>
        <v>0</v>
      </c>
      <c r="H161" s="245" t="s">
        <v>52</v>
      </c>
      <c r="I161" s="254"/>
      <c r="J161" s="463">
        <f>$H$54</f>
        <v>0</v>
      </c>
      <c r="K161" s="462"/>
      <c r="L161" s="262"/>
      <c r="M161" s="261"/>
      <c r="N161" s="245" t="s">
        <v>56</v>
      </c>
      <c r="O161" s="261">
        <f>$I$54</f>
        <v>0</v>
      </c>
      <c r="P161" s="46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4"/>
      <c r="P163" s="46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461" t="str">
        <f>TEXT($B$58*$F$58+$D$58-G58,"###.00")&amp;" /固定含む"</f>
        <v>.00 /固定含む</v>
      </c>
      <c r="C164" s="462"/>
      <c r="D164" s="46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2"/>
      <c r="P164" s="46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464" t="s">
        <v>47</v>
      </c>
      <c r="F174" s="231"/>
      <c r="G174" s="231"/>
      <c r="H174" s="239" t="str">
        <f>$H$53</f>
        <v>NEDO事業の従事時間(h/月)</v>
      </c>
      <c r="I174" s="216"/>
      <c r="J174" s="209"/>
      <c r="K174" s="211">
        <f>$H$54</f>
        <v>0</v>
      </c>
      <c r="L174" s="198"/>
      <c r="M174" s="198"/>
      <c r="N174" s="47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461" t="str">
        <f>TEXT($B$58*$F$58-G58,"###.00")&amp;" /固定除く"</f>
        <v>.00 /固定除く</v>
      </c>
      <c r="C175" s="462"/>
      <c r="D175" s="462"/>
      <c r="E175" s="462"/>
      <c r="F175" s="270" t="str">
        <f>H174&amp;" "&amp;K$174&amp;" + "&amp;$I$53&amp;" "&amp;$I$54</f>
        <v>NEDO事業の従事時間(h/月) 0 + 他の公的事業従事時間(h/月) 0</v>
      </c>
      <c r="G175" s="271"/>
      <c r="H175" s="272"/>
      <c r="I175" s="272"/>
      <c r="J175" s="272"/>
      <c r="K175" s="272"/>
      <c r="L175" s="272"/>
      <c r="M175" s="198"/>
      <c r="N175" s="47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464" t="s">
        <v>47</v>
      </c>
      <c r="F178" s="231"/>
      <c r="G178" s="231"/>
      <c r="H178" s="239" t="str">
        <f>$H$53</f>
        <v>NEDO事業の従事時間(h/月)</v>
      </c>
      <c r="I178" s="216"/>
      <c r="J178" s="209"/>
      <c r="K178" s="211">
        <f>$H$54</f>
        <v>0</v>
      </c>
      <c r="L178" s="198"/>
      <c r="M178" s="198"/>
      <c r="N178" s="47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461" t="str">
        <f>TEXT($B$58*$F$58-G58,"###.00")&amp;" /固定除く"</f>
        <v>.00 /固定除く</v>
      </c>
      <c r="C179" s="462"/>
      <c r="D179" s="462"/>
      <c r="E179" s="462"/>
      <c r="F179" s="270" t="str">
        <f>H178&amp;" "&amp;K$174&amp;" + "&amp;$I$53&amp;" "&amp;$I$54</f>
        <v>NEDO事業の従事時間(h/月) 0 + 他の公的事業従事時間(h/月) 0</v>
      </c>
      <c r="G179" s="271"/>
      <c r="H179" s="272"/>
      <c r="I179" s="272"/>
      <c r="J179" s="272"/>
      <c r="K179" s="272"/>
      <c r="L179" s="272"/>
      <c r="M179" s="198"/>
      <c r="N179" s="47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464" t="s">
        <v>47</v>
      </c>
      <c r="H181" s="231"/>
      <c r="I181" s="231"/>
      <c r="J181" s="239" t="str">
        <f>$H$53</f>
        <v>NEDO事業の従事時間(h/月)</v>
      </c>
      <c r="K181" s="216"/>
      <c r="L181" s="209"/>
      <c r="M181" s="473">
        <f>$H$54</f>
        <v>0</v>
      </c>
      <c r="N181" s="47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461" t="str">
        <f>"( "&amp;H58+I58</f>
        <v>( 0</v>
      </c>
      <c r="C182" s="462"/>
      <c r="D182" s="283"/>
      <c r="E182" s="249"/>
      <c r="F182" s="284" t="str">
        <f>"ー　 "&amp;B58*F58-G58+D58&amp;"/固定含む )"</f>
        <v>ー　 0/固定含む )</v>
      </c>
      <c r="G182" s="46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469">
        <f>O188</f>
        <v>0</v>
      </c>
      <c r="C192" s="47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469">
        <f>O219</f>
        <v>0</v>
      </c>
      <c r="C223" s="47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d6YFMFNDvp7B2v2Jn0Tn9rr/APGfAI1x8tP17Ie6Q1NRFMT+7e9yMhfL7qWWLIXbjBL3J4/EVJwMQpok6RivGg==" saltValue="7JaZ793o4hj0Gt1TAOTAXg==" spinCount="100000" sheet="1" formatRows="0" selectLockedCells="1"/>
  <dataConsolidate/>
  <mergeCells count="116">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L57:M57"/>
    <mergeCell ref="L58:M58"/>
    <mergeCell ref="A46:I46"/>
    <mergeCell ref="J46:Q46"/>
    <mergeCell ref="D47:E47"/>
    <mergeCell ref="J47:Q47"/>
    <mergeCell ref="B48:C48"/>
    <mergeCell ref="D48:E48"/>
    <mergeCell ref="G48:J48"/>
    <mergeCell ref="L48:P48"/>
    <mergeCell ref="J13:Q17"/>
    <mergeCell ref="J18:Q24"/>
    <mergeCell ref="J25:Q31"/>
    <mergeCell ref="J32:Q38"/>
    <mergeCell ref="J39:Q43"/>
    <mergeCell ref="A50:Q51"/>
    <mergeCell ref="L53:M53"/>
    <mergeCell ref="L54:M54"/>
    <mergeCell ref="L56:M56"/>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23" priority="41">
      <formula>OR($C13="休暇",$C13="休日")</formula>
    </cfRule>
  </conditionalFormatting>
  <conditionalFormatting sqref="B13:B43">
    <cfRule type="expression" dxfId="222" priority="54">
      <formula>$B13="土"</formula>
    </cfRule>
    <cfRule type="expression" dxfId="221" priority="53">
      <formula>$B13="日"</formula>
    </cfRule>
  </conditionalFormatting>
  <conditionalFormatting sqref="B64 B68 F68 B71">
    <cfRule type="expression" dxfId="220" priority="39">
      <formula>OR($N$54="管理職",$N$54="裁量労働制",$N$54="固定残業制")</formula>
    </cfRule>
  </conditionalFormatting>
  <conditionalFormatting sqref="B64 B68 F68">
    <cfRule type="expression" dxfId="219" priority="7">
      <formula>OR($N$54="(大学・国研等)管理職",$N$54="(大学・国研等)裁量労働制")</formula>
    </cfRule>
  </conditionalFormatting>
  <conditionalFormatting sqref="B76">
    <cfRule type="expression" dxfId="218" priority="19">
      <formula>OR($N$54="管理職",$N$54="裁量労働制")</formula>
    </cfRule>
  </conditionalFormatting>
  <conditionalFormatting sqref="B77">
    <cfRule type="expression" dxfId="217" priority="33">
      <formula>OR($N$54="管理職",$N$54="裁量労働制")</formula>
    </cfRule>
  </conditionalFormatting>
  <conditionalFormatting sqref="B80">
    <cfRule type="expression" dxfId="216" priority="31">
      <formula>$N$54="固定残業制"</formula>
    </cfRule>
  </conditionalFormatting>
  <conditionalFormatting sqref="B83 B87 B90">
    <cfRule type="expression" dxfId="215" priority="28">
      <formula>$N$54="固定残業制"</formula>
    </cfRule>
  </conditionalFormatting>
  <conditionalFormatting sqref="B84 B88 B91">
    <cfRule type="expression" dxfId="214" priority="25">
      <formula>$N$54="固定残業制"</formula>
    </cfRule>
  </conditionalFormatting>
  <conditionalFormatting sqref="B65:C65 B69:C69 F69 B72:C72 B78:C78">
    <cfRule type="expression" dxfId="213" priority="13">
      <formula>OR($N$54="管理職",$N$54="裁量労働制")</formula>
    </cfRule>
  </conditionalFormatting>
  <conditionalFormatting sqref="B65:C65 B69:C69 F69 B72:C72">
    <cfRule type="expression" dxfId="212" priority="37">
      <formula>OR($N$54="管理職",$N$54="裁量労働制",$N$54="固定残業制")</formula>
    </cfRule>
  </conditionalFormatting>
  <conditionalFormatting sqref="B65:C65 B69:C69 F69">
    <cfRule type="expression" dxfId="211" priority="6">
      <formula>OR($N$54="(大学・国研等)管理職",$N$54="(大学・国研等)裁量労働制")</formula>
    </cfRule>
  </conditionalFormatting>
  <conditionalFormatting sqref="B69:D69">
    <cfRule type="expression" dxfId="210" priority="11">
      <formula>OR($N$54="管理職",$N$54="裁量労働制",$N$54="固定残業制",$N$54="(大学・国研等)管理職",$N$54="(大学・国研等)裁量労働制")</formula>
    </cfRule>
  </conditionalFormatting>
  <conditionalFormatting sqref="C64 F64:O64 C68 G68:O68 C71:N71">
    <cfRule type="expression" dxfId="209" priority="18">
      <formula>OR($N$54="管理職",$N$54="裁量労働制",$N$54="固定残業制")</formula>
    </cfRule>
  </conditionalFormatting>
  <conditionalFormatting sqref="C80:L80">
    <cfRule type="expression" dxfId="208" priority="29">
      <formula>$N$54="固定残業制"</formula>
    </cfRule>
  </conditionalFormatting>
  <conditionalFormatting sqref="C83:L83 C90:N90 C87:E87">
    <cfRule type="expression" dxfId="207" priority="22">
      <formula>$N$54="固定残業制"</formula>
    </cfRule>
  </conditionalFormatting>
  <conditionalFormatting sqref="C84:L84 C88:L88 C91:N91">
    <cfRule type="expression" dxfId="206" priority="23">
      <formula>$N$54="固定残業制"</formula>
    </cfRule>
  </conditionalFormatting>
  <conditionalFormatting sqref="C76:N76">
    <cfRule type="expression" dxfId="205" priority="38">
      <formula>OR($N$54="管理職",$N$54="裁量労働制")</formula>
    </cfRule>
  </conditionalFormatting>
  <conditionalFormatting sqref="C78:N78">
    <cfRule type="expression" dxfId="204" priority="36">
      <formula>OR($N$54="管理職",$N$54="裁量労働制")</formula>
    </cfRule>
  </conditionalFormatting>
  <conditionalFormatting sqref="C64:O64 C68 G68:O68">
    <cfRule type="expression" dxfId="203" priority="16">
      <formula>OR($N$54="管理職",$N$54="裁量労働制",$N$54="固定残業制",$N$54="(大学・国研等)管理職",$N$54="(大学・国研等)裁量労働制")</formula>
    </cfRule>
  </conditionalFormatting>
  <conditionalFormatting sqref="D65">
    <cfRule type="expression" dxfId="202" priority="5">
      <formula>OR($N$54="(大学・国研等)管理職",$N$54="(大学・国研等)裁量労働制")</formula>
    </cfRule>
  </conditionalFormatting>
  <conditionalFormatting sqref="D65:O65 C69 G69:O69 C72:N72">
    <cfRule type="expression" dxfId="201" priority="15">
      <formula>OR($N$54="管理職",$N$54="裁量労働制",$N$54="固定残業制")</formula>
    </cfRule>
  </conditionalFormatting>
  <conditionalFormatting sqref="D65:O65 C69 G69:O69">
    <cfRule type="expression" dxfId="200" priority="9">
      <formula>OR($N$54="(大学・国研等)管理職",$N$54="(大学・国研等)裁量労働制")</formula>
    </cfRule>
  </conditionalFormatting>
  <conditionalFormatting sqref="E10:F10">
    <cfRule type="expression" dxfId="199" priority="44">
      <formula>OR(I9="管理職/高プロ",I9="固定残業代有",I9="(大学・国研等)管理職/高プロ")</formula>
    </cfRule>
  </conditionalFormatting>
  <conditionalFormatting sqref="F83:L83 H90:N90">
    <cfRule type="expression" dxfId="198" priority="10">
      <formula>$N$54="固定残業制"</formula>
    </cfRule>
  </conditionalFormatting>
  <conditionalFormatting sqref="F87:L87">
    <cfRule type="expression" dxfId="197" priority="24">
      <formula>$N$54="固定残業制"</formula>
    </cfRule>
  </conditionalFormatting>
  <conditionalFormatting sqref="F77:N77">
    <cfRule type="expression" dxfId="196" priority="20">
      <formula>OR($N$54="管理職",$N$54="裁量労働制")</formula>
    </cfRule>
  </conditionalFormatting>
  <conditionalFormatting sqref="G10">
    <cfRule type="expression" dxfId="195" priority="49">
      <formula>OR($I$9="管理職/高プロ",$I$9="固定残業代有",$I$9="(大学・国研等)管理職/高プロ")</formula>
    </cfRule>
  </conditionalFormatting>
  <conditionalFormatting sqref="H2">
    <cfRule type="expression" dxfId="194" priority="47">
      <formula>COUNTA($F$1)=1</formula>
    </cfRule>
  </conditionalFormatting>
  <conditionalFormatting sqref="H10">
    <cfRule type="expression" dxfId="193" priority="42">
      <formula>OR($I$9="管理職/高プロ",$I$9="裁量",$I$9="固定残業代有",$I$9="(大学・国研等)裁量")</formula>
    </cfRule>
  </conditionalFormatting>
  <conditionalFormatting sqref="I9:J9">
    <cfRule type="expression" dxfId="192" priority="50">
      <formula>COUNTA($F$1)=1</formula>
    </cfRule>
  </conditionalFormatting>
  <conditionalFormatting sqref="I1:M1">
    <cfRule type="expression" dxfId="191" priority="52">
      <formula>$I$1&lt;&gt;"-"</formula>
    </cfRule>
  </conditionalFormatting>
  <conditionalFormatting sqref="J10">
    <cfRule type="expression" dxfId="190" priority="43">
      <formula>OR($I$9="管理職/高プロ",$I$9="裁量",$I$9="固定残業代有",$I$9="(大学・国研等)裁量")</formula>
    </cfRule>
  </conditionalFormatting>
  <conditionalFormatting sqref="K10">
    <cfRule type="expression" dxfId="189" priority="45">
      <formula>OR($I$9="裁量",$I$9="固定残業代有",$I$9="(大学・国研等)裁量")</formula>
    </cfRule>
  </conditionalFormatting>
  <conditionalFormatting sqref="M80">
    <cfRule type="expression" dxfId="188" priority="30">
      <formula>$N$54="固定残業制"</formula>
    </cfRule>
  </conditionalFormatting>
  <conditionalFormatting sqref="M83 M87 O90">
    <cfRule type="expression" dxfId="187" priority="27">
      <formula>$N$54="固定残業制"</formula>
    </cfRule>
  </conditionalFormatting>
  <conditionalFormatting sqref="M84 M88 O91">
    <cfRule type="expression" dxfId="186" priority="26">
      <formula>$N$54="固定残業制"</formula>
    </cfRule>
  </conditionalFormatting>
  <conditionalFormatting sqref="N10">
    <cfRule type="expression" dxfId="185" priority="51">
      <formula>OR($I$9="裁量",$I$9="固定残業代有",$I$9="(大学・国研等)裁量")</formula>
    </cfRule>
  </conditionalFormatting>
  <conditionalFormatting sqref="O10">
    <cfRule type="expression" dxfId="184" priority="55">
      <formula>AND(OR($H$2="あり",$Q$2="あり"),I9&lt;&gt;"通常勤務")</formula>
    </cfRule>
  </conditionalFormatting>
  <conditionalFormatting sqref="O76">
    <cfRule type="expression" dxfId="183" priority="35">
      <formula>OR($N$54="管理職",$N$54="裁量労働制")</formula>
    </cfRule>
  </conditionalFormatting>
  <conditionalFormatting sqref="O77">
    <cfRule type="expression" dxfId="182" priority="14">
      <formula>OR(,$N$54="管理職",$N$54="裁量労働制")</formula>
    </cfRule>
  </conditionalFormatting>
  <conditionalFormatting sqref="O78">
    <cfRule type="expression" dxfId="181" priority="32">
      <formula>OR($N$54="管理職",$N$54="裁量労働制")</formula>
    </cfRule>
  </conditionalFormatting>
  <conditionalFormatting sqref="O80 O84 O88">
    <cfRule type="expression" dxfId="180" priority="21">
      <formula>$N$54="固定残業制"</formula>
    </cfRule>
  </conditionalFormatting>
  <conditionalFormatting sqref="P64 D68 O68:P68">
    <cfRule type="expression" dxfId="179" priority="8">
      <formula>OR($N$54="(大学・国研等)管理職",$N$54="(大学・国研等)裁量労働制")</formula>
    </cfRule>
  </conditionalFormatting>
  <conditionalFormatting sqref="P64 D68 P68 O71">
    <cfRule type="expression" dxfId="178" priority="17">
      <formula>OR($N$54="管理職",$N$54="裁量労働制",$N$54="固定残業制")</formula>
    </cfRule>
  </conditionalFormatting>
  <conditionalFormatting sqref="P65 P69 O72">
    <cfRule type="expression" dxfId="177" priority="12">
      <formula>OR($N$54="管理職",$N$54="裁量労働制",$N$54="固定残業制")</formula>
    </cfRule>
  </conditionalFormatting>
  <conditionalFormatting sqref="P65 P69">
    <cfRule type="expression" dxfId="176" priority="34">
      <formula>OR($N$54="管理職",$N$54="裁量労働制",$N$54="(大学・国研等)管理職",$N$54="(大学・国研等)裁量労働制")</formula>
    </cfRule>
  </conditionalFormatting>
  <conditionalFormatting sqref="Q2">
    <cfRule type="expression" dxfId="175" priority="48">
      <formula>COUNTA($F$1)=1</formula>
    </cfRule>
  </conditionalFormatting>
  <conditionalFormatting sqref="Q10">
    <cfRule type="expression" dxfId="174" priority="56">
      <formula>AND(OR($H$2="あり",$Q$2="あり"),I9&lt;&gt;"通常勤務")</formula>
    </cfRule>
  </conditionalFormatting>
  <conditionalFormatting sqref="AI1">
    <cfRule type="expression" dxfId="170" priority="57">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CAD67C6-695C-4295-BB75-9B5FA6E37AE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（週単位）従事日誌202604</vt:lpstr>
      <vt:lpstr>（週単位）従事日誌202605 </vt:lpstr>
      <vt:lpstr>（週単位）従事日誌202606</vt:lpstr>
      <vt:lpstr>（週単位）従事日誌202607</vt:lpstr>
      <vt:lpstr>（週単位）従事日誌202608</vt:lpstr>
      <vt:lpstr>（週単位）従事日誌202609</vt:lpstr>
      <vt:lpstr>（週単位）従事日誌202610</vt:lpstr>
      <vt:lpstr>（週単位）従事日誌202611</vt:lpstr>
      <vt:lpstr>（週単位）従事日誌202612</vt:lpstr>
      <vt:lpstr>（週単位）従事日誌202701</vt:lpstr>
      <vt:lpstr>（週単位）従事日誌202702</vt:lpstr>
      <vt:lpstr>（週単位）従事日誌202703</vt:lpstr>
      <vt:lpstr>'（週単位）従事日誌202604'!Print_Area</vt:lpstr>
      <vt:lpstr>'（週単位）従事日誌202605 '!Print_Area</vt:lpstr>
      <vt:lpstr>'（週単位）従事日誌202606'!Print_Area</vt:lpstr>
      <vt:lpstr>'（週単位）従事日誌202607'!Print_Area</vt:lpstr>
      <vt:lpstr>'（週単位）従事日誌202608'!Print_Area</vt:lpstr>
      <vt:lpstr>'（週単位）従事日誌202609'!Print_Area</vt:lpstr>
      <vt:lpstr>'（週単位）従事日誌202610'!Print_Area</vt:lpstr>
      <vt:lpstr>'（週単位）従事日誌202611'!Print_Area</vt:lpstr>
      <vt:lpstr>'（週単位）従事日誌202612'!Print_Area</vt:lpstr>
      <vt:lpstr>'（週単位）従事日誌202701'!Print_Area</vt:lpstr>
      <vt:lpstr>'（週単位）従事日誌202702'!Print_Area</vt:lpstr>
      <vt:lpstr>'（週単位）従事日誌202703'!Print_Area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