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06183571-53A0-4D9B-ADBF-0A4480211423}" xr6:coauthVersionLast="47" xr6:coauthVersionMax="47" xr10:uidLastSave="{00000000-0000-0000-0000-000000000000}"/>
  <bookViews>
    <workbookView xWindow="28680" yWindow="-120" windowWidth="29040" windowHeight="15720" xr2:uid="{31052666-7C25-4B27-9BF4-E02A09C96E4D}"/>
  </bookViews>
  <sheets>
    <sheet name="（週単位）従事日誌202604" sheetId="69" r:id="rId1"/>
    <sheet name="（週単位）従事日誌202605 " sheetId="68" r:id="rId2"/>
    <sheet name="（週単位）従事日誌202606" sheetId="70" r:id="rId3"/>
    <sheet name="（週単位）従事日誌202607" sheetId="71" r:id="rId4"/>
    <sheet name="（週単位）従事日誌202608" sheetId="72" r:id="rId5"/>
    <sheet name="（週単位）従事日誌202609" sheetId="73" r:id="rId6"/>
    <sheet name="（週単位）従事日誌202610" sheetId="75" r:id="rId7"/>
    <sheet name="（週単位）従事日誌202611" sheetId="76" r:id="rId8"/>
    <sheet name="（週単位）従事日誌202612" sheetId="77" r:id="rId9"/>
    <sheet name="（週単位）従事日誌202701" sheetId="78" r:id="rId10"/>
    <sheet name="（週単位）従事日誌202702" sheetId="79" r:id="rId11"/>
    <sheet name="（週単位）従事日誌202703" sheetId="80" r:id="rId12"/>
  </sheets>
  <definedNames>
    <definedName name="_xlnm.Print_Area" localSheetId="0">'（週単位）従事日誌202604'!$A$1:$Q$51</definedName>
    <definedName name="_xlnm.Print_Area" localSheetId="1">'（週単位）従事日誌202605 '!$A$1:$Q$51</definedName>
    <definedName name="_xlnm.Print_Area" localSheetId="2">'（週単位）従事日誌202606'!$A$1:$Q$51</definedName>
    <definedName name="_xlnm.Print_Area" localSheetId="3">'（週単位）従事日誌202607'!$A$1:$Q$51</definedName>
    <definedName name="_xlnm.Print_Area" localSheetId="4">'（週単位）従事日誌202608'!$A$1:$Q$51</definedName>
    <definedName name="_xlnm.Print_Area" localSheetId="5">'（週単位）従事日誌202609'!$A$1:$Q$51</definedName>
    <definedName name="_xlnm.Print_Area" localSheetId="6">'（週単位）従事日誌202610'!$A$1:$Q$51</definedName>
    <definedName name="_xlnm.Print_Area" localSheetId="7">'（週単位）従事日誌202611'!$A$1:$Q$51</definedName>
    <definedName name="_xlnm.Print_Area" localSheetId="8">'（週単位）従事日誌202612'!$A$1:$Q$51</definedName>
    <definedName name="_xlnm.Print_Area" localSheetId="9">'（週単位）従事日誌202701'!$A$1:$Q$51</definedName>
    <definedName name="_xlnm.Print_Area" localSheetId="10">'（週単位）従事日誌202702'!$A$1:$Q$51</definedName>
    <definedName name="_xlnm.Print_Area" localSheetId="11">'（週単位）従事日誌202703'!$A$1:$Q$51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4" i="80" l="1" a="1"/>
  <c r="AB34" i="80" s="1"/>
  <c r="AB35" i="80" a="1"/>
  <c r="AB35" i="80" s="1"/>
  <c r="AB36" i="80" a="1"/>
  <c r="AB36" i="80" s="1"/>
  <c r="AB37" i="80" a="1"/>
  <c r="AB37" i="80"/>
  <c r="AB38" i="80" a="1"/>
  <c r="AB38" i="80" s="1"/>
  <c r="AB39" i="80" a="1"/>
  <c r="AB39" i="80" s="1"/>
  <c r="AB41" i="80" a="1"/>
  <c r="AB41" i="80" s="1"/>
  <c r="AB42" i="80" a="1"/>
  <c r="AB42" i="80" s="1"/>
  <c r="AB43" i="80" a="1"/>
  <c r="AB43" i="80" s="1"/>
  <c r="AB40" i="80" a="1"/>
  <c r="AB40" i="80" s="1"/>
  <c r="AB33" i="80" a="1"/>
  <c r="AB33" i="80" s="1"/>
  <c r="AB27" i="80" a="1"/>
  <c r="AB27" i="80" s="1"/>
  <c r="AB28" i="80" a="1"/>
  <c r="AB28" i="80" s="1"/>
  <c r="AB29" i="80" a="1"/>
  <c r="AB29" i="80" s="1"/>
  <c r="AB30" i="80" a="1"/>
  <c r="AB30" i="80" s="1"/>
  <c r="AB31" i="80" a="1"/>
  <c r="AB31" i="80" s="1"/>
  <c r="AB32" i="80" a="1"/>
  <c r="AB32" i="80" s="1"/>
  <c r="AB26" i="80" a="1"/>
  <c r="AB26" i="80" s="1"/>
  <c r="AB20" i="80" a="1"/>
  <c r="AB20" i="80" s="1"/>
  <c r="AB21" i="80" a="1"/>
  <c r="AB21" i="80" s="1"/>
  <c r="AB22" i="80" a="1"/>
  <c r="AB22" i="80" s="1"/>
  <c r="AB23" i="80" a="1"/>
  <c r="AB23" i="80" s="1"/>
  <c r="AB24" i="80" a="1"/>
  <c r="AB24" i="80" s="1"/>
  <c r="AB25" i="80" a="1"/>
  <c r="AB25" i="80"/>
  <c r="AB19" i="80" a="1"/>
  <c r="AB19" i="80" s="1"/>
  <c r="AB14" i="80" a="1"/>
  <c r="AB14" i="80" s="1"/>
  <c r="AB15" i="80" a="1"/>
  <c r="AB15" i="80" s="1"/>
  <c r="AB16" i="80" a="1"/>
  <c r="AB16" i="80" s="1"/>
  <c r="AB17" i="80" a="1"/>
  <c r="AB17" i="80" s="1"/>
  <c r="AB18" i="80" a="1"/>
  <c r="AB18" i="80" s="1"/>
  <c r="AB13" i="80" a="1"/>
  <c r="AB13" i="80" s="1"/>
  <c r="AB41" i="79" a="1"/>
  <c r="AB41" i="79" s="1"/>
  <c r="AB42" i="79" a="1"/>
  <c r="AB42" i="79" s="1"/>
  <c r="AB43" i="79" a="1"/>
  <c r="AB43" i="79" s="1"/>
  <c r="AB40" i="79" a="1"/>
  <c r="AB40" i="79" s="1"/>
  <c r="AB34" i="79" a="1"/>
  <c r="AB34" i="79" s="1"/>
  <c r="AB35" i="79" a="1"/>
  <c r="AB35" i="79" s="1"/>
  <c r="AB36" i="79" a="1"/>
  <c r="AB36" i="79" s="1"/>
  <c r="AB37" i="79" a="1"/>
  <c r="AB37" i="79" s="1"/>
  <c r="AB38" i="79" a="1"/>
  <c r="AB38" i="79" s="1"/>
  <c r="AB39" i="79" a="1"/>
  <c r="AB39" i="79" s="1"/>
  <c r="AB33" i="79" a="1"/>
  <c r="AB33" i="79" s="1"/>
  <c r="AB27" i="79" a="1"/>
  <c r="AB27" i="79" s="1"/>
  <c r="AB28" i="79" a="1"/>
  <c r="AB28" i="79" s="1"/>
  <c r="AB29" i="79" a="1"/>
  <c r="AB29" i="79" s="1"/>
  <c r="AB30" i="79" a="1"/>
  <c r="AB30" i="79" s="1"/>
  <c r="AB31" i="79" a="1"/>
  <c r="AB31" i="79" s="1"/>
  <c r="AB32" i="79" a="1"/>
  <c r="AB32" i="79" s="1"/>
  <c r="AB26" i="79" a="1"/>
  <c r="AB26" i="79" s="1"/>
  <c r="AB20" i="79" a="1"/>
  <c r="AB20" i="79" s="1"/>
  <c r="AB21" i="79" a="1"/>
  <c r="AB21" i="79" s="1"/>
  <c r="AB22" i="79" a="1"/>
  <c r="AB22" i="79" s="1"/>
  <c r="AB23" i="79" a="1"/>
  <c r="AB23" i="79" s="1"/>
  <c r="AB24" i="79" a="1"/>
  <c r="AB24" i="79" s="1"/>
  <c r="AB25" i="79" a="1"/>
  <c r="AB25" i="79" s="1"/>
  <c r="AB19" i="79" a="1"/>
  <c r="AB19" i="79" s="1"/>
  <c r="AB14" i="79" a="1"/>
  <c r="AB14" i="79" s="1"/>
  <c r="AB15" i="79" a="1"/>
  <c r="AB15" i="79" s="1"/>
  <c r="AB16" i="79" a="1"/>
  <c r="AB16" i="79" s="1"/>
  <c r="AB17" i="79" a="1"/>
  <c r="AB17" i="79" s="1"/>
  <c r="AB18" i="79" a="1"/>
  <c r="AB18" i="79" s="1"/>
  <c r="AB13" i="79" a="1"/>
  <c r="AB13" i="79" s="1"/>
  <c r="AB13" i="78" a="1"/>
  <c r="AB13" i="78"/>
  <c r="AB37" i="78" l="1" a="1"/>
  <c r="AB37" i="78" s="1"/>
  <c r="AB38" i="78" a="1"/>
  <c r="AB38" i="78"/>
  <c r="AB39" i="78" a="1"/>
  <c r="AB39" i="78" s="1"/>
  <c r="AB40" i="78" a="1"/>
  <c r="AB40" i="78" s="1"/>
  <c r="AB41" i="78" a="1"/>
  <c r="AB41" i="78" s="1"/>
  <c r="AB42" i="78" a="1"/>
  <c r="AB42" i="78" s="1"/>
  <c r="AB36" i="78" a="1"/>
  <c r="AB36" i="78" s="1"/>
  <c r="AB30" i="78" a="1"/>
  <c r="AB30" i="78" s="1"/>
  <c r="AB31" i="78" a="1"/>
  <c r="AB31" i="78"/>
  <c r="AB32" i="78" a="1"/>
  <c r="AB32" i="78" s="1"/>
  <c r="AB33" i="78" a="1"/>
  <c r="AB33" i="78" s="1"/>
  <c r="AB34" i="78" a="1"/>
  <c r="AB34" i="78" s="1"/>
  <c r="AB35" i="78" a="1"/>
  <c r="AB35" i="78" s="1"/>
  <c r="AB29" i="78" a="1"/>
  <c r="AB29" i="78" s="1"/>
  <c r="AB23" i="78" a="1"/>
  <c r="AB23" i="78" s="1"/>
  <c r="AB24" i="78" a="1"/>
  <c r="AB24" i="78" s="1"/>
  <c r="AB25" i="78" a="1"/>
  <c r="AB25" i="78"/>
  <c r="AB26" i="78" a="1"/>
  <c r="AB26" i="78" s="1"/>
  <c r="AB27" i="78" a="1"/>
  <c r="AB27" i="78" s="1"/>
  <c r="AB28" i="78" a="1"/>
  <c r="AB28" i="78" s="1"/>
  <c r="AB22" i="78" a="1"/>
  <c r="AB22" i="78" s="1"/>
  <c r="AB14" i="78" a="1"/>
  <c r="AB14" i="78" s="1"/>
  <c r="AB16" i="78" a="1"/>
  <c r="AB16" i="78" s="1"/>
  <c r="AB17" i="78" a="1"/>
  <c r="AB17" i="78" s="1"/>
  <c r="AB18" i="78" a="1"/>
  <c r="AB18" i="78" s="1"/>
  <c r="AB19" i="78" a="1"/>
  <c r="AB19" i="78" s="1"/>
  <c r="AB20" i="78" a="1"/>
  <c r="AB20" i="78" s="1"/>
  <c r="AB21" i="78" a="1"/>
  <c r="AB21" i="78" s="1"/>
  <c r="AB15" i="78" a="1"/>
  <c r="AB15" i="78" s="1"/>
  <c r="AB40" i="77" a="1"/>
  <c r="AB40" i="77" s="1"/>
  <c r="AB41" i="77" a="1"/>
  <c r="AB41" i="77"/>
  <c r="AB42" i="77" a="1"/>
  <c r="AB42" i="77" s="1"/>
  <c r="AB43" i="77" a="1"/>
  <c r="AB43" i="77" s="1"/>
  <c r="AB39" i="77" a="1"/>
  <c r="AB39" i="77" s="1"/>
  <c r="AB33" i="77" a="1"/>
  <c r="AB33" i="77" s="1"/>
  <c r="AB34" i="77" a="1"/>
  <c r="AB34" i="77" s="1"/>
  <c r="AB35" i="77" a="1"/>
  <c r="AB35" i="77" s="1"/>
  <c r="AB36" i="77" a="1"/>
  <c r="AB36" i="77"/>
  <c r="AB37" i="77" a="1"/>
  <c r="AB37" i="77"/>
  <c r="AB38" i="77" a="1"/>
  <c r="AB38" i="77"/>
  <c r="AB32" i="77" a="1"/>
  <c r="AB32" i="77" s="1"/>
  <c r="AB26" i="77" a="1"/>
  <c r="AB26" i="77" s="1"/>
  <c r="AB27" i="77" a="1"/>
  <c r="AB27" i="77" s="1"/>
  <c r="AB28" i="77" a="1"/>
  <c r="AB28" i="77" s="1"/>
  <c r="AB29" i="77" a="1"/>
  <c r="AB29" i="77"/>
  <c r="AB30" i="77" a="1"/>
  <c r="AB30" i="77"/>
  <c r="AB31" i="77" a="1"/>
  <c r="AB31" i="77" s="1"/>
  <c r="AB25" i="77" a="1"/>
  <c r="AB25" i="77" s="1"/>
  <c r="AB19" i="77" a="1"/>
  <c r="AB19" i="77" s="1"/>
  <c r="AB20" i="77" a="1"/>
  <c r="AB20" i="77" s="1"/>
  <c r="AB21" i="77" a="1"/>
  <c r="AB21" i="77" s="1"/>
  <c r="AB22" i="77" a="1"/>
  <c r="AB22" i="77" s="1"/>
  <c r="AB23" i="77" a="1"/>
  <c r="AB23" i="77" s="1"/>
  <c r="AB24" i="77" a="1"/>
  <c r="AB24" i="77" s="1"/>
  <c r="AB18" i="77" a="1"/>
  <c r="AB18" i="77" s="1"/>
  <c r="AB14" i="77" a="1"/>
  <c r="AB14" i="77" s="1"/>
  <c r="AB15" i="77" a="1"/>
  <c r="AB15" i="77" s="1"/>
  <c r="AB16" i="77" a="1"/>
  <c r="AB16" i="77" s="1"/>
  <c r="AB17" i="77" a="1"/>
  <c r="AB17" i="77"/>
  <c r="AB42" i="76" a="1"/>
  <c r="AB42" i="76" s="1"/>
  <c r="AB43" i="76" a="1"/>
  <c r="AB43" i="76" s="1"/>
  <c r="AB13" i="77" a="1"/>
  <c r="AB13" i="77" s="1"/>
  <c r="AB41" i="76" a="1"/>
  <c r="AB41" i="76" s="1"/>
  <c r="AB35" i="76" a="1"/>
  <c r="AB35" i="76" s="1"/>
  <c r="AB36" i="76" a="1"/>
  <c r="AB36" i="76" s="1"/>
  <c r="AB37" i="76" a="1"/>
  <c r="AB37" i="76" s="1"/>
  <c r="AB38" i="76" a="1"/>
  <c r="AB38" i="76" s="1"/>
  <c r="AB39" i="76" a="1"/>
  <c r="AB39" i="76" s="1"/>
  <c r="AB40" i="76" a="1"/>
  <c r="AB40" i="76" s="1"/>
  <c r="AB34" i="76" a="1"/>
  <c r="AB34" i="76" s="1"/>
  <c r="AB28" i="76" a="1"/>
  <c r="AB28" i="76" s="1"/>
  <c r="AB29" i="76" a="1"/>
  <c r="AB29" i="76" s="1"/>
  <c r="AB30" i="76" a="1"/>
  <c r="AB30" i="76" s="1"/>
  <c r="AB31" i="76" a="1"/>
  <c r="AB31" i="76" s="1"/>
  <c r="AB32" i="76" a="1"/>
  <c r="AB32" i="76" s="1"/>
  <c r="AB33" i="76" a="1"/>
  <c r="AB33" i="76" s="1"/>
  <c r="AB27" i="76" a="1"/>
  <c r="AB27" i="76" s="1"/>
  <c r="AB21" i="76" a="1"/>
  <c r="AB21" i="76" s="1"/>
  <c r="AB22" i="76" a="1"/>
  <c r="AB22" i="76" s="1"/>
  <c r="AB23" i="76" a="1"/>
  <c r="AB23" i="76" s="1"/>
  <c r="AB24" i="76" a="1"/>
  <c r="AB24" i="76" s="1"/>
  <c r="AB25" i="76" a="1"/>
  <c r="AB25" i="76" s="1"/>
  <c r="AB26" i="76" a="1"/>
  <c r="AB26" i="76" s="1"/>
  <c r="AB20" i="76" a="1"/>
  <c r="AB20" i="76" s="1"/>
  <c r="AB14" i="76" a="1"/>
  <c r="AB14" i="76" s="1"/>
  <c r="AB15" i="76" a="1"/>
  <c r="AB15" i="76" s="1"/>
  <c r="AB16" i="76" a="1"/>
  <c r="AB16" i="76" s="1"/>
  <c r="AB17" i="76" a="1"/>
  <c r="AB17" i="76" s="1"/>
  <c r="AB18" i="76" a="1"/>
  <c r="AB18" i="76" s="1"/>
  <c r="AB19" i="76" a="1"/>
  <c r="AB19" i="76" s="1"/>
  <c r="AB13" i="76" a="1"/>
  <c r="AB13" i="76" s="1"/>
  <c r="AB38" i="75" a="1"/>
  <c r="AB38" i="75" s="1"/>
  <c r="AB39" i="75" a="1"/>
  <c r="AB39" i="75" s="1"/>
  <c r="AB40" i="75" a="1"/>
  <c r="AB40" i="75" s="1"/>
  <c r="AB41" i="75" a="1"/>
  <c r="AB41" i="75" s="1"/>
  <c r="AB42" i="75" a="1"/>
  <c r="AB42" i="75" s="1"/>
  <c r="AB43" i="75" a="1"/>
  <c r="AB43" i="75" s="1"/>
  <c r="AB37" i="75" a="1"/>
  <c r="AB37" i="75" s="1"/>
  <c r="AB31" i="75" a="1"/>
  <c r="AB31" i="75"/>
  <c r="AB32" i="75" a="1"/>
  <c r="AB32" i="75" s="1"/>
  <c r="AB33" i="75" a="1"/>
  <c r="AB33" i="75" s="1"/>
  <c r="AB34" i="75" a="1"/>
  <c r="AB34" i="75"/>
  <c r="AB35" i="75" a="1"/>
  <c r="AB35" i="75"/>
  <c r="AB36" i="75" a="1"/>
  <c r="AB36" i="75"/>
  <c r="AB30" i="75" a="1"/>
  <c r="AB30" i="75" s="1"/>
  <c r="AB24" i="75" a="1"/>
  <c r="AB24" i="75" s="1"/>
  <c r="AB25" i="75" a="1"/>
  <c r="AB25" i="75" s="1"/>
  <c r="AB26" i="75" a="1"/>
  <c r="AB26" i="75" s="1"/>
  <c r="AB27" i="75" a="1"/>
  <c r="AB27" i="75" s="1"/>
  <c r="AB28" i="75" a="1"/>
  <c r="AB28" i="75" s="1"/>
  <c r="AB29" i="75" a="1"/>
  <c r="AB29" i="75" s="1"/>
  <c r="AB23" i="75" a="1"/>
  <c r="AB23" i="75" s="1"/>
  <c r="AB14" i="75" a="1"/>
  <c r="AB14" i="75" s="1"/>
  <c r="AB15" i="75" a="1"/>
  <c r="AB15" i="75" s="1"/>
  <c r="AB17" i="75" a="1"/>
  <c r="AB17" i="75" s="1"/>
  <c r="AB18" i="75" a="1"/>
  <c r="AB18" i="75" s="1"/>
  <c r="AB19" i="75" a="1"/>
  <c r="AB19" i="75" s="1"/>
  <c r="AB20" i="75" a="1"/>
  <c r="AB20" i="75" s="1"/>
  <c r="AB21" i="75" a="1"/>
  <c r="AB21" i="75" s="1"/>
  <c r="AB22" i="75" a="1"/>
  <c r="AB22" i="75" s="1"/>
  <c r="AB16" i="75" a="1"/>
  <c r="AB16" i="75" s="1"/>
  <c r="AB13" i="75" a="1"/>
  <c r="AB13" i="75" s="1"/>
  <c r="AB40" i="73" a="1"/>
  <c r="AB40" i="73" s="1"/>
  <c r="AB41" i="73" a="1"/>
  <c r="AB41" i="73" s="1"/>
  <c r="AB42" i="73" a="1"/>
  <c r="AB42" i="73" s="1"/>
  <c r="AB43" i="73" a="1"/>
  <c r="AB43" i="73" s="1"/>
  <c r="AB39" i="73" a="1"/>
  <c r="AB39" i="73" s="1"/>
  <c r="AB33" i="73" a="1"/>
  <c r="AB33" i="73" s="1"/>
  <c r="AB34" i="73" a="1"/>
  <c r="AB34" i="73" s="1"/>
  <c r="AB35" i="73" a="1"/>
  <c r="AB35" i="73" s="1"/>
  <c r="AB36" i="73" a="1"/>
  <c r="AB36" i="73" s="1"/>
  <c r="AB37" i="73" a="1"/>
  <c r="AB37" i="73" s="1"/>
  <c r="AB38" i="73" a="1"/>
  <c r="AB38" i="73" s="1"/>
  <c r="AB32" i="73" a="1"/>
  <c r="AB32" i="73" s="1"/>
  <c r="AB26" i="73" a="1"/>
  <c r="AB26" i="73" s="1"/>
  <c r="AB27" i="73" a="1"/>
  <c r="AB27" i="73" s="1"/>
  <c r="AB28" i="73" a="1"/>
  <c r="AB28" i="73" s="1"/>
  <c r="AB29" i="73" a="1"/>
  <c r="AB29" i="73" s="1"/>
  <c r="AB30" i="73" a="1"/>
  <c r="AB30" i="73" s="1"/>
  <c r="AB31" i="73" a="1"/>
  <c r="AB31" i="73" s="1"/>
  <c r="AB25" i="73" a="1"/>
  <c r="AB25" i="73" s="1"/>
  <c r="AB19" i="73" a="1"/>
  <c r="AB19" i="73" s="1"/>
  <c r="AB20" i="73" a="1"/>
  <c r="AB20" i="73" s="1"/>
  <c r="AB21" i="73" a="1"/>
  <c r="AB21" i="73" s="1"/>
  <c r="AB22" i="73" a="1"/>
  <c r="AB22" i="73" s="1"/>
  <c r="AB23" i="73" a="1"/>
  <c r="AB23" i="73" s="1"/>
  <c r="AB24" i="73" a="1"/>
  <c r="AB24" i="73" s="1"/>
  <c r="AB18" i="73" a="1"/>
  <c r="AB18" i="73" s="1"/>
  <c r="AB14" i="73" a="1"/>
  <c r="AB14" i="73" s="1"/>
  <c r="AB15" i="73" a="1"/>
  <c r="AB15" i="73" s="1"/>
  <c r="AB16" i="73" a="1"/>
  <c r="AB16" i="73" s="1"/>
  <c r="AB17" i="73" a="1"/>
  <c r="AB17" i="73"/>
  <c r="AB13" i="73" a="1"/>
  <c r="AB13" i="73" s="1"/>
  <c r="AB43" i="72" a="1"/>
  <c r="AB43" i="72" s="1"/>
  <c r="AB42" i="72" a="1"/>
  <c r="AB42" i="72" s="1"/>
  <c r="AB36" i="72" a="1"/>
  <c r="AB36" i="72" s="1"/>
  <c r="AB37" i="72" a="1"/>
  <c r="AB37" i="72" s="1"/>
  <c r="AB38" i="72" a="1"/>
  <c r="AB38" i="72"/>
  <c r="AB39" i="72" a="1"/>
  <c r="AB39" i="72" s="1"/>
  <c r="AB40" i="72" a="1"/>
  <c r="AB40" i="72" s="1"/>
  <c r="AB41" i="72" a="1"/>
  <c r="AB41" i="72"/>
  <c r="AB35" i="72" a="1"/>
  <c r="AB35" i="72" s="1"/>
  <c r="AB29" i="72" a="1"/>
  <c r="AB29" i="72" s="1"/>
  <c r="AB30" i="72" a="1"/>
  <c r="AB30" i="72" s="1"/>
  <c r="AB31" i="72" a="1"/>
  <c r="AB31" i="72" s="1"/>
  <c r="AB32" i="72" a="1"/>
  <c r="AB32" i="72" s="1"/>
  <c r="AB33" i="72" a="1"/>
  <c r="AB33" i="72" s="1"/>
  <c r="AB34" i="72" a="1"/>
  <c r="AB34" i="72" s="1"/>
  <c r="AB28" i="72" a="1"/>
  <c r="AB28" i="72"/>
  <c r="AB21" i="72" a="1"/>
  <c r="AB21" i="72" s="1"/>
  <c r="AB22" i="72" a="1"/>
  <c r="AB22" i="72" s="1"/>
  <c r="AB23" i="72" a="1"/>
  <c r="AB23" i="72" s="1"/>
  <c r="AB24" i="72" a="1"/>
  <c r="AB24" i="72" s="1"/>
  <c r="AB25" i="72" a="1"/>
  <c r="AB25" i="72" s="1"/>
  <c r="AB26" i="72" a="1"/>
  <c r="AB26" i="72" s="1"/>
  <c r="AB27" i="72" a="1"/>
  <c r="AB27" i="72" s="1"/>
  <c r="AB20" i="72" a="1"/>
  <c r="AB20" i="72" s="1"/>
  <c r="AB17" i="72" a="1"/>
  <c r="AB17" i="72" s="1"/>
  <c r="AB15" i="72" a="1"/>
  <c r="AB15" i="72" s="1"/>
  <c r="AB14" i="72" a="1"/>
  <c r="AB14" i="72" s="1"/>
  <c r="AB16" i="72" a="1"/>
  <c r="AB16" i="72" s="1"/>
  <c r="AB18" i="72" a="1"/>
  <c r="AB18" i="72" s="1"/>
  <c r="AB19" i="72" a="1"/>
  <c r="AB19" i="72" s="1"/>
  <c r="AB13" i="72" a="1"/>
  <c r="AB13" i="72" s="1"/>
  <c r="AB40" i="71" l="1" a="1"/>
  <c r="AB40" i="71" s="1"/>
  <c r="AB39" i="71" a="1"/>
  <c r="AB39" i="71" s="1"/>
  <c r="AB41" i="71" a="1"/>
  <c r="AB41" i="71" s="1"/>
  <c r="AB42" i="71" a="1"/>
  <c r="AB42" i="71" s="1"/>
  <c r="AB43" i="71" a="1"/>
  <c r="AB43" i="71" s="1"/>
  <c r="AB38" i="71" a="1"/>
  <c r="AB38" i="71" s="1"/>
  <c r="AB37" i="71" a="1"/>
  <c r="AB37" i="71" s="1"/>
  <c r="AB32" i="71" a="1"/>
  <c r="AB32" i="71" s="1"/>
  <c r="AB33" i="71" a="1"/>
  <c r="AB33" i="71" s="1"/>
  <c r="AB34" i="71" a="1"/>
  <c r="AB34" i="71" s="1"/>
  <c r="AB35" i="71" a="1"/>
  <c r="AB35" i="71"/>
  <c r="AB36" i="71" a="1"/>
  <c r="AB36" i="71" s="1"/>
  <c r="AB31" i="71" a="1"/>
  <c r="AB31" i="71" s="1"/>
  <c r="AB30" i="71" a="1"/>
  <c r="AB30" i="71" s="1"/>
  <c r="AB25" i="71" a="1"/>
  <c r="AB25" i="71" s="1"/>
  <c r="AB26" i="71" a="1"/>
  <c r="AB26" i="71" s="1"/>
  <c r="AB27" i="71" a="1"/>
  <c r="AB27" i="71" s="1"/>
  <c r="AB28" i="71" a="1"/>
  <c r="AB28" i="71" s="1"/>
  <c r="AB29" i="71" a="1"/>
  <c r="AB29" i="71" s="1"/>
  <c r="AB24" i="71" a="1"/>
  <c r="AB24" i="71"/>
  <c r="AB23" i="71" a="1"/>
  <c r="AB23" i="71" s="1"/>
  <c r="AB18" i="71" a="1"/>
  <c r="AB18" i="71"/>
  <c r="AB19" i="71" a="1"/>
  <c r="AB19" i="71" s="1"/>
  <c r="AB20" i="71" a="1"/>
  <c r="AB20" i="71" s="1"/>
  <c r="AB21" i="71" a="1"/>
  <c r="AB21" i="71" s="1"/>
  <c r="AB22" i="71" a="1"/>
  <c r="AB22" i="71" s="1"/>
  <c r="AB17" i="71" a="1"/>
  <c r="AB17" i="71" s="1"/>
  <c r="AB16" i="71" a="1"/>
  <c r="AB16" i="71" s="1"/>
  <c r="I17" i="71" a="1"/>
  <c r="I17" i="71" s="1"/>
  <c r="AB14" i="71" a="1"/>
  <c r="AB14" i="71"/>
  <c r="AB15" i="71" a="1"/>
  <c r="AB15" i="71" s="1"/>
  <c r="AB13" i="71" a="1"/>
  <c r="AB13" i="71" s="1"/>
  <c r="AB13" i="70" a="1"/>
  <c r="AB13" i="70" s="1"/>
  <c r="AB41" i="70" a="1"/>
  <c r="AB41" i="70" s="1"/>
  <c r="AB42" i="70" a="1"/>
  <c r="AB42" i="70" s="1"/>
  <c r="AB43" i="70" a="1"/>
  <c r="AB43" i="70"/>
  <c r="AB40" i="70" a="1"/>
  <c r="AB40" i="70" s="1"/>
  <c r="AB43" i="69" a="1"/>
  <c r="AB43" i="69"/>
  <c r="AB42" i="69" a="1"/>
  <c r="AB42" i="69" s="1"/>
  <c r="AB34" i="70" a="1"/>
  <c r="AB34" i="70"/>
  <c r="AB35" i="70" a="1"/>
  <c r="AB35" i="70"/>
  <c r="AB36" i="70" a="1"/>
  <c r="AB36" i="70" s="1"/>
  <c r="AB37" i="70" a="1"/>
  <c r="AB37" i="70"/>
  <c r="AB38" i="70" a="1"/>
  <c r="AB38" i="70"/>
  <c r="AB39" i="70" a="1"/>
  <c r="AB39" i="70"/>
  <c r="AB33" i="70" a="1"/>
  <c r="AB33" i="70"/>
  <c r="AB27" i="70" a="1"/>
  <c r="AB27" i="70" s="1"/>
  <c r="AB28" i="70" a="1"/>
  <c r="AB28" i="70" s="1"/>
  <c r="AB29" i="70" a="1"/>
  <c r="AB29" i="70" s="1"/>
  <c r="AB30" i="70" a="1"/>
  <c r="AB30" i="70"/>
  <c r="AB31" i="70" a="1"/>
  <c r="AB31" i="70" s="1"/>
  <c r="AB32" i="70" a="1"/>
  <c r="AB32" i="70" s="1"/>
  <c r="AB26" i="70" a="1"/>
  <c r="AB26" i="70"/>
  <c r="AB20" i="70" a="1"/>
  <c r="AB20" i="70" s="1"/>
  <c r="AB21" i="70" a="1"/>
  <c r="AB21" i="70" s="1"/>
  <c r="AB22" i="70" a="1"/>
  <c r="AB22" i="70" s="1"/>
  <c r="AB23" i="70" a="1"/>
  <c r="AB23" i="70"/>
  <c r="AB24" i="70" a="1"/>
  <c r="AB24" i="70" s="1"/>
  <c r="AB25" i="70" a="1"/>
  <c r="AB25" i="70"/>
  <c r="AB19" i="70" a="1"/>
  <c r="AB19" i="70" s="1"/>
  <c r="AB18" i="70" a="1"/>
  <c r="AB18" i="70" s="1"/>
  <c r="AB14" i="70" a="1"/>
  <c r="AB14" i="70" s="1"/>
  <c r="AB15" i="70" a="1"/>
  <c r="AB15" i="70" s="1"/>
  <c r="AB16" i="70" a="1"/>
  <c r="AB16" i="70" s="1"/>
  <c r="AB17" i="70" a="1"/>
  <c r="AB17" i="70" s="1"/>
  <c r="AB30" i="68" a="1"/>
  <c r="AB30" i="68" s="1"/>
  <c r="AB31" i="68" a="1"/>
  <c r="AB31" i="68" s="1"/>
  <c r="AB32" i="68" a="1"/>
  <c r="AB32" i="68" s="1"/>
  <c r="AB33" i="68" a="1"/>
  <c r="AB33" i="68" s="1"/>
  <c r="AB34" i="68" a="1"/>
  <c r="AB34" i="68" s="1"/>
  <c r="AB35" i="68" a="1"/>
  <c r="AB35" i="68" s="1"/>
  <c r="AB29" i="68" a="1"/>
  <c r="AB29" i="68" s="1"/>
  <c r="AB22" i="68" a="1"/>
  <c r="AB22" i="68" s="1"/>
  <c r="AB23" i="68" a="1"/>
  <c r="AB23" i="68" s="1"/>
  <c r="AB24" i="68" a="1"/>
  <c r="AB24" i="68" s="1"/>
  <c r="AB25" i="68" a="1"/>
  <c r="AB25" i="68" s="1"/>
  <c r="AB26" i="68" a="1"/>
  <c r="AB26" i="68"/>
  <c r="AB27" i="68" a="1"/>
  <c r="AB27" i="68"/>
  <c r="AB28" i="68" a="1"/>
  <c r="AB28" i="68" s="1"/>
  <c r="AB16" i="68" a="1"/>
  <c r="AB16" i="68"/>
  <c r="AB17" i="68" a="1"/>
  <c r="AB17" i="68"/>
  <c r="AB18" i="68" a="1"/>
  <c r="AB18" i="68"/>
  <c r="AB19" i="68" a="1"/>
  <c r="AB19" i="68"/>
  <c r="AB20" i="68" a="1"/>
  <c r="AB20" i="68"/>
  <c r="AB21" i="68" a="1"/>
  <c r="AB21" i="68"/>
  <c r="AB15" i="68" a="1"/>
  <c r="AB15" i="68"/>
  <c r="AB14" i="68" a="1"/>
  <c r="AB14" i="68"/>
  <c r="AB13" i="68" a="1"/>
  <c r="AB13" i="68" s="1"/>
  <c r="AB13" i="69" a="1"/>
  <c r="AB13" i="69"/>
  <c r="AF43" i="69" l="1"/>
  <c r="AF42" i="69"/>
  <c r="AF41" i="69"/>
  <c r="AF40" i="69"/>
  <c r="AF39" i="69"/>
  <c r="AF38" i="69"/>
  <c r="AF37" i="69"/>
  <c r="AF36" i="69"/>
  <c r="AF35" i="69"/>
  <c r="AF34" i="69"/>
  <c r="AF33" i="69"/>
  <c r="AF32" i="69"/>
  <c r="AF31" i="69"/>
  <c r="AF30" i="69"/>
  <c r="AF29" i="69"/>
  <c r="AF28" i="69"/>
  <c r="AF27" i="69"/>
  <c r="AF26" i="69"/>
  <c r="AF25" i="69"/>
  <c r="AF24" i="69"/>
  <c r="AF23" i="69"/>
  <c r="AF22" i="69"/>
  <c r="AF21" i="69"/>
  <c r="AF20" i="69"/>
  <c r="AF19" i="69"/>
  <c r="AF18" i="69"/>
  <c r="AF17" i="69"/>
  <c r="AF16" i="69"/>
  <c r="AF15" i="69"/>
  <c r="AF14" i="69"/>
  <c r="AF13" i="69"/>
  <c r="S13" i="68" a="1"/>
  <c r="S13" i="68" s="1"/>
  <c r="AF13" i="68"/>
  <c r="AB17" i="69" a="1"/>
  <c r="AB17" i="69" s="1"/>
  <c r="AB39" i="69" a="1"/>
  <c r="AB39" i="69" s="1"/>
  <c r="AB40" i="69" a="1"/>
  <c r="AB40" i="69"/>
  <c r="AB41" i="69" a="1"/>
  <c r="AB41" i="69" s="1"/>
  <c r="AB38" i="69" a="1"/>
  <c r="AB38" i="69"/>
  <c r="AB25" i="69" a="1"/>
  <c r="AB25" i="69"/>
  <c r="AB26" i="69" a="1"/>
  <c r="AB26" i="69" s="1"/>
  <c r="AB27" i="69" a="1"/>
  <c r="AB27" i="69" s="1"/>
  <c r="AB28" i="69" a="1"/>
  <c r="AB28" i="69"/>
  <c r="AB29" i="69" a="1"/>
  <c r="AB29" i="69"/>
  <c r="AB30" i="69" a="1"/>
  <c r="AB30" i="69" s="1"/>
  <c r="AB32" i="69" a="1"/>
  <c r="AB32" i="69" s="1"/>
  <c r="AB33" i="69" a="1"/>
  <c r="AB33" i="69" s="1"/>
  <c r="AB34" i="69" a="1"/>
  <c r="AB34" i="69" s="1"/>
  <c r="AB35" i="69" a="1"/>
  <c r="AB35" i="69"/>
  <c r="AB36" i="69" a="1"/>
  <c r="AB36" i="69" s="1"/>
  <c r="AB37" i="69" a="1"/>
  <c r="AB37" i="69" s="1"/>
  <c r="AB31" i="69" a="1"/>
  <c r="AB31" i="69" s="1"/>
  <c r="AB18" i="69" a="1"/>
  <c r="AB18" i="69"/>
  <c r="AB19" i="69" a="1"/>
  <c r="AB19" i="69"/>
  <c r="AB24" i="69" a="1"/>
  <c r="AB24" i="69" s="1"/>
  <c r="AB20" i="69" a="1"/>
  <c r="AB20" i="69" s="1"/>
  <c r="AB21" i="69" a="1"/>
  <c r="AB21" i="69"/>
  <c r="AB22" i="69" a="1"/>
  <c r="AB22" i="69"/>
  <c r="AB23" i="69" a="1"/>
  <c r="AB23" i="69"/>
  <c r="AB43" i="78" l="1" a="1"/>
  <c r="AB43" i="78" s="1"/>
  <c r="AB43" i="68" a="1"/>
  <c r="AB43" i="68"/>
  <c r="J90" i="79" l="1" a="1"/>
  <c r="J90" i="79"/>
  <c r="N83" i="79" a="1"/>
  <c r="N83" i="79" s="1"/>
  <c r="J222" i="80"/>
  <c r="M219" i="80"/>
  <c r="B218" i="80"/>
  <c r="J191" i="80"/>
  <c r="B187" i="80"/>
  <c r="J181" i="80"/>
  <c r="F181" i="80"/>
  <c r="H178" i="80"/>
  <c r="B178" i="80"/>
  <c r="H174" i="80"/>
  <c r="B174" i="80"/>
  <c r="B171" i="80"/>
  <c r="N163" i="80"/>
  <c r="K163" i="80"/>
  <c r="O160" i="80"/>
  <c r="J160" i="80"/>
  <c r="M157" i="80"/>
  <c r="B157" i="80"/>
  <c r="F156" i="80"/>
  <c r="B156" i="80"/>
  <c r="H138" i="80"/>
  <c r="B138" i="80"/>
  <c r="B133" i="80"/>
  <c r="O129" i="80"/>
  <c r="J129" i="80"/>
  <c r="B126" i="80"/>
  <c r="F125" i="80"/>
  <c r="B125" i="80"/>
  <c r="H107" i="80"/>
  <c r="B107" i="80"/>
  <c r="J102" i="80"/>
  <c r="B102" i="80"/>
  <c r="M98" i="80"/>
  <c r="J98" i="80"/>
  <c r="M95" i="80"/>
  <c r="H95" i="80" a="1"/>
  <c r="H95" i="80" s="1"/>
  <c r="B95" i="80"/>
  <c r="F94" i="80"/>
  <c r="B94" i="80"/>
  <c r="G91" i="80" a="1"/>
  <c r="G91" i="80" s="1"/>
  <c r="C91" i="80" a="1"/>
  <c r="C91" i="80" s="1"/>
  <c r="N90" i="80" a="1"/>
  <c r="N90" i="80" s="1"/>
  <c r="N88" i="80" a="1"/>
  <c r="N88" i="80" s="1"/>
  <c r="E88" i="80" a="1"/>
  <c r="E88" i="80" s="1"/>
  <c r="C88" i="80" a="1"/>
  <c r="C88" i="80" s="1"/>
  <c r="N84" i="80" a="1"/>
  <c r="N84" i="80" s="1"/>
  <c r="E84" i="80" a="1"/>
  <c r="E84" i="80" s="1"/>
  <c r="C84" i="80" a="1"/>
  <c r="C84" i="80" s="1"/>
  <c r="P66" i="80" a="1"/>
  <c r="P66" i="80" s="1"/>
  <c r="G61" i="80"/>
  <c r="I58" i="80"/>
  <c r="G57" i="80"/>
  <c r="D57" i="80"/>
  <c r="B57" i="80"/>
  <c r="G56" i="80"/>
  <c r="N54" i="80" a="1"/>
  <c r="N54" i="80" s="1"/>
  <c r="I54" i="80"/>
  <c r="G54" i="80"/>
  <c r="G58" i="80" s="1"/>
  <c r="E54" i="80"/>
  <c r="E56" i="80" s="1"/>
  <c r="D54" i="80"/>
  <c r="D61" i="80" s="1"/>
  <c r="B54" i="80"/>
  <c r="B56" i="80" s="1"/>
  <c r="AF43" i="80"/>
  <c r="AE43" i="80" a="1"/>
  <c r="AE43" i="80" s="1"/>
  <c r="AD43" i="80"/>
  <c r="Y43" i="80" a="1"/>
  <c r="Y43" i="80" s="1"/>
  <c r="I43" i="80" a="1"/>
  <c r="I43" i="80" s="1"/>
  <c r="AF42" i="80"/>
  <c r="AE42" i="80"/>
  <c r="AE42" i="80" a="1"/>
  <c r="AD42" i="80"/>
  <c r="Y42" i="80" a="1"/>
  <c r="Y42" i="80" s="1"/>
  <c r="I42" i="80" a="1"/>
  <c r="I42" i="80" s="1"/>
  <c r="AF41" i="80"/>
  <c r="AE41" i="80" a="1"/>
  <c r="AE41" i="80" s="1"/>
  <c r="AD41" i="80"/>
  <c r="Y41" i="80" a="1"/>
  <c r="Y41" i="80" s="1"/>
  <c r="I41" i="80" a="1"/>
  <c r="I41" i="80" s="1"/>
  <c r="AF40" i="80"/>
  <c r="AE40" i="80" a="1"/>
  <c r="AE40" i="80" s="1"/>
  <c r="AD40" i="80"/>
  <c r="Y40" i="80" a="1"/>
  <c r="Y40" i="80" s="1"/>
  <c r="I40" i="80" a="1"/>
  <c r="I40" i="80" s="1"/>
  <c r="AF39" i="80"/>
  <c r="AE39" i="80"/>
  <c r="AE39" i="80" a="1"/>
  <c r="AD39" i="80"/>
  <c r="AA39" i="80" a="1"/>
  <c r="AA39" i="80" s="1"/>
  <c r="Y39" i="80" a="1"/>
  <c r="Y39" i="80" s="1"/>
  <c r="I39" i="80" a="1"/>
  <c r="I39" i="80" s="1"/>
  <c r="AF38" i="80"/>
  <c r="AE38" i="80"/>
  <c r="AE38" i="80" a="1"/>
  <c r="AD38" i="80"/>
  <c r="AA38" i="80" a="1"/>
  <c r="AA38" i="80" s="1"/>
  <c r="Y38" i="80" a="1"/>
  <c r="Y38" i="80" s="1"/>
  <c r="I38" i="80" a="1"/>
  <c r="I38" i="80" s="1"/>
  <c r="AF37" i="80"/>
  <c r="AE37" i="80" a="1"/>
  <c r="AE37" i="80" s="1"/>
  <c r="AD37" i="80"/>
  <c r="AA37" i="80" a="1"/>
  <c r="AA37" i="80" s="1"/>
  <c r="Y37" i="80" a="1"/>
  <c r="Y37" i="80" s="1"/>
  <c r="I37" i="80" a="1"/>
  <c r="I37" i="80" s="1"/>
  <c r="AF36" i="80"/>
  <c r="AE36" i="80" a="1"/>
  <c r="AE36" i="80" s="1"/>
  <c r="AD36" i="80"/>
  <c r="Y36" i="80" a="1"/>
  <c r="Y36" i="80" s="1"/>
  <c r="I36" i="80" a="1"/>
  <c r="I36" i="80" s="1"/>
  <c r="AF35" i="80"/>
  <c r="AE35" i="80" a="1"/>
  <c r="AE35" i="80" s="1"/>
  <c r="AD35" i="80"/>
  <c r="Y35" i="80" a="1"/>
  <c r="Y35" i="80" s="1"/>
  <c r="I35" i="80" a="1"/>
  <c r="I35" i="80" s="1"/>
  <c r="AF34" i="80"/>
  <c r="AE34" i="80"/>
  <c r="AE34" i="80" a="1"/>
  <c r="AD34" i="80"/>
  <c r="Y34" i="80" a="1"/>
  <c r="Y34" i="80" s="1"/>
  <c r="I34" i="80" a="1"/>
  <c r="I34" i="80" s="1"/>
  <c r="AF33" i="80"/>
  <c r="AE33" i="80"/>
  <c r="AE33" i="80" a="1"/>
  <c r="AD33" i="80"/>
  <c r="Y33" i="80" a="1"/>
  <c r="Y33" i="80" s="1"/>
  <c r="I33" i="80" a="1"/>
  <c r="I33" i="80" s="1"/>
  <c r="AF32" i="80"/>
  <c r="AE32" i="80"/>
  <c r="AE32" i="80" a="1"/>
  <c r="AD32" i="80"/>
  <c r="Y32" i="80"/>
  <c r="Y32" i="80" a="1"/>
  <c r="I32" i="80" a="1"/>
  <c r="I32" i="80" s="1"/>
  <c r="AF31" i="80"/>
  <c r="AE31" i="80"/>
  <c r="AE31" i="80" a="1"/>
  <c r="AD31" i="80"/>
  <c r="Y31" i="80" a="1"/>
  <c r="Y31" i="80" s="1"/>
  <c r="I31" i="80" a="1"/>
  <c r="I31" i="80" s="1"/>
  <c r="AF30" i="80"/>
  <c r="AE30" i="80"/>
  <c r="AE30" i="80" a="1"/>
  <c r="AD30" i="80"/>
  <c r="Y30" i="80" a="1"/>
  <c r="Y30" i="80" s="1"/>
  <c r="I30" i="80" a="1"/>
  <c r="I30" i="80" s="1"/>
  <c r="AA30" i="80" s="1" a="1"/>
  <c r="AA30" i="80" s="1"/>
  <c r="AF29" i="80"/>
  <c r="AE29" i="80" a="1"/>
  <c r="AE29" i="80" s="1"/>
  <c r="AD29" i="80"/>
  <c r="Y29" i="80" a="1"/>
  <c r="Y29" i="80" s="1"/>
  <c r="I29" i="80" a="1"/>
  <c r="I29" i="80" s="1"/>
  <c r="AF28" i="80"/>
  <c r="AE28" i="80"/>
  <c r="AE28" i="80" a="1"/>
  <c r="AD28" i="80"/>
  <c r="AA28" i="80" a="1"/>
  <c r="AA28" i="80" s="1"/>
  <c r="Y28" i="80" a="1"/>
  <c r="Y28" i="80" s="1"/>
  <c r="I28" i="80" a="1"/>
  <c r="I28" i="80" s="1"/>
  <c r="AF27" i="80"/>
  <c r="AE27" i="80" a="1"/>
  <c r="AE27" i="80" s="1"/>
  <c r="AD27" i="80"/>
  <c r="Y27" i="80" a="1"/>
  <c r="Y27" i="80" s="1"/>
  <c r="I27" i="80" a="1"/>
  <c r="I27" i="80" s="1"/>
  <c r="AF26" i="80"/>
  <c r="AE26" i="80"/>
  <c r="AE26" i="80" a="1"/>
  <c r="AD26" i="80"/>
  <c r="Y26" i="80" a="1"/>
  <c r="Y26" i="80" s="1"/>
  <c r="I26" i="80" a="1"/>
  <c r="I26" i="80" s="1"/>
  <c r="AF25" i="80"/>
  <c r="AE25" i="80"/>
  <c r="AE25" i="80" a="1"/>
  <c r="AD25" i="80"/>
  <c r="Y25" i="80" a="1"/>
  <c r="Y25" i="80" s="1"/>
  <c r="I25" i="80"/>
  <c r="I25" i="80" a="1"/>
  <c r="AF24" i="80"/>
  <c r="AE24" i="80"/>
  <c r="AE24" i="80" a="1"/>
  <c r="AD24" i="80"/>
  <c r="Y24" i="80" a="1"/>
  <c r="Y24" i="80" s="1"/>
  <c r="I24" i="80" a="1"/>
  <c r="I24" i="80" s="1"/>
  <c r="AA24" i="80" s="1" a="1"/>
  <c r="AA24" i="80" s="1"/>
  <c r="AI23" i="80"/>
  <c r="AF23" i="80"/>
  <c r="AE23" i="80" a="1"/>
  <c r="AE23" i="80" s="1"/>
  <c r="AD23" i="80"/>
  <c r="AA23" i="80" a="1"/>
  <c r="AA23" i="80" s="1"/>
  <c r="Y23" i="80"/>
  <c r="Y23" i="80" a="1"/>
  <c r="I23" i="80"/>
  <c r="I23" i="80" a="1"/>
  <c r="AI22" i="80"/>
  <c r="AF22" i="80"/>
  <c r="AE22" i="80" a="1"/>
  <c r="AE22" i="80" s="1"/>
  <c r="AD22" i="80"/>
  <c r="AA22" i="80" a="1"/>
  <c r="AA22" i="80" s="1"/>
  <c r="Y22" i="80" a="1"/>
  <c r="Y22" i="80" s="1"/>
  <c r="I22" i="80" a="1"/>
  <c r="I22" i="80" s="1"/>
  <c r="AI21" i="80" a="1"/>
  <c r="AI21" i="80" s="1"/>
  <c r="AF21" i="80"/>
  <c r="AE21" i="80" a="1"/>
  <c r="AE21" i="80" s="1"/>
  <c r="AD21" i="80"/>
  <c r="Y21" i="80" a="1"/>
  <c r="Y21" i="80" s="1"/>
  <c r="I21" i="80" a="1"/>
  <c r="I21" i="80" s="1"/>
  <c r="AF20" i="80"/>
  <c r="AE20" i="80" a="1"/>
  <c r="AE20" i="80" s="1"/>
  <c r="AD20" i="80"/>
  <c r="Y20" i="80" a="1"/>
  <c r="Y20" i="80" s="1"/>
  <c r="I20" i="80"/>
  <c r="AA20" i="80" s="1" a="1"/>
  <c r="AA20" i="80" s="1"/>
  <c r="I20" i="80" a="1"/>
  <c r="AF19" i="80"/>
  <c r="AE19" i="80" a="1"/>
  <c r="AE19" i="80" s="1"/>
  <c r="AD19" i="80"/>
  <c r="Y19" i="80"/>
  <c r="Y19" i="80" a="1"/>
  <c r="I19" i="80" a="1"/>
  <c r="I19" i="80" s="1"/>
  <c r="AA19" i="80" s="1" a="1"/>
  <c r="AA19" i="80" s="1"/>
  <c r="AI18" i="80" a="1"/>
  <c r="AI18" i="80" s="1"/>
  <c r="AF18" i="80"/>
  <c r="AE18" i="80"/>
  <c r="AE18" i="80" a="1"/>
  <c r="AD18" i="80"/>
  <c r="Y18" i="80" a="1"/>
  <c r="Y18" i="80" s="1"/>
  <c r="I18" i="80" a="1"/>
  <c r="I18" i="80" s="1"/>
  <c r="AI17" i="80" a="1"/>
  <c r="AI17" i="80" s="1"/>
  <c r="AF17" i="80"/>
  <c r="AE17" i="80" a="1"/>
  <c r="AE17" i="80" s="1"/>
  <c r="AD17" i="80"/>
  <c r="AA17" i="80" a="1"/>
  <c r="AA17" i="80" s="1"/>
  <c r="Y17" i="80"/>
  <c r="Y17" i="80" a="1"/>
  <c r="I17" i="80" a="1"/>
  <c r="I17" i="80" s="1"/>
  <c r="AI16" i="80" a="1"/>
  <c r="AI16" i="80" s="1"/>
  <c r="AF16" i="80"/>
  <c r="AE16" i="80"/>
  <c r="AE16" i="80" a="1"/>
  <c r="AD16" i="80"/>
  <c r="Y16" i="80" a="1"/>
  <c r="Y16" i="80" s="1"/>
  <c r="I16" i="80" a="1"/>
  <c r="I16" i="80" s="1"/>
  <c r="AF15" i="80"/>
  <c r="AE15" i="80" a="1"/>
  <c r="AE15" i="80" s="1"/>
  <c r="AD15" i="80"/>
  <c r="Y15" i="80" a="1"/>
  <c r="Y15" i="80" s="1"/>
  <c r="I15" i="80"/>
  <c r="I15" i="80" a="1"/>
  <c r="AF14" i="80"/>
  <c r="AE14" i="80"/>
  <c r="AE14" i="80" a="1"/>
  <c r="AD14" i="80"/>
  <c r="Y14" i="80" a="1"/>
  <c r="Y14" i="80" s="1"/>
  <c r="I14" i="80" a="1"/>
  <c r="I14" i="80" s="1"/>
  <c r="AF13" i="80"/>
  <c r="AE13" i="80" a="1"/>
  <c r="AE13" i="80" s="1"/>
  <c r="AD13" i="80"/>
  <c r="Y13" i="80"/>
  <c r="Y13" i="80" a="1"/>
  <c r="I13" i="80"/>
  <c r="I13" i="80" a="1"/>
  <c r="B13" i="80"/>
  <c r="A13" i="80"/>
  <c r="A14" i="80" s="1"/>
  <c r="AI12" i="80"/>
  <c r="S12" i="80"/>
  <c r="AI11" i="80"/>
  <c r="AI10" i="80"/>
  <c r="X10" i="80" a="1"/>
  <c r="X10" i="80" s="1"/>
  <c r="W10" i="80" a="1"/>
  <c r="W10" i="80" s="1"/>
  <c r="V10" i="80" a="1"/>
  <c r="V10" i="80" s="1"/>
  <c r="U10" i="80" a="1"/>
  <c r="U10" i="80" s="1"/>
  <c r="O10" i="80" a="1"/>
  <c r="O10" i="80" s="1"/>
  <c r="E10" i="80"/>
  <c r="AI9" i="80"/>
  <c r="S9" i="80" a="1"/>
  <c r="S9" i="80" s="1"/>
  <c r="AI8" i="80"/>
  <c r="S8" i="80" a="1"/>
  <c r="S8" i="80" s="1"/>
  <c r="M8" i="80"/>
  <c r="AI7" i="80" a="1"/>
  <c r="AI7" i="80" s="1"/>
  <c r="S7" i="80" a="1"/>
  <c r="S7" i="80" s="1"/>
  <c r="C7" i="80"/>
  <c r="AI6" i="80"/>
  <c r="A6" i="80"/>
  <c r="AI5" i="80"/>
  <c r="AI5" i="80" a="1"/>
  <c r="AO4" i="80"/>
  <c r="AP6" i="80" s="1"/>
  <c r="AI4" i="80"/>
  <c r="AI4" i="80" a="1"/>
  <c r="S4" i="80"/>
  <c r="AI3" i="80"/>
  <c r="S3" i="80" a="1"/>
  <c r="S3" i="80" s="1"/>
  <c r="A3" i="80"/>
  <c r="AI2" i="80"/>
  <c r="S2" i="80" s="1" a="1"/>
  <c r="S2" i="80" s="1"/>
  <c r="Q1" i="80"/>
  <c r="N1" i="80"/>
  <c r="J222" i="79"/>
  <c r="M219" i="79"/>
  <c r="B218" i="79"/>
  <c r="J191" i="79"/>
  <c r="B187" i="79"/>
  <c r="J181" i="79"/>
  <c r="F181" i="79"/>
  <c r="H178" i="79"/>
  <c r="B178" i="79"/>
  <c r="H174" i="79"/>
  <c r="B174" i="79"/>
  <c r="B171" i="79"/>
  <c r="N163" i="79"/>
  <c r="K163" i="79"/>
  <c r="O160" i="79"/>
  <c r="J160" i="79"/>
  <c r="M157" i="79"/>
  <c r="B157" i="79"/>
  <c r="F156" i="79"/>
  <c r="B156" i="79"/>
  <c r="H138" i="79"/>
  <c r="B138" i="79"/>
  <c r="B133" i="79"/>
  <c r="O129" i="79"/>
  <c r="J129" i="79"/>
  <c r="B126" i="79"/>
  <c r="F125" i="79"/>
  <c r="B125" i="79"/>
  <c r="H107" i="79"/>
  <c r="B107" i="79"/>
  <c r="J102" i="79"/>
  <c r="B102" i="79"/>
  <c r="M98" i="79"/>
  <c r="J98" i="79"/>
  <c r="H95" i="79" a="1"/>
  <c r="H95" i="79" s="1"/>
  <c r="B95" i="79"/>
  <c r="F94" i="79"/>
  <c r="B94" i="79"/>
  <c r="G91" i="79" a="1"/>
  <c r="G91" i="79" s="1"/>
  <c r="C91" i="79" a="1"/>
  <c r="C91" i="79" s="1"/>
  <c r="N90" i="79" a="1"/>
  <c r="N90" i="79" s="1"/>
  <c r="N88" i="79" a="1"/>
  <c r="N88" i="79" s="1"/>
  <c r="E88" i="79" a="1"/>
  <c r="E88" i="79" s="1"/>
  <c r="C88" i="79" a="1"/>
  <c r="C88" i="79" s="1"/>
  <c r="N84" i="79" a="1"/>
  <c r="N84" i="79" s="1"/>
  <c r="E84" i="79" a="1"/>
  <c r="E84" i="79" s="1"/>
  <c r="C84" i="79" a="1"/>
  <c r="C84" i="79" s="1"/>
  <c r="P66" i="79" a="1"/>
  <c r="P66" i="79" s="1"/>
  <c r="I60" i="79"/>
  <c r="I58" i="79"/>
  <c r="I57" i="79"/>
  <c r="G56" i="79"/>
  <c r="B56" i="79"/>
  <c r="N54" i="79" a="1"/>
  <c r="N54" i="79" s="1"/>
  <c r="N87" i="79" s="1" a="1"/>
  <c r="N87" i="79" s="1"/>
  <c r="I54" i="79"/>
  <c r="I61" i="79" s="1"/>
  <c r="G54" i="79"/>
  <c r="G57" i="79" s="1"/>
  <c r="E54" i="79"/>
  <c r="E56" i="79" s="1"/>
  <c r="D54" i="79"/>
  <c r="D57" i="79" s="1"/>
  <c r="B54" i="79"/>
  <c r="B58" i="79" s="1"/>
  <c r="AF43" i="79"/>
  <c r="AE43" i="79" a="1"/>
  <c r="AE43" i="79" s="1"/>
  <c r="AD43" i="79"/>
  <c r="Y43" i="79" a="1"/>
  <c r="Y43" i="79" s="1"/>
  <c r="I43" i="79" a="1"/>
  <c r="I43" i="79" s="1"/>
  <c r="AF42" i="79"/>
  <c r="AE42" i="79"/>
  <c r="AE42" i="79" a="1"/>
  <c r="AD42" i="79"/>
  <c r="AA42" i="79" a="1"/>
  <c r="AA42" i="79" s="1"/>
  <c r="Y42" i="79"/>
  <c r="Y42" i="79" a="1"/>
  <c r="I42" i="79" a="1"/>
  <c r="I42" i="79" s="1"/>
  <c r="AF41" i="79"/>
  <c r="AE41" i="79" a="1"/>
  <c r="AE41" i="79" s="1"/>
  <c r="AD41" i="79"/>
  <c r="Y41" i="79" a="1"/>
  <c r="Y41" i="79" s="1"/>
  <c r="I41" i="79" a="1"/>
  <c r="I41" i="79" s="1"/>
  <c r="AF40" i="79"/>
  <c r="AE40" i="79" a="1"/>
  <c r="AE40" i="79" s="1"/>
  <c r="AD40" i="79"/>
  <c r="AA40" i="79" a="1"/>
  <c r="AA40" i="79" s="1"/>
  <c r="Y40" i="79" a="1"/>
  <c r="Y40" i="79" s="1"/>
  <c r="I40" i="79" a="1"/>
  <c r="I40" i="79" s="1"/>
  <c r="AF39" i="79"/>
  <c r="AE39" i="79"/>
  <c r="AE39" i="79" a="1"/>
  <c r="AD39" i="79"/>
  <c r="Y39" i="79" a="1"/>
  <c r="Y39" i="79" s="1"/>
  <c r="I39" i="79" a="1"/>
  <c r="I39" i="79" s="1"/>
  <c r="AF38" i="79"/>
  <c r="AE38" i="79" a="1"/>
  <c r="AE38" i="79" s="1"/>
  <c r="AD38" i="79"/>
  <c r="Y38" i="79" a="1"/>
  <c r="Y38" i="79" s="1"/>
  <c r="I38" i="79" a="1"/>
  <c r="I38" i="79" s="1"/>
  <c r="AF37" i="79"/>
  <c r="AE37" i="79"/>
  <c r="AE37" i="79" a="1"/>
  <c r="AD37" i="79"/>
  <c r="Y37" i="79" a="1"/>
  <c r="Y37" i="79" s="1"/>
  <c r="I37" i="79" a="1"/>
  <c r="I37" i="79" s="1"/>
  <c r="AF36" i="79"/>
  <c r="AE36" i="79"/>
  <c r="AE36" i="79" a="1"/>
  <c r="AD36" i="79"/>
  <c r="Y36" i="79" a="1"/>
  <c r="Y36" i="79" s="1"/>
  <c r="I36" i="79" a="1"/>
  <c r="I36" i="79" s="1"/>
  <c r="AF35" i="79"/>
  <c r="AE35" i="79" a="1"/>
  <c r="AE35" i="79" s="1"/>
  <c r="AD35" i="79"/>
  <c r="Y35" i="79" a="1"/>
  <c r="Y35" i="79" s="1"/>
  <c r="I35" i="79" a="1"/>
  <c r="I35" i="79" s="1"/>
  <c r="AF34" i="79"/>
  <c r="AE34" i="79"/>
  <c r="AE34" i="79" a="1"/>
  <c r="AD34" i="79"/>
  <c r="AA34" i="79" a="1"/>
  <c r="AA34" i="79" s="1"/>
  <c r="Y34" i="79" a="1"/>
  <c r="Y34" i="79" s="1"/>
  <c r="I34" i="79" a="1"/>
  <c r="I34" i="79" s="1"/>
  <c r="AF33" i="79"/>
  <c r="AE33" i="79"/>
  <c r="AE33" i="79" a="1"/>
  <c r="AD33" i="79"/>
  <c r="Y33" i="79" a="1"/>
  <c r="Y33" i="79" s="1"/>
  <c r="I33" i="79" a="1"/>
  <c r="I33" i="79" s="1"/>
  <c r="AF32" i="79"/>
  <c r="AE32" i="79"/>
  <c r="AE32" i="79" a="1"/>
  <c r="AD32" i="79"/>
  <c r="Y32" i="79" a="1"/>
  <c r="Y32" i="79" s="1"/>
  <c r="I32" i="79" a="1"/>
  <c r="I32" i="79" s="1"/>
  <c r="AF31" i="79"/>
  <c r="AE31" i="79"/>
  <c r="AE31" i="79" a="1"/>
  <c r="AD31" i="79"/>
  <c r="Y31" i="79" a="1"/>
  <c r="Y31" i="79" s="1"/>
  <c r="I31" i="79" a="1"/>
  <c r="I31" i="79" s="1"/>
  <c r="AF30" i="79"/>
  <c r="AE30" i="79"/>
  <c r="AE30" i="79" a="1"/>
  <c r="AD30" i="79"/>
  <c r="Y30" i="79" a="1"/>
  <c r="Y30" i="79" s="1"/>
  <c r="I30" i="79" a="1"/>
  <c r="I30" i="79" s="1"/>
  <c r="AF29" i="79"/>
  <c r="AE29" i="79"/>
  <c r="AE29" i="79" a="1"/>
  <c r="AD29" i="79"/>
  <c r="AA29" i="79" a="1"/>
  <c r="AA29" i="79" s="1"/>
  <c r="Y29" i="79" a="1"/>
  <c r="Y29" i="79" s="1"/>
  <c r="I29" i="79" a="1"/>
  <c r="I29" i="79" s="1"/>
  <c r="AF28" i="79"/>
  <c r="AE28" i="79"/>
  <c r="AE28" i="79" a="1"/>
  <c r="AD28" i="79"/>
  <c r="Y28" i="79"/>
  <c r="Y28" i="79" a="1"/>
  <c r="I28" i="79" a="1"/>
  <c r="I28" i="79" s="1"/>
  <c r="AF27" i="79"/>
  <c r="AE27" i="79" a="1"/>
  <c r="AE27" i="79" s="1"/>
  <c r="AD27" i="79"/>
  <c r="Y27" i="79" a="1"/>
  <c r="Y27" i="79" s="1"/>
  <c r="I27" i="79" a="1"/>
  <c r="I27" i="79" s="1"/>
  <c r="AF26" i="79"/>
  <c r="AE26" i="79"/>
  <c r="AE26" i="79" a="1"/>
  <c r="AD26" i="79"/>
  <c r="Y26" i="79"/>
  <c r="Y26" i="79" a="1"/>
  <c r="I26" i="79" a="1"/>
  <c r="I26" i="79" s="1"/>
  <c r="AF25" i="79"/>
  <c r="AE25" i="79"/>
  <c r="AE25" i="79" a="1"/>
  <c r="AD25" i="79"/>
  <c r="Y25" i="79" a="1"/>
  <c r="Y25" i="79" s="1"/>
  <c r="I25" i="79" a="1"/>
  <c r="I25" i="79" s="1"/>
  <c r="AF24" i="79"/>
  <c r="AE24" i="79" a="1"/>
  <c r="AE24" i="79" s="1"/>
  <c r="AD24" i="79"/>
  <c r="Y24" i="79" a="1"/>
  <c r="Y24" i="79" s="1"/>
  <c r="I24" i="79" a="1"/>
  <c r="I24" i="79" s="1"/>
  <c r="AI23" i="79"/>
  <c r="AF23" i="79"/>
  <c r="AE23" i="79" a="1"/>
  <c r="AE23" i="79" s="1"/>
  <c r="AD23" i="79"/>
  <c r="Y23" i="79"/>
  <c r="Y23" i="79" a="1"/>
  <c r="I23" i="79"/>
  <c r="I23" i="79" a="1"/>
  <c r="AI22" i="79"/>
  <c r="AF22" i="79"/>
  <c r="AE22" i="79"/>
  <c r="AE22" i="79" a="1"/>
  <c r="AD22" i="79"/>
  <c r="AA22" i="79" a="1"/>
  <c r="AA22" i="79" s="1"/>
  <c r="Y22" i="79" a="1"/>
  <c r="Y22" i="79" s="1"/>
  <c r="I22" i="79" a="1"/>
  <c r="I22" i="79" s="1"/>
  <c r="AI21" i="79" a="1"/>
  <c r="AI21" i="79" s="1"/>
  <c r="AF21" i="79"/>
  <c r="AE21" i="79"/>
  <c r="AE21" i="79" a="1"/>
  <c r="AD21" i="79"/>
  <c r="AA21" i="79" a="1"/>
  <c r="AA21" i="79" s="1"/>
  <c r="Y21" i="79" a="1"/>
  <c r="Y21" i="79" s="1"/>
  <c r="I21" i="79" a="1"/>
  <c r="I21" i="79" s="1"/>
  <c r="AF20" i="79"/>
  <c r="AE20" i="79" a="1"/>
  <c r="AE20" i="79" s="1"/>
  <c r="AD20" i="79"/>
  <c r="Y20" i="79"/>
  <c r="Y20" i="79" a="1"/>
  <c r="I20" i="79" a="1"/>
  <c r="I20" i="79" s="1"/>
  <c r="AF19" i="79"/>
  <c r="AE19" i="79" a="1"/>
  <c r="AE19" i="79" s="1"/>
  <c r="AD19" i="79"/>
  <c r="AA19" i="79" a="1"/>
  <c r="AA19" i="79" s="1"/>
  <c r="Y19" i="79" a="1"/>
  <c r="Y19" i="79" s="1"/>
  <c r="I19" i="79" a="1"/>
  <c r="I19" i="79" s="1"/>
  <c r="AI18" i="79" a="1"/>
  <c r="AI18" i="79" s="1"/>
  <c r="AF18" i="79"/>
  <c r="AE18" i="79"/>
  <c r="AE18" i="79" a="1"/>
  <c r="AD18" i="79"/>
  <c r="Y18" i="79" a="1"/>
  <c r="Y18" i="79" s="1"/>
  <c r="I18" i="79" a="1"/>
  <c r="I18" i="79" s="1"/>
  <c r="AI17" i="79" a="1"/>
  <c r="AI17" i="79" s="1"/>
  <c r="AF17" i="79"/>
  <c r="AE17" i="79"/>
  <c r="AE17" i="79" a="1"/>
  <c r="AD17" i="79"/>
  <c r="Y17" i="79" a="1"/>
  <c r="Y17" i="79" s="1"/>
  <c r="I17" i="79" a="1"/>
  <c r="I17" i="79" s="1"/>
  <c r="AI16" i="79" a="1"/>
  <c r="AI16" i="79" s="1"/>
  <c r="AF16" i="79"/>
  <c r="AE16" i="79"/>
  <c r="AE16" i="79" a="1"/>
  <c r="AD16" i="79"/>
  <c r="Y16" i="79" a="1"/>
  <c r="Y16" i="79" s="1"/>
  <c r="I16" i="79" a="1"/>
  <c r="I16" i="79" s="1"/>
  <c r="AA16" i="79" s="1" a="1"/>
  <c r="AA16" i="79" s="1"/>
  <c r="AF15" i="79"/>
  <c r="AE15" i="79" a="1"/>
  <c r="AE15" i="79" s="1"/>
  <c r="AD15" i="79"/>
  <c r="Y15" i="79"/>
  <c r="Y15" i="79" a="1"/>
  <c r="I15" i="79" a="1"/>
  <c r="I15" i="79" s="1"/>
  <c r="AF14" i="79"/>
  <c r="AE14" i="79"/>
  <c r="AE14" i="79" a="1"/>
  <c r="AD14" i="79"/>
  <c r="Y14" i="79" a="1"/>
  <c r="Y14" i="79" s="1"/>
  <c r="AI19" i="79" s="1"/>
  <c r="I14" i="79" a="1"/>
  <c r="I14" i="79" s="1"/>
  <c r="AF13" i="79"/>
  <c r="AE13" i="79"/>
  <c r="AE13" i="79" a="1"/>
  <c r="AD13" i="79"/>
  <c r="Y13" i="79"/>
  <c r="Y13" i="79" a="1"/>
  <c r="I13" i="79"/>
  <c r="I13" i="79" a="1"/>
  <c r="A13" i="79"/>
  <c r="A14" i="79" s="1"/>
  <c r="AI12" i="79"/>
  <c r="S12" i="79"/>
  <c r="AI11" i="79"/>
  <c r="AI10" i="79"/>
  <c r="X10" i="79" a="1"/>
  <c r="X10" i="79" s="1"/>
  <c r="W10" i="79"/>
  <c r="W10" i="79" a="1"/>
  <c r="V10" i="79" a="1"/>
  <c r="V10" i="79" s="1"/>
  <c r="U10" i="79" a="1"/>
  <c r="U10" i="79" s="1"/>
  <c r="O10" i="79" a="1"/>
  <c r="O10" i="79" s="1"/>
  <c r="E10" i="79"/>
  <c r="AI9" i="79"/>
  <c r="S9" i="79" a="1"/>
  <c r="S9" i="79" s="1"/>
  <c r="AI8" i="79"/>
  <c r="S8" i="79" a="1"/>
  <c r="S8" i="79" s="1"/>
  <c r="M8" i="79"/>
  <c r="AI7" i="79" a="1"/>
  <c r="AI7" i="79" s="1"/>
  <c r="S7" i="79" a="1"/>
  <c r="S7" i="79" s="1"/>
  <c r="C7" i="79"/>
  <c r="AI6" i="79"/>
  <c r="A6" i="79"/>
  <c r="AI5" i="79" a="1"/>
  <c r="AI5" i="79" s="1"/>
  <c r="AO4" i="79"/>
  <c r="AP6" i="79" s="1"/>
  <c r="AI4" i="79"/>
  <c r="AI4" i="79" a="1"/>
  <c r="S4" i="79"/>
  <c r="AI3" i="79"/>
  <c r="A3" i="79"/>
  <c r="AI2" i="79"/>
  <c r="S2" i="79" a="1"/>
  <c r="S2" i="79" s="1"/>
  <c r="Q1" i="79"/>
  <c r="N1" i="79"/>
  <c r="J222" i="78"/>
  <c r="M219" i="78"/>
  <c r="B218" i="78"/>
  <c r="J191" i="78"/>
  <c r="H187" i="78" a="1"/>
  <c r="H187" i="78" s="1"/>
  <c r="B187" i="78"/>
  <c r="J181" i="78"/>
  <c r="F181" i="78"/>
  <c r="H178" i="78"/>
  <c r="B178" i="78"/>
  <c r="B87" i="78" s="1" a="1"/>
  <c r="B87" i="78" s="1"/>
  <c r="H174" i="78"/>
  <c r="B174" i="78"/>
  <c r="B83" i="78" s="1" a="1"/>
  <c r="B83" i="78" s="1"/>
  <c r="B171" i="78"/>
  <c r="N164" i="78"/>
  <c r="N163" i="78"/>
  <c r="K163" i="78"/>
  <c r="O160" i="78"/>
  <c r="J160" i="78"/>
  <c r="M157" i="78"/>
  <c r="B157" i="78"/>
  <c r="F156" i="78"/>
  <c r="B156" i="78"/>
  <c r="H138" i="78"/>
  <c r="B138" i="78"/>
  <c r="B133" i="78"/>
  <c r="O129" i="78"/>
  <c r="J129" i="78"/>
  <c r="H126" i="78" a="1"/>
  <c r="H126" i="78" s="1"/>
  <c r="B126" i="78"/>
  <c r="F125" i="78"/>
  <c r="F64" i="78" s="1" a="1"/>
  <c r="F64" i="78" s="1"/>
  <c r="B125" i="78"/>
  <c r="H107" i="78"/>
  <c r="B107" i="78"/>
  <c r="J102" i="78"/>
  <c r="B102" i="78"/>
  <c r="L99" i="78"/>
  <c r="M98" i="78"/>
  <c r="J98" i="78"/>
  <c r="M95" i="78"/>
  <c r="B95" i="78"/>
  <c r="F94" i="78"/>
  <c r="B94" i="78"/>
  <c r="G91" i="78"/>
  <c r="G91" i="78" a="1"/>
  <c r="C91" i="78" a="1"/>
  <c r="C91" i="78" s="1"/>
  <c r="N90" i="78" a="1"/>
  <c r="N90" i="78" s="1"/>
  <c r="N88" i="78" a="1"/>
  <c r="N88" i="78" s="1"/>
  <c r="E88" i="78"/>
  <c r="E88" i="78" a="1"/>
  <c r="C88" i="78" a="1"/>
  <c r="C88" i="78" s="1"/>
  <c r="N84" i="78" a="1"/>
  <c r="N84" i="78" s="1"/>
  <c r="E84" i="78" a="1"/>
  <c r="E84" i="78" s="1"/>
  <c r="C84" i="78"/>
  <c r="C84" i="78" a="1"/>
  <c r="N80" i="78" a="1"/>
  <c r="N80" i="78" s="1"/>
  <c r="B80" i="78" a="1"/>
  <c r="B80" i="78" s="1"/>
  <c r="J77" i="78" a="1"/>
  <c r="J77" i="78" s="1"/>
  <c r="E77" i="78" a="1"/>
  <c r="E77" i="78" s="1"/>
  <c r="L74" i="78" a="1"/>
  <c r="L74" i="78" s="1"/>
  <c r="N71" i="78" a="1"/>
  <c r="N71" i="78" s="1"/>
  <c r="K71" i="78" a="1"/>
  <c r="K71" i="78" s="1"/>
  <c r="H69" i="78" a="1"/>
  <c r="H69" i="78" s="1"/>
  <c r="B68" i="78" a="1"/>
  <c r="B68" i="78" s="1"/>
  <c r="B67" i="78" a="1"/>
  <c r="B67" i="78" s="1"/>
  <c r="P66" i="78"/>
  <c r="P66" i="78" a="1"/>
  <c r="N65" i="78" a="1"/>
  <c r="N65" i="78" s="1"/>
  <c r="M65" i="78"/>
  <c r="M64" i="78" a="1"/>
  <c r="M64" i="78" s="1"/>
  <c r="B64" i="78" a="1"/>
  <c r="B64" i="78" s="1"/>
  <c r="G61" i="78"/>
  <c r="I60" i="78"/>
  <c r="B60" i="78"/>
  <c r="I58" i="78"/>
  <c r="G57" i="78"/>
  <c r="D57" i="78"/>
  <c r="B57" i="78"/>
  <c r="G56" i="78"/>
  <c r="N54" i="78" a="1"/>
  <c r="N54" i="78" s="1"/>
  <c r="L54" i="78" a="1"/>
  <c r="L54" i="78" s="1"/>
  <c r="Q44" i="78" s="1"/>
  <c r="I54" i="78"/>
  <c r="G54" i="78"/>
  <c r="G58" i="78" s="1"/>
  <c r="E54" i="78"/>
  <c r="E56" i="78" s="1"/>
  <c r="D54" i="78"/>
  <c r="D61" i="78" s="1"/>
  <c r="B54" i="78"/>
  <c r="AF43" i="78"/>
  <c r="AE43" i="78" a="1"/>
  <c r="AE43" i="78" s="1"/>
  <c r="AD43" i="78"/>
  <c r="AA43" i="78" a="1"/>
  <c r="AA43" i="78" s="1"/>
  <c r="Y43" i="78" a="1"/>
  <c r="Y43" i="78" s="1"/>
  <c r="I43" i="78"/>
  <c r="I43" i="78" a="1"/>
  <c r="AF42" i="78"/>
  <c r="AE42" i="78"/>
  <c r="AE42" i="78" a="1"/>
  <c r="AD42" i="78"/>
  <c r="Y42" i="78" a="1"/>
  <c r="Y42" i="78" s="1"/>
  <c r="I42" i="78"/>
  <c r="I42" i="78" a="1"/>
  <c r="AF41" i="78"/>
  <c r="AE41" i="78" a="1"/>
  <c r="AE41" i="78" s="1"/>
  <c r="AD41" i="78"/>
  <c r="Y41" i="78"/>
  <c r="Y41" i="78" a="1"/>
  <c r="I41" i="78" a="1"/>
  <c r="I41" i="78" s="1"/>
  <c r="AF40" i="78"/>
  <c r="AE40" i="78"/>
  <c r="AE40" i="78" a="1"/>
  <c r="AD40" i="78"/>
  <c r="Y40" i="78" a="1"/>
  <c r="Y40" i="78" s="1"/>
  <c r="I40" i="78" a="1"/>
  <c r="I40" i="78" s="1"/>
  <c r="AF39" i="78"/>
  <c r="AE39" i="78"/>
  <c r="AE39" i="78" a="1"/>
  <c r="AD39" i="78"/>
  <c r="Y39" i="78" a="1"/>
  <c r="Y39" i="78" s="1"/>
  <c r="I39" i="78" a="1"/>
  <c r="I39" i="78" s="1"/>
  <c r="AA39" i="78" s="1" a="1"/>
  <c r="AA39" i="78" s="1"/>
  <c r="AF38" i="78"/>
  <c r="AE38" i="78" a="1"/>
  <c r="AE38" i="78" s="1"/>
  <c r="AD38" i="78"/>
  <c r="Y38" i="78" a="1"/>
  <c r="Y38" i="78" s="1"/>
  <c r="I38" i="78" a="1"/>
  <c r="I38" i="78" s="1"/>
  <c r="AA38" i="78" s="1" a="1"/>
  <c r="AA38" i="78" s="1"/>
  <c r="AF37" i="78"/>
  <c r="AE37" i="78" a="1"/>
  <c r="AE37" i="78" s="1"/>
  <c r="AD37" i="78"/>
  <c r="AA37" i="78"/>
  <c r="AA37" i="78" a="1"/>
  <c r="Y37" i="78" a="1"/>
  <c r="Y37" i="78" s="1"/>
  <c r="I37" i="78" a="1"/>
  <c r="I37" i="78" s="1"/>
  <c r="AF36" i="78"/>
  <c r="AE36" i="78" a="1"/>
  <c r="AE36" i="78" s="1"/>
  <c r="AD36" i="78"/>
  <c r="AA36" i="78" a="1"/>
  <c r="AA36" i="78" s="1"/>
  <c r="Y36" i="78" a="1"/>
  <c r="Y36" i="78" s="1"/>
  <c r="I36" i="78" a="1"/>
  <c r="I36" i="78" s="1"/>
  <c r="AF35" i="78"/>
  <c r="AE35" i="78"/>
  <c r="AE35" i="78" a="1"/>
  <c r="AD35" i="78"/>
  <c r="Y35" i="78" a="1"/>
  <c r="Y35" i="78" s="1"/>
  <c r="I35" i="78"/>
  <c r="I35" i="78" a="1"/>
  <c r="AF34" i="78"/>
  <c r="AE34" i="78"/>
  <c r="AE34" i="78" a="1"/>
  <c r="AD34" i="78"/>
  <c r="Y34" i="78" a="1"/>
  <c r="Y34" i="78" s="1"/>
  <c r="I34" i="78" a="1"/>
  <c r="I34" i="78" s="1"/>
  <c r="AF33" i="78"/>
  <c r="AE33" i="78"/>
  <c r="AE33" i="78" a="1"/>
  <c r="AD33" i="78"/>
  <c r="Y33" i="78" a="1"/>
  <c r="Y33" i="78" s="1"/>
  <c r="I33" i="78" a="1"/>
  <c r="I33" i="78" s="1"/>
  <c r="AF32" i="78"/>
  <c r="AE32" i="78"/>
  <c r="AE32" i="78" a="1"/>
  <c r="AD32" i="78"/>
  <c r="AA32" i="78" a="1"/>
  <c r="AA32" i="78" s="1"/>
  <c r="Y32" i="78"/>
  <c r="Y32" i="78" a="1"/>
  <c r="I32" i="78" a="1"/>
  <c r="I32" i="78" s="1"/>
  <c r="AF31" i="78"/>
  <c r="AE31" i="78"/>
  <c r="AE31" i="78" a="1"/>
  <c r="AD31" i="78"/>
  <c r="AA31" i="78" a="1"/>
  <c r="AA31" i="78" s="1"/>
  <c r="Y31" i="78" a="1"/>
  <c r="Y31" i="78" s="1"/>
  <c r="I31" i="78" a="1"/>
  <c r="I31" i="78" s="1"/>
  <c r="AF30" i="78"/>
  <c r="AE30" i="78" a="1"/>
  <c r="AE30" i="78" s="1"/>
  <c r="AD30" i="78"/>
  <c r="Y30" i="78" a="1"/>
  <c r="Y30" i="78" s="1"/>
  <c r="I30" i="78"/>
  <c r="AA30" i="78" s="1" a="1"/>
  <c r="AA30" i="78" s="1"/>
  <c r="I30" i="78" a="1"/>
  <c r="AF29" i="78"/>
  <c r="AE29" i="78" a="1"/>
  <c r="AE29" i="78" s="1"/>
  <c r="AD29" i="78"/>
  <c r="AA29" i="78" a="1"/>
  <c r="AA29" i="78" s="1"/>
  <c r="Y29" i="78" a="1"/>
  <c r="Y29" i="78" s="1"/>
  <c r="I29" i="78" a="1"/>
  <c r="I29" i="78" s="1"/>
  <c r="AF28" i="78"/>
  <c r="AE28" i="78"/>
  <c r="AE28" i="78" a="1"/>
  <c r="AD28" i="78"/>
  <c r="Y28" i="78" a="1"/>
  <c r="Y28" i="78" s="1"/>
  <c r="I28" i="78" a="1"/>
  <c r="I28" i="78" s="1"/>
  <c r="AF27" i="78"/>
  <c r="AE27" i="78" a="1"/>
  <c r="AE27" i="78" s="1"/>
  <c r="AD27" i="78"/>
  <c r="Y27" i="78" a="1"/>
  <c r="Y27" i="78" s="1"/>
  <c r="I27" i="78" a="1"/>
  <c r="I27" i="78" s="1"/>
  <c r="AF26" i="78"/>
  <c r="AE26" i="78"/>
  <c r="AE26" i="78" a="1"/>
  <c r="AD26" i="78"/>
  <c r="AA26" i="78"/>
  <c r="AA26" i="78" a="1"/>
  <c r="Y26" i="78" a="1"/>
  <c r="Y26" i="78" s="1"/>
  <c r="I26" i="78"/>
  <c r="I26" i="78" a="1"/>
  <c r="AF25" i="78"/>
  <c r="AE25" i="78"/>
  <c r="AE25" i="78" a="1"/>
  <c r="AD25" i="78"/>
  <c r="Y25" i="78"/>
  <c r="Y25" i="78" a="1"/>
  <c r="I25" i="78" a="1"/>
  <c r="I25" i="78" s="1"/>
  <c r="AF24" i="78"/>
  <c r="AE24" i="78" a="1"/>
  <c r="AE24" i="78" s="1"/>
  <c r="AD24" i="78"/>
  <c r="Y24" i="78" a="1"/>
  <c r="Y24" i="78" s="1"/>
  <c r="I24" i="78" a="1"/>
  <c r="I24" i="78" s="1"/>
  <c r="AI23" i="78"/>
  <c r="AF23" i="78"/>
  <c r="AE23" i="78" a="1"/>
  <c r="AE23" i="78" s="1"/>
  <c r="AD23" i="78"/>
  <c r="Y23" i="78"/>
  <c r="Y23" i="78" a="1"/>
  <c r="I23" i="78" a="1"/>
  <c r="I23" i="78" s="1"/>
  <c r="AI22" i="78"/>
  <c r="AF22" i="78"/>
  <c r="AE22" i="78" a="1"/>
  <c r="AE22" i="78" s="1"/>
  <c r="AD22" i="78"/>
  <c r="AA22" i="78" a="1"/>
  <c r="AA22" i="78" s="1"/>
  <c r="Y22" i="78" a="1"/>
  <c r="Y22" i="78" s="1"/>
  <c r="I22" i="78" a="1"/>
  <c r="I22" i="78" s="1"/>
  <c r="AI21" i="78" a="1"/>
  <c r="AI21" i="78" s="1"/>
  <c r="AF21" i="78"/>
  <c r="AE21" i="78" a="1"/>
  <c r="AE21" i="78" s="1"/>
  <c r="AD21" i="78"/>
  <c r="Y21" i="78" a="1"/>
  <c r="Y21" i="78" s="1"/>
  <c r="I21" i="78" a="1"/>
  <c r="I21" i="78" s="1"/>
  <c r="AF20" i="78"/>
  <c r="AE20" i="78" a="1"/>
  <c r="AE20" i="78" s="1"/>
  <c r="AD20" i="78"/>
  <c r="Y20" i="78"/>
  <c r="Y20" i="78" a="1"/>
  <c r="I20" i="78" a="1"/>
  <c r="I20" i="78" s="1"/>
  <c r="AF19" i="78"/>
  <c r="AE19" i="78" a="1"/>
  <c r="AE19" i="78" s="1"/>
  <c r="AD19" i="78"/>
  <c r="Y19" i="78"/>
  <c r="Y19" i="78" a="1"/>
  <c r="I19" i="78" a="1"/>
  <c r="I19" i="78" s="1"/>
  <c r="AI18" i="78"/>
  <c r="AI18" i="78" a="1"/>
  <c r="AF18" i="78"/>
  <c r="AE18" i="78" a="1"/>
  <c r="AE18" i="78" s="1"/>
  <c r="AD18" i="78"/>
  <c r="Y18" i="78" a="1"/>
  <c r="Y18" i="78" s="1"/>
  <c r="I18" i="78" a="1"/>
  <c r="I18" i="78" s="1"/>
  <c r="AI17" i="78" a="1"/>
  <c r="AI17" i="78" s="1"/>
  <c r="AF17" i="78"/>
  <c r="AE17" i="78"/>
  <c r="AE17" i="78" a="1"/>
  <c r="AD17" i="78"/>
  <c r="Y17" i="78" a="1"/>
  <c r="Y17" i="78" s="1"/>
  <c r="I17" i="78" a="1"/>
  <c r="I17" i="78" s="1"/>
  <c r="AI16" i="78" a="1"/>
  <c r="AI16" i="78" s="1"/>
  <c r="AF16" i="78"/>
  <c r="AE16" i="78"/>
  <c r="AE16" i="78" a="1"/>
  <c r="AD16" i="78"/>
  <c r="Y16" i="78" a="1"/>
  <c r="Y16" i="78" s="1"/>
  <c r="I16" i="78" a="1"/>
  <c r="I16" i="78" s="1"/>
  <c r="AF15" i="78"/>
  <c r="AE15" i="78" a="1"/>
  <c r="AE15" i="78" s="1"/>
  <c r="AD15" i="78"/>
  <c r="Y15" i="78" a="1"/>
  <c r="Y15" i="78" s="1"/>
  <c r="I15" i="78"/>
  <c r="I15" i="78" a="1"/>
  <c r="AF14" i="78"/>
  <c r="AE14" i="78"/>
  <c r="AE14" i="78" a="1"/>
  <c r="AD14" i="78"/>
  <c r="Y14" i="78" a="1"/>
  <c r="Y14" i="78" s="1"/>
  <c r="I14" i="78" a="1"/>
  <c r="I14" i="78" s="1"/>
  <c r="AF13" i="78"/>
  <c r="AE13" i="78"/>
  <c r="AE13" i="78" a="1"/>
  <c r="AD13" i="78"/>
  <c r="Y13" i="78"/>
  <c r="Y13" i="78" a="1"/>
  <c r="I13" i="78"/>
  <c r="I13" i="78" a="1"/>
  <c r="A13" i="78"/>
  <c r="B13" i="78" s="1"/>
  <c r="AI12" i="78"/>
  <c r="S12" i="78"/>
  <c r="AI11" i="78"/>
  <c r="AI10" i="78"/>
  <c r="X10" i="78"/>
  <c r="X10" i="78" a="1"/>
  <c r="W10" i="78" a="1"/>
  <c r="W10" i="78" s="1"/>
  <c r="V10" i="78" a="1"/>
  <c r="V10" i="78" s="1"/>
  <c r="U10" i="78" a="1"/>
  <c r="U10" i="78" s="1"/>
  <c r="O10" i="78" a="1"/>
  <c r="O10" i="78" s="1"/>
  <c r="K10" i="78" a="1"/>
  <c r="K10" i="78" s="1"/>
  <c r="E10" i="78"/>
  <c r="AI9" i="78"/>
  <c r="S9" i="78" a="1"/>
  <c r="S9" i="78" s="1"/>
  <c r="AI8" i="78"/>
  <c r="S8" i="78"/>
  <c r="S8" i="78" a="1"/>
  <c r="M8" i="78"/>
  <c r="AI7" i="78" a="1"/>
  <c r="AI7" i="78" s="1"/>
  <c r="S7" i="78" a="1"/>
  <c r="S7" i="78" s="1"/>
  <c r="C7" i="78"/>
  <c r="AI6" i="78"/>
  <c r="A6" i="78"/>
  <c r="AI5" i="78" a="1"/>
  <c r="AI5" i="78" s="1"/>
  <c r="S3" i="78" s="1" a="1"/>
  <c r="S3" i="78" s="1"/>
  <c r="AP4" i="78"/>
  <c r="AO4" i="78"/>
  <c r="AI4" i="78"/>
  <c r="AI4" i="78" a="1"/>
  <c r="S4" i="78"/>
  <c r="AI3" i="78"/>
  <c r="A3" i="78"/>
  <c r="AI2" i="78"/>
  <c r="S2" i="78" s="1" a="1"/>
  <c r="S2" i="78" s="1"/>
  <c r="Q1" i="78"/>
  <c r="N1" i="78"/>
  <c r="J222" i="77"/>
  <c r="M219" i="77"/>
  <c r="H218" i="77" a="1"/>
  <c r="H218" i="77" s="1"/>
  <c r="B218" i="77"/>
  <c r="J191" i="77"/>
  <c r="H187" i="77" a="1"/>
  <c r="H187" i="77" s="1"/>
  <c r="B187" i="77"/>
  <c r="J181" i="77"/>
  <c r="F181" i="77"/>
  <c r="P180" i="77"/>
  <c r="Q179" i="77"/>
  <c r="H178" i="77"/>
  <c r="H87" i="77" s="1" a="1"/>
  <c r="H87" i="77" s="1"/>
  <c r="B178" i="77"/>
  <c r="B87" i="77" s="1" a="1"/>
  <c r="B87" i="77" s="1"/>
  <c r="P175" i="77"/>
  <c r="H174" i="77"/>
  <c r="B174" i="77"/>
  <c r="B83" i="77" s="1" a="1"/>
  <c r="B83" i="77" s="1"/>
  <c r="Q171" i="77"/>
  <c r="B171" i="77"/>
  <c r="N163" i="77"/>
  <c r="K163" i="77"/>
  <c r="O160" i="77"/>
  <c r="J160" i="77"/>
  <c r="M157" i="77"/>
  <c r="B157" i="77"/>
  <c r="F156" i="77"/>
  <c r="B156" i="77"/>
  <c r="H138" i="77"/>
  <c r="B138" i="77"/>
  <c r="Q135" i="77"/>
  <c r="Q134" i="77"/>
  <c r="B133" i="77"/>
  <c r="O129" i="77"/>
  <c r="J129" i="77"/>
  <c r="M126" i="77"/>
  <c r="H126" i="77" a="1"/>
  <c r="H126" i="77" s="1"/>
  <c r="B126" i="77"/>
  <c r="F125" i="77"/>
  <c r="B125" i="77"/>
  <c r="H107" i="77"/>
  <c r="B107" i="77"/>
  <c r="J102" i="77"/>
  <c r="B102" i="77"/>
  <c r="M98" i="77"/>
  <c r="J98" i="77"/>
  <c r="J68" i="77" s="1" a="1"/>
  <c r="J68" i="77" s="1"/>
  <c r="M95" i="77"/>
  <c r="B95" i="77"/>
  <c r="F94" i="77"/>
  <c r="B94" i="77"/>
  <c r="B64" i="77" s="1" a="1"/>
  <c r="B64" i="77" s="1"/>
  <c r="G91" i="77" a="1"/>
  <c r="G91" i="77" s="1"/>
  <c r="C91" i="77"/>
  <c r="C91" i="77" a="1"/>
  <c r="N90" i="77" a="1"/>
  <c r="N90" i="77" s="1"/>
  <c r="J90" i="77" a="1"/>
  <c r="J90" i="77" s="1"/>
  <c r="F90" i="77" a="1"/>
  <c r="F90" i="77" s="1"/>
  <c r="N88" i="77" a="1"/>
  <c r="N88" i="77" s="1"/>
  <c r="E88" i="77"/>
  <c r="E88" i="77" a="1"/>
  <c r="C88" i="77" a="1"/>
  <c r="C88" i="77" s="1"/>
  <c r="A86" i="77" a="1"/>
  <c r="A86" i="77" s="1"/>
  <c r="N84" i="77" a="1"/>
  <c r="N84" i="77" s="1"/>
  <c r="E84" i="77" a="1"/>
  <c r="E84" i="77" s="1"/>
  <c r="C84" i="77" a="1"/>
  <c r="C84" i="77" s="1"/>
  <c r="A82" i="77" a="1"/>
  <c r="A82" i="77" s="1"/>
  <c r="N80" i="77"/>
  <c r="N80" i="77" a="1"/>
  <c r="O79" i="77" a="1"/>
  <c r="O79" i="77" s="1"/>
  <c r="A79" i="77" a="1"/>
  <c r="A79" i="77" s="1"/>
  <c r="E78" i="77" a="1"/>
  <c r="E78" i="77" s="1"/>
  <c r="J77" i="77" a="1"/>
  <c r="J77" i="77" s="1"/>
  <c r="F77" i="77"/>
  <c r="F77" i="77" a="1"/>
  <c r="E77" i="77" a="1"/>
  <c r="E77" i="77" s="1"/>
  <c r="L75" i="77" a="1"/>
  <c r="L75" i="77" s="1"/>
  <c r="M74" i="77" a="1"/>
  <c r="M74" i="77" s="1"/>
  <c r="L74" i="77" a="1"/>
  <c r="L74" i="77" s="1"/>
  <c r="E74" i="77" a="1"/>
  <c r="E74" i="77" s="1"/>
  <c r="D74" i="77"/>
  <c r="D74" i="77" a="1"/>
  <c r="H72" i="77" a="1"/>
  <c r="H72" i="77" s="1"/>
  <c r="N71" i="77" a="1"/>
  <c r="N71" i="77" s="1"/>
  <c r="K71" i="77"/>
  <c r="K71" i="77" a="1"/>
  <c r="B71" i="77" a="1"/>
  <c r="B71" i="77" s="1"/>
  <c r="K69" i="77"/>
  <c r="K69" i="77" a="1"/>
  <c r="H69" i="77" a="1"/>
  <c r="H69" i="77" s="1"/>
  <c r="L68" i="77" a="1"/>
  <c r="L68" i="77" s="1"/>
  <c r="B68" i="77" a="1"/>
  <c r="B68" i="77" s="1"/>
  <c r="B67" i="77" a="1"/>
  <c r="B67" i="77" s="1"/>
  <c r="P66" i="77"/>
  <c r="P66" i="77" a="1"/>
  <c r="N65" i="77" a="1"/>
  <c r="N65" i="77" s="1"/>
  <c r="M65" i="77"/>
  <c r="G65" i="77" a="1"/>
  <c r="G65" i="77" s="1"/>
  <c r="E65" i="77" a="1"/>
  <c r="E65" i="77" s="1"/>
  <c r="M64" i="77" a="1"/>
  <c r="M64" i="77" s="1"/>
  <c r="J64" i="77" a="1"/>
  <c r="J64" i="77" s="1"/>
  <c r="G61" i="77"/>
  <c r="B61" i="77"/>
  <c r="I60" i="77"/>
  <c r="D58" i="77"/>
  <c r="J157" i="77" s="1"/>
  <c r="J65" i="77" s="1" a="1"/>
  <c r="J65" i="77" s="1"/>
  <c r="B58" i="77"/>
  <c r="G57" i="77"/>
  <c r="I56" i="77"/>
  <c r="G56" i="77"/>
  <c r="N54" i="77" a="1"/>
  <c r="N54" i="77" s="1"/>
  <c r="Q170" i="77" s="1"/>
  <c r="I54" i="77"/>
  <c r="G54" i="77"/>
  <c r="G58" i="77" s="1"/>
  <c r="E54" i="77"/>
  <c r="E61" i="77" s="1"/>
  <c r="D54" i="77"/>
  <c r="D61" i="77" s="1"/>
  <c r="B54" i="77"/>
  <c r="AF43" i="77"/>
  <c r="AE43" i="77"/>
  <c r="AE43" i="77" a="1"/>
  <c r="AD43" i="77"/>
  <c r="Y43" i="77" a="1"/>
  <c r="Y43" i="77" s="1"/>
  <c r="I43" i="77"/>
  <c r="I43" i="77" a="1"/>
  <c r="AF42" i="77"/>
  <c r="AE42" i="77"/>
  <c r="AE42" i="77" a="1"/>
  <c r="AD42" i="77"/>
  <c r="Y42" i="77" a="1"/>
  <c r="Y42" i="77" s="1"/>
  <c r="I42" i="77" a="1"/>
  <c r="I42" i="77" s="1"/>
  <c r="AF41" i="77"/>
  <c r="AE41" i="77" a="1"/>
  <c r="AE41" i="77" s="1"/>
  <c r="AD41" i="77"/>
  <c r="Y41" i="77"/>
  <c r="Y41" i="77" a="1"/>
  <c r="I41" i="77" a="1"/>
  <c r="I41" i="77" s="1"/>
  <c r="AF40" i="77"/>
  <c r="AE40" i="77" a="1"/>
  <c r="AE40" i="77" s="1"/>
  <c r="AD40" i="77"/>
  <c r="Y40" i="77" a="1"/>
  <c r="Y40" i="77" s="1"/>
  <c r="I40" i="77" a="1"/>
  <c r="I40" i="77" s="1"/>
  <c r="AF39" i="77"/>
  <c r="AE39" i="77"/>
  <c r="AE39" i="77" a="1"/>
  <c r="AD39" i="77"/>
  <c r="Y39" i="77" a="1"/>
  <c r="Y39" i="77" s="1"/>
  <c r="I39" i="77"/>
  <c r="I39" i="77" a="1"/>
  <c r="AF38" i="77"/>
  <c r="AE38" i="77"/>
  <c r="AE38" i="77" a="1"/>
  <c r="AD38" i="77"/>
  <c r="AA38" i="77"/>
  <c r="Y38" i="77" a="1"/>
  <c r="Y38" i="77" s="1"/>
  <c r="I38" i="77" a="1"/>
  <c r="I38" i="77" s="1"/>
  <c r="AA38" i="77" s="1" a="1"/>
  <c r="AF37" i="77"/>
  <c r="AE37" i="77" a="1"/>
  <c r="AE37" i="77" s="1"/>
  <c r="AD37" i="77"/>
  <c r="AA37" i="77" a="1"/>
  <c r="AA37" i="77" s="1"/>
  <c r="Y37" i="77" a="1"/>
  <c r="Y37" i="77" s="1"/>
  <c r="I37" i="77" a="1"/>
  <c r="I37" i="77" s="1"/>
  <c r="AF36" i="77"/>
  <c r="AE36" i="77" a="1"/>
  <c r="AE36" i="77" s="1"/>
  <c r="AD36" i="77"/>
  <c r="AA36" i="77" a="1"/>
  <c r="AA36" i="77" s="1"/>
  <c r="Y36" i="77" a="1"/>
  <c r="Y36" i="77" s="1"/>
  <c r="I36" i="77" a="1"/>
  <c r="I36" i="77" s="1"/>
  <c r="AF35" i="77"/>
  <c r="AE35" i="77" a="1"/>
  <c r="AE35" i="77" s="1"/>
  <c r="AD35" i="77"/>
  <c r="Y35" i="77" a="1"/>
  <c r="Y35" i="77" s="1"/>
  <c r="I35" i="77" a="1"/>
  <c r="I35" i="77" s="1"/>
  <c r="AF34" i="77"/>
  <c r="AE34" i="77"/>
  <c r="AE34" i="77" a="1"/>
  <c r="AD34" i="77"/>
  <c r="Y34" i="77" a="1"/>
  <c r="Y34" i="77" s="1"/>
  <c r="I34" i="77" a="1"/>
  <c r="I34" i="77" s="1"/>
  <c r="AF33" i="77"/>
  <c r="AE33" i="77" a="1"/>
  <c r="AE33" i="77" s="1"/>
  <c r="AD33" i="77"/>
  <c r="Y33" i="77" a="1"/>
  <c r="Y33" i="77" s="1"/>
  <c r="I33" i="77" a="1"/>
  <c r="I33" i="77" s="1"/>
  <c r="AF32" i="77"/>
  <c r="AE32" i="77" a="1"/>
  <c r="AE32" i="77" s="1"/>
  <c r="AD32" i="77"/>
  <c r="Y32" i="77" a="1"/>
  <c r="Y32" i="77" s="1"/>
  <c r="I32" i="77" a="1"/>
  <c r="I32" i="77" s="1"/>
  <c r="AF31" i="77"/>
  <c r="AE31" i="77"/>
  <c r="AE31" i="77" a="1"/>
  <c r="AD31" i="77"/>
  <c r="AA31" i="77" a="1"/>
  <c r="AA31" i="77" s="1"/>
  <c r="Y31" i="77" a="1"/>
  <c r="Y31" i="77" s="1"/>
  <c r="I31" i="77"/>
  <c r="I31" i="77" a="1"/>
  <c r="AF30" i="77"/>
  <c r="AE30" i="77"/>
  <c r="AE30" i="77" a="1"/>
  <c r="AD30" i="77"/>
  <c r="Y30" i="77" a="1"/>
  <c r="Y30" i="77" s="1"/>
  <c r="I30" i="77" a="1"/>
  <c r="I30" i="77" s="1"/>
  <c r="AA30" i="77" s="1" a="1"/>
  <c r="AA30" i="77" s="1"/>
  <c r="AF29" i="77"/>
  <c r="AE29" i="77" a="1"/>
  <c r="AE29" i="77" s="1"/>
  <c r="AD29" i="77"/>
  <c r="Y29" i="77" a="1"/>
  <c r="Y29" i="77" s="1"/>
  <c r="I29" i="77" a="1"/>
  <c r="I29" i="77" s="1"/>
  <c r="AF28" i="77"/>
  <c r="AE28" i="77" a="1"/>
  <c r="AE28" i="77" s="1"/>
  <c r="AD28" i="77"/>
  <c r="AA28" i="77" a="1"/>
  <c r="AA28" i="77" s="1"/>
  <c r="Y28" i="77"/>
  <c r="Y28" i="77" a="1"/>
  <c r="I28" i="77" a="1"/>
  <c r="I28" i="77" s="1"/>
  <c r="AF27" i="77"/>
  <c r="AE27" i="77" a="1"/>
  <c r="AE27" i="77" s="1"/>
  <c r="AD27" i="77"/>
  <c r="Y27" i="77" a="1"/>
  <c r="Y27" i="77" s="1"/>
  <c r="I27" i="77" a="1"/>
  <c r="I27" i="77" s="1"/>
  <c r="AF26" i="77"/>
  <c r="AE26" i="77"/>
  <c r="AE26" i="77" a="1"/>
  <c r="AD26" i="77"/>
  <c r="Y26" i="77" a="1"/>
  <c r="Y26" i="77" s="1"/>
  <c r="I26" i="77" a="1"/>
  <c r="I26" i="77" s="1"/>
  <c r="AF25" i="77"/>
  <c r="AE25" i="77" a="1"/>
  <c r="AE25" i="77" s="1"/>
  <c r="AD25" i="77"/>
  <c r="Y25" i="77" a="1"/>
  <c r="Y25" i="77" s="1"/>
  <c r="I25" i="77" a="1"/>
  <c r="I25" i="77" s="1"/>
  <c r="AF24" i="77"/>
  <c r="AE24" i="77" a="1"/>
  <c r="AE24" i="77" s="1"/>
  <c r="AD24" i="77"/>
  <c r="Y24" i="77" a="1"/>
  <c r="Y24" i="77" s="1"/>
  <c r="I24" i="77" a="1"/>
  <c r="I24" i="77" s="1"/>
  <c r="AI23" i="77"/>
  <c r="AF23" i="77"/>
  <c r="AE23" i="77" a="1"/>
  <c r="AE23" i="77" s="1"/>
  <c r="AD23" i="77"/>
  <c r="Y23" i="77"/>
  <c r="Y23" i="77" a="1"/>
  <c r="I23" i="77"/>
  <c r="I23" i="77" a="1"/>
  <c r="AI22" i="77"/>
  <c r="AF22" i="77"/>
  <c r="AE22" i="77" a="1"/>
  <c r="AE22" i="77" s="1"/>
  <c r="AD22" i="77"/>
  <c r="Y22" i="77" a="1"/>
  <c r="Y22" i="77" s="1"/>
  <c r="I22" i="77" a="1"/>
  <c r="I22" i="77" s="1"/>
  <c r="AI21" i="77"/>
  <c r="AI21" i="77" a="1"/>
  <c r="AF21" i="77"/>
  <c r="AE21" i="77" a="1"/>
  <c r="AE21" i="77" s="1"/>
  <c r="AD21" i="77"/>
  <c r="Y21" i="77" a="1"/>
  <c r="Y21" i="77" s="1"/>
  <c r="I21" i="77" a="1"/>
  <c r="I21" i="77" s="1"/>
  <c r="AF20" i="77"/>
  <c r="AE20" i="77" a="1"/>
  <c r="AE20" i="77" s="1"/>
  <c r="AD20" i="77"/>
  <c r="Y20" i="77" a="1"/>
  <c r="Y20" i="77" s="1"/>
  <c r="I20" i="77" a="1"/>
  <c r="I20" i="77" s="1"/>
  <c r="AF19" i="77"/>
  <c r="AE19" i="77"/>
  <c r="AE19" i="77" a="1"/>
  <c r="AD19" i="77"/>
  <c r="Y19" i="77" a="1"/>
  <c r="Y19" i="77" s="1"/>
  <c r="I19" i="77" a="1"/>
  <c r="I19" i="77" s="1"/>
  <c r="AI18" i="77" a="1"/>
  <c r="AI18" i="77" s="1"/>
  <c r="AF18" i="77"/>
  <c r="AE18" i="77"/>
  <c r="AE18" i="77" a="1"/>
  <c r="AD18" i="77"/>
  <c r="Y18" i="77" a="1"/>
  <c r="Y18" i="77" s="1"/>
  <c r="I18" i="77" a="1"/>
  <c r="I18" i="77" s="1"/>
  <c r="AI17" i="77" a="1"/>
  <c r="AI17" i="77" s="1"/>
  <c r="AF17" i="77"/>
  <c r="AE17" i="77" a="1"/>
  <c r="AE17" i="77" s="1"/>
  <c r="AD17" i="77"/>
  <c r="Y17" i="77" a="1"/>
  <c r="Y17" i="77" s="1"/>
  <c r="I17" i="77" a="1"/>
  <c r="I17" i="77" s="1"/>
  <c r="AI16" i="77"/>
  <c r="AI16" i="77" a="1"/>
  <c r="AF16" i="77"/>
  <c r="AE16" i="77"/>
  <c r="AE16" i="77" a="1"/>
  <c r="AD16" i="77"/>
  <c r="Y16" i="77" a="1"/>
  <c r="Y16" i="77" s="1"/>
  <c r="I16" i="77"/>
  <c r="I16" i="77" a="1"/>
  <c r="AF15" i="77"/>
  <c r="AE15" i="77"/>
  <c r="AE15" i="77" a="1"/>
  <c r="AD15" i="77"/>
  <c r="Y15" i="77" a="1"/>
  <c r="Y15" i="77" s="1"/>
  <c r="I15" i="77"/>
  <c r="I15" i="77" a="1"/>
  <c r="AF14" i="77"/>
  <c r="AE14" i="77"/>
  <c r="AE14" i="77" a="1"/>
  <c r="AD14" i="77"/>
  <c r="Y14" i="77" a="1"/>
  <c r="Y14" i="77" s="1"/>
  <c r="I14" i="77" a="1"/>
  <c r="I14" i="77" s="1"/>
  <c r="AF13" i="77"/>
  <c r="AE13" i="77" a="1"/>
  <c r="AE13" i="77" s="1"/>
  <c r="AD13" i="77"/>
  <c r="Y13" i="77" a="1"/>
  <c r="Y13" i="77" s="1"/>
  <c r="I13" i="77"/>
  <c r="I13" i="77" a="1"/>
  <c r="A13" i="77"/>
  <c r="B13" i="77" s="1"/>
  <c r="AI12" i="77"/>
  <c r="S12" i="77"/>
  <c r="AI11" i="77"/>
  <c r="AI10" i="77"/>
  <c r="X10" i="77"/>
  <c r="X10" i="77" a="1"/>
  <c r="W10" i="77" a="1"/>
  <c r="W10" i="77" s="1"/>
  <c r="V10" i="77" a="1"/>
  <c r="V10" i="77" s="1"/>
  <c r="U10" i="77"/>
  <c r="U10" i="77" a="1"/>
  <c r="O10" i="77"/>
  <c r="O10" i="77" a="1"/>
  <c r="K10" i="77" a="1"/>
  <c r="K10" i="77" s="1"/>
  <c r="H10" i="77"/>
  <c r="H10" i="77" a="1"/>
  <c r="E10" i="77"/>
  <c r="AI9" i="77"/>
  <c r="S9" i="77" a="1"/>
  <c r="S9" i="77" s="1"/>
  <c r="AI8" i="77"/>
  <c r="S8" i="77" a="1"/>
  <c r="S8" i="77" s="1"/>
  <c r="M8" i="77"/>
  <c r="AI7" i="77" a="1"/>
  <c r="AI7" i="77" s="1"/>
  <c r="S7" i="77" a="1"/>
  <c r="S7" i="77" s="1"/>
  <c r="C7" i="77"/>
  <c r="AP6" i="77"/>
  <c r="AI6" i="77"/>
  <c r="A6" i="77"/>
  <c r="AP5" i="77"/>
  <c r="AI5" i="77"/>
  <c r="AI5" i="77" a="1"/>
  <c r="AO4" i="77"/>
  <c r="AP7" i="77" s="1"/>
  <c r="AI4" i="77"/>
  <c r="AI4" i="77" a="1"/>
  <c r="S4" i="77"/>
  <c r="AI3" i="77"/>
  <c r="S3" i="77" a="1"/>
  <c r="S3" i="77" s="1"/>
  <c r="A3" i="77"/>
  <c r="AI2" i="77"/>
  <c r="S2" i="77" a="1"/>
  <c r="S2" i="77" s="1"/>
  <c r="Q1" i="77"/>
  <c r="N1" i="77"/>
  <c r="E126" i="80" l="1"/>
  <c r="N71" i="80" a="1"/>
  <c r="N71" i="80" s="1"/>
  <c r="AP7" i="79"/>
  <c r="AP5" i="79"/>
  <c r="AP4" i="79"/>
  <c r="F75" i="79" a="1"/>
  <c r="F75" i="79" s="1"/>
  <c r="G65" i="79" a="1"/>
  <c r="G65" i="79" s="1"/>
  <c r="E87" i="79" a="1"/>
  <c r="E87" i="79" s="1"/>
  <c r="A63" i="79" a="1"/>
  <c r="A63" i="79" s="1"/>
  <c r="K71" i="79" a="1"/>
  <c r="K71" i="79" s="1"/>
  <c r="Q103" i="79"/>
  <c r="M65" i="79"/>
  <c r="L74" i="79" a="1"/>
  <c r="L74" i="79" s="1"/>
  <c r="O64" i="79" a="1"/>
  <c r="O64" i="79" s="1"/>
  <c r="D74" i="79" a="1"/>
  <c r="D74" i="79" s="1"/>
  <c r="H125" i="79" a="1"/>
  <c r="H125" i="79" s="1"/>
  <c r="A82" i="79" a="1"/>
  <c r="A82" i="79" s="1"/>
  <c r="D53" i="79" a="1"/>
  <c r="D53" i="79" s="1"/>
  <c r="O73" i="79" a="1"/>
  <c r="O73" i="79" s="1"/>
  <c r="Q134" i="79"/>
  <c r="L72" i="79" a="1"/>
  <c r="L72" i="79" s="1"/>
  <c r="I65" i="79" a="1"/>
  <c r="I65" i="79" s="1"/>
  <c r="B77" i="79" a="1"/>
  <c r="B77" i="79" s="1"/>
  <c r="K70" i="79" a="1"/>
  <c r="K70" i="79" s="1"/>
  <c r="I70" i="79" a="1"/>
  <c r="I70" i="79" s="1"/>
  <c r="H83" i="79" a="1"/>
  <c r="H83" i="79" s="1"/>
  <c r="K69" i="79" a="1"/>
  <c r="K69" i="79" s="1"/>
  <c r="I69" i="79" a="1"/>
  <c r="I69" i="79" s="1"/>
  <c r="E77" i="79" a="1"/>
  <c r="E77" i="79" s="1"/>
  <c r="N80" i="79" a="1"/>
  <c r="N80" i="79" s="1"/>
  <c r="L68" i="79" a="1"/>
  <c r="L68" i="79" s="1"/>
  <c r="A79" i="79" a="1"/>
  <c r="A79" i="79" s="1"/>
  <c r="M77" i="79" a="1"/>
  <c r="M77" i="79" s="1"/>
  <c r="H218" i="79" a="1"/>
  <c r="H218" i="79" s="1"/>
  <c r="G90" i="79" a="1"/>
  <c r="G90" i="79" s="1"/>
  <c r="B80" i="79" a="1"/>
  <c r="B80" i="79" s="1"/>
  <c r="F68" i="79" a="1"/>
  <c r="F68" i="79" s="1"/>
  <c r="N65" i="79" a="1"/>
  <c r="N65" i="79" s="1"/>
  <c r="O68" i="79" a="1"/>
  <c r="O68" i="79" s="1"/>
  <c r="D64" i="79" a="1"/>
  <c r="D64" i="79" s="1"/>
  <c r="B87" i="79" a="1"/>
  <c r="B87" i="79" s="1"/>
  <c r="B64" i="79" a="1"/>
  <c r="B64" i="79" s="1"/>
  <c r="H87" i="79" a="1"/>
  <c r="H87" i="79" s="1"/>
  <c r="B80" i="80" a="1"/>
  <c r="B80" i="80" s="1"/>
  <c r="K10" i="80" a="1"/>
  <c r="K10" i="80" s="1"/>
  <c r="A82" i="80" a="1"/>
  <c r="A82" i="80" s="1"/>
  <c r="P69" i="80" a="1"/>
  <c r="P69" i="80" s="1"/>
  <c r="E57" i="80"/>
  <c r="E61" i="80"/>
  <c r="E95" i="80"/>
  <c r="A15" i="80"/>
  <c r="A16" i="80" s="1"/>
  <c r="B14" i="80"/>
  <c r="AI20" i="80"/>
  <c r="AA16" i="80" a="1"/>
  <c r="AA16" i="80" s="1"/>
  <c r="H44" i="80"/>
  <c r="AA18" i="80" a="1"/>
  <c r="AA18" i="80" s="1"/>
  <c r="J54" i="80"/>
  <c r="AA27" i="80" a="1"/>
  <c r="AA27" i="80" s="1"/>
  <c r="Z16" i="80" a="1"/>
  <c r="Z16" i="80" s="1"/>
  <c r="S16" i="80" s="1" a="1"/>
  <c r="S16" i="80" s="1"/>
  <c r="A17" i="80"/>
  <c r="B16" i="80"/>
  <c r="AA41" i="80" a="1"/>
  <c r="AA41" i="80" s="1"/>
  <c r="AI19" i="80"/>
  <c r="AA21" i="80" a="1"/>
  <c r="AA21" i="80" s="1"/>
  <c r="AA33" i="80" a="1"/>
  <c r="AA33" i="80" s="1"/>
  <c r="AA26" i="80" a="1"/>
  <c r="AA26" i="80" s="1"/>
  <c r="AA34" i="80" a="1"/>
  <c r="AA34" i="80" s="1"/>
  <c r="AA42" i="80" a="1"/>
  <c r="AA42" i="80" s="1"/>
  <c r="Q179" i="80"/>
  <c r="B15" i="80"/>
  <c r="M65" i="80"/>
  <c r="F75" i="80" a="1"/>
  <c r="F75" i="80" s="1"/>
  <c r="B83" i="80" a="1"/>
  <c r="B83" i="80" s="1"/>
  <c r="Q134" i="80"/>
  <c r="P180" i="80"/>
  <c r="AA35" i="80" a="1"/>
  <c r="AA35" i="80" s="1"/>
  <c r="O223" i="80"/>
  <c r="O192" i="80"/>
  <c r="O130" i="80"/>
  <c r="I57" i="80"/>
  <c r="L99" i="80"/>
  <c r="O161" i="80"/>
  <c r="I61" i="80"/>
  <c r="I56" i="80"/>
  <c r="N164" i="80"/>
  <c r="I60" i="80"/>
  <c r="K71" i="80" a="1"/>
  <c r="K71" i="80" s="1"/>
  <c r="B64" i="80" a="1"/>
  <c r="B64" i="80" s="1"/>
  <c r="B77" i="80" a="1"/>
  <c r="B77" i="80" s="1"/>
  <c r="F90" i="80" a="1"/>
  <c r="F90" i="80" s="1"/>
  <c r="AA15" i="80" a="1"/>
  <c r="AA15" i="80" s="1"/>
  <c r="L75" i="80" a="1"/>
  <c r="L75" i="80" s="1"/>
  <c r="N83" i="80" a="1"/>
  <c r="N83" i="80" s="1"/>
  <c r="AP7" i="80"/>
  <c r="I44" i="80"/>
  <c r="L54" i="80" a="1"/>
  <c r="L54" i="80" s="1"/>
  <c r="Q44" i="80" s="1"/>
  <c r="Q104" i="80" s="1"/>
  <c r="F64" i="80" a="1"/>
  <c r="F64" i="80" s="1"/>
  <c r="S10" i="80" a="1"/>
  <c r="S10" i="80" s="1"/>
  <c r="J68" i="80" a="1"/>
  <c r="J68" i="80" s="1"/>
  <c r="AA31" i="80" a="1"/>
  <c r="AA31" i="80" s="1"/>
  <c r="AA43" i="80" a="1"/>
  <c r="AA43" i="80" s="1"/>
  <c r="O87" i="80" a="1"/>
  <c r="O87" i="80" s="1"/>
  <c r="D77" i="80" a="1"/>
  <c r="D77" i="80" s="1"/>
  <c r="J70" i="80" a="1"/>
  <c r="J70" i="80" s="1"/>
  <c r="B63" i="80" a="1"/>
  <c r="B63" i="80" s="1"/>
  <c r="G89" i="80" a="1"/>
  <c r="G89" i="80" s="1"/>
  <c r="K65" i="80" a="1"/>
  <c r="K65" i="80" s="1"/>
  <c r="D53" i="80" a="1"/>
  <c r="D53" i="80" s="1"/>
  <c r="H125" i="80" a="1"/>
  <c r="H125" i="80" s="1"/>
  <c r="N87" i="80" a="1"/>
  <c r="N87" i="80" s="1"/>
  <c r="M77" i="80" a="1"/>
  <c r="M77" i="80" s="1"/>
  <c r="O73" i="80" a="1"/>
  <c r="O73" i="80" s="1"/>
  <c r="I70" i="80" a="1"/>
  <c r="I70" i="80" s="1"/>
  <c r="I69" i="80" a="1"/>
  <c r="I69" i="80" s="1"/>
  <c r="F68" i="80" a="1"/>
  <c r="F68" i="80" s="1"/>
  <c r="O64" i="80" a="1"/>
  <c r="O64" i="80" s="1"/>
  <c r="A63" i="80" a="1"/>
  <c r="A63" i="80" s="1"/>
  <c r="H94" i="80" a="1"/>
  <c r="H94" i="80" s="1"/>
  <c r="B76" i="80" a="1"/>
  <c r="B76" i="80" s="1"/>
  <c r="L73" i="80" a="1"/>
  <c r="L73" i="80" s="1"/>
  <c r="B70" i="80" a="1"/>
  <c r="B70" i="80" s="1"/>
  <c r="H69" i="80" a="1"/>
  <c r="H69" i="80" s="1"/>
  <c r="M64" i="80" a="1"/>
  <c r="M64" i="80" s="1"/>
  <c r="Q174" i="80"/>
  <c r="N74" i="80" a="1"/>
  <c r="N74" i="80" s="1"/>
  <c r="B68" i="80" a="1"/>
  <c r="B68" i="80" s="1"/>
  <c r="Q180" i="80"/>
  <c r="E83" i="80" a="1"/>
  <c r="E83" i="80" s="1"/>
  <c r="I65" i="80" a="1"/>
  <c r="I65" i="80" s="1"/>
  <c r="H77" i="80" a="1"/>
  <c r="H77" i="80" s="1"/>
  <c r="E75" i="80" a="1"/>
  <c r="E75" i="80" s="1"/>
  <c r="F74" i="80" a="1"/>
  <c r="F74" i="80" s="1"/>
  <c r="G71" i="80" a="1"/>
  <c r="G71" i="80" s="1"/>
  <c r="N69" i="80" a="1"/>
  <c r="N69" i="80" s="1"/>
  <c r="B66" i="80" a="1"/>
  <c r="B66" i="80" s="1"/>
  <c r="Q170" i="80"/>
  <c r="Q135" i="80"/>
  <c r="A86" i="80" a="1"/>
  <c r="A86" i="80" s="1"/>
  <c r="E78" i="80" a="1"/>
  <c r="E78" i="80" s="1"/>
  <c r="F77" i="80" a="1"/>
  <c r="F77" i="80" s="1"/>
  <c r="D75" i="80" a="1"/>
  <c r="D75" i="80" s="1"/>
  <c r="E74" i="80" a="1"/>
  <c r="E74" i="80" s="1"/>
  <c r="H72" i="80" a="1"/>
  <c r="H72" i="80" s="1"/>
  <c r="B71" i="80" a="1"/>
  <c r="B71" i="80" s="1"/>
  <c r="D64" i="80" a="1"/>
  <c r="D64" i="80" s="1"/>
  <c r="H187" i="80" a="1"/>
  <c r="H187" i="80" s="1"/>
  <c r="P135" i="80"/>
  <c r="P104" i="80"/>
  <c r="B90" i="80" a="1"/>
  <c r="B90" i="80" s="1"/>
  <c r="O83" i="80" a="1"/>
  <c r="O83" i="80" s="1"/>
  <c r="E65" i="80" a="1"/>
  <c r="E65" i="80" s="1"/>
  <c r="H218" i="80" a="1"/>
  <c r="H218" i="80" s="1"/>
  <c r="Q175" i="80"/>
  <c r="Q103" i="80"/>
  <c r="E77" i="80" a="1"/>
  <c r="E77" i="80" s="1"/>
  <c r="D74" i="80" a="1"/>
  <c r="D74" i="80" s="1"/>
  <c r="K70" i="80" a="1"/>
  <c r="K70" i="80" s="1"/>
  <c r="K69" i="80" a="1"/>
  <c r="K69" i="80" s="1"/>
  <c r="L68" i="80" a="1"/>
  <c r="L68" i="80" s="1"/>
  <c r="N65" i="80" a="1"/>
  <c r="N65" i="80" s="1"/>
  <c r="D65" i="80"/>
  <c r="B67" i="80" a="1"/>
  <c r="B67" i="80" s="1"/>
  <c r="AA40" i="80" a="1"/>
  <c r="AA40" i="80" s="1"/>
  <c r="AP4" i="80"/>
  <c r="Z13" i="80" a="1"/>
  <c r="Z13" i="80" s="1"/>
  <c r="Z14" i="80" a="1"/>
  <c r="Z14" i="80" s="1"/>
  <c r="AA13" i="80" a="1"/>
  <c r="AA13" i="80" s="1"/>
  <c r="AA14" i="80" a="1"/>
  <c r="AA14" i="80" s="1"/>
  <c r="S14" i="80" s="1" a="1"/>
  <c r="S14" i="80" s="1"/>
  <c r="AA25" i="80" a="1"/>
  <c r="AA25" i="80" s="1"/>
  <c r="J90" i="80" a="1"/>
  <c r="J90" i="80" s="1"/>
  <c r="AP5" i="80"/>
  <c r="AA29" i="80" a="1"/>
  <c r="AA29" i="80" s="1"/>
  <c r="P175" i="80"/>
  <c r="J77" i="80" a="1"/>
  <c r="J77" i="80" s="1"/>
  <c r="AA32" i="80" a="1"/>
  <c r="AA32" i="80" s="1"/>
  <c r="J64" i="80" a="1"/>
  <c r="J64" i="80" s="1"/>
  <c r="A79" i="80" a="1"/>
  <c r="A79" i="80" s="1"/>
  <c r="AA36" i="80" a="1"/>
  <c r="AA36" i="80" s="1"/>
  <c r="L74" i="80" a="1"/>
  <c r="L74" i="80" s="1"/>
  <c r="E87" i="80" a="1"/>
  <c r="E87" i="80" s="1"/>
  <c r="B87" i="80" a="1"/>
  <c r="B87" i="80" s="1"/>
  <c r="G65" i="80" a="1"/>
  <c r="G65" i="80" s="1"/>
  <c r="O79" i="80" a="1"/>
  <c r="O79" i="80" s="1"/>
  <c r="O68" i="80" a="1"/>
  <c r="O68" i="80" s="1"/>
  <c r="L72" i="80" a="1"/>
  <c r="L72" i="80" s="1"/>
  <c r="P171" i="80"/>
  <c r="Z15" i="80" a="1"/>
  <c r="Z15" i="80" s="1"/>
  <c r="S15" i="80" s="1" a="1"/>
  <c r="S15" i="80" s="1"/>
  <c r="G90" i="80" a="1"/>
  <c r="G90" i="80" s="1"/>
  <c r="Q171" i="80"/>
  <c r="H10" i="80" a="1"/>
  <c r="H10" i="80" s="1"/>
  <c r="M74" i="80" a="1"/>
  <c r="M74" i="80" s="1"/>
  <c r="N80" i="80" a="1"/>
  <c r="N80" i="80" s="1"/>
  <c r="H87" i="80" a="1"/>
  <c r="H87" i="80" s="1"/>
  <c r="B58" i="80"/>
  <c r="D58" i="80"/>
  <c r="J157" i="80" s="1"/>
  <c r="J65" i="80" s="1" a="1"/>
  <c r="J65" i="80" s="1"/>
  <c r="H126" i="80" a="1"/>
  <c r="H126" i="80" s="1"/>
  <c r="E58" i="80"/>
  <c r="B61" i="80"/>
  <c r="M126" i="80"/>
  <c r="H219" i="80" a="1"/>
  <c r="H219" i="80" s="1"/>
  <c r="H188" i="80" a="1"/>
  <c r="H188" i="80" s="1"/>
  <c r="B60" i="80"/>
  <c r="H83" i="80" a="1"/>
  <c r="H83" i="80" s="1"/>
  <c r="E60" i="80"/>
  <c r="E157" i="80"/>
  <c r="E60" i="79"/>
  <c r="E95" i="79"/>
  <c r="E61" i="79"/>
  <c r="E157" i="79"/>
  <c r="E126" i="79"/>
  <c r="AA28" i="79" a="1"/>
  <c r="AA28" i="79" s="1"/>
  <c r="AA33" i="79" a="1"/>
  <c r="AA33" i="79" s="1"/>
  <c r="AA41" i="79" a="1"/>
  <c r="AA41" i="79" s="1"/>
  <c r="AA18" i="79" a="1"/>
  <c r="AA18" i="79" s="1"/>
  <c r="AA32" i="79" a="1"/>
  <c r="AA32" i="79" s="1"/>
  <c r="AA17" i="79" a="1"/>
  <c r="AA17" i="79" s="1"/>
  <c r="AA36" i="79" a="1"/>
  <c r="AA36" i="79" s="1"/>
  <c r="H44" i="79"/>
  <c r="AA15" i="79" a="1"/>
  <c r="AA15" i="79" s="1"/>
  <c r="A15" i="79"/>
  <c r="B14" i="79"/>
  <c r="Z14" i="79" a="1"/>
  <c r="Z14" i="79" s="1"/>
  <c r="S14" i="79" s="1" a="1"/>
  <c r="S14" i="79" s="1"/>
  <c r="AA20" i="79" a="1"/>
  <c r="AA20" i="79" s="1"/>
  <c r="AA27" i="79" a="1"/>
  <c r="AA27" i="79" s="1"/>
  <c r="AI20" i="79"/>
  <c r="AA38" i="79" a="1"/>
  <c r="AA38" i="79" s="1"/>
  <c r="H157" i="79"/>
  <c r="AA25" i="79" a="1"/>
  <c r="AA25" i="79" s="1"/>
  <c r="AA30" i="79" a="1"/>
  <c r="AA30" i="79" s="1"/>
  <c r="B57" i="79"/>
  <c r="B13" i="79"/>
  <c r="I44" i="79"/>
  <c r="J54" i="79"/>
  <c r="J68" i="79" a="1"/>
  <c r="J68" i="79" s="1"/>
  <c r="S10" i="79" a="1"/>
  <c r="S10" i="79" s="1"/>
  <c r="AA37" i="79" a="1"/>
  <c r="AA37" i="79" s="1"/>
  <c r="S3" i="79" a="1"/>
  <c r="S3" i="79" s="1"/>
  <c r="AA26" i="79" a="1"/>
  <c r="AA26" i="79" s="1"/>
  <c r="AA31" i="79" a="1"/>
  <c r="AA31" i="79" s="1"/>
  <c r="AA43" i="79" a="1"/>
  <c r="AA43" i="79" s="1"/>
  <c r="Z13" i="79" a="1"/>
  <c r="Z13" i="79" s="1"/>
  <c r="AA23" i="79" a="1"/>
  <c r="AA23" i="79" s="1"/>
  <c r="H188" i="79" a="1"/>
  <c r="H188" i="79" s="1"/>
  <c r="H219" i="79" a="1"/>
  <c r="H219" i="79" s="1"/>
  <c r="B61" i="79"/>
  <c r="H126" i="79" a="1"/>
  <c r="H126" i="79" s="1"/>
  <c r="O223" i="79"/>
  <c r="O192" i="79"/>
  <c r="L99" i="79"/>
  <c r="O161" i="79"/>
  <c r="I56" i="79"/>
  <c r="N164" i="79"/>
  <c r="O130" i="79"/>
  <c r="AA24" i="79" a="1"/>
  <c r="AA24" i="79" s="1"/>
  <c r="AA35" i="79" a="1"/>
  <c r="AA35" i="79" s="1"/>
  <c r="AA39" i="79" a="1"/>
  <c r="AA39" i="79" s="1"/>
  <c r="O87" i="79" a="1"/>
  <c r="O87" i="79" s="1"/>
  <c r="D77" i="79" a="1"/>
  <c r="D77" i="79" s="1"/>
  <c r="J70" i="79" a="1"/>
  <c r="J70" i="79" s="1"/>
  <c r="B63" i="79" a="1"/>
  <c r="B63" i="79" s="1"/>
  <c r="G89" i="79" a="1"/>
  <c r="G89" i="79" s="1"/>
  <c r="K65" i="79" a="1"/>
  <c r="K65" i="79" s="1"/>
  <c r="H94" i="79" a="1"/>
  <c r="H94" i="79" s="1"/>
  <c r="B76" i="79" a="1"/>
  <c r="B76" i="79" s="1"/>
  <c r="N74" i="79" a="1"/>
  <c r="N74" i="79" s="1"/>
  <c r="L73" i="79" a="1"/>
  <c r="L73" i="79" s="1"/>
  <c r="B70" i="79" a="1"/>
  <c r="B70" i="79" s="1"/>
  <c r="H69" i="79" a="1"/>
  <c r="H69" i="79" s="1"/>
  <c r="B68" i="79" a="1"/>
  <c r="B68" i="79" s="1"/>
  <c r="M64" i="79" a="1"/>
  <c r="M64" i="79" s="1"/>
  <c r="K10" i="79" a="1"/>
  <c r="K10" i="79" s="1"/>
  <c r="E83" i="79" a="1"/>
  <c r="E83" i="79" s="1"/>
  <c r="O79" i="79" a="1"/>
  <c r="O79" i="79" s="1"/>
  <c r="J77" i="79" a="1"/>
  <c r="J77" i="79" s="1"/>
  <c r="L75" i="79" a="1"/>
  <c r="L75" i="79" s="1"/>
  <c r="M74" i="79" a="1"/>
  <c r="M74" i="79" s="1"/>
  <c r="P69" i="79" a="1"/>
  <c r="P69" i="79" s="1"/>
  <c r="B67" i="79" a="1"/>
  <c r="B67" i="79" s="1"/>
  <c r="J64" i="79" a="1"/>
  <c r="J64" i="79" s="1"/>
  <c r="L54" i="79" a="1"/>
  <c r="L54" i="79" s="1"/>
  <c r="Q44" i="79" s="1"/>
  <c r="H10" i="79" a="1"/>
  <c r="H10" i="79" s="1"/>
  <c r="B83" i="79" a="1"/>
  <c r="B83" i="79" s="1"/>
  <c r="H77" i="79" a="1"/>
  <c r="H77" i="79" s="1"/>
  <c r="E75" i="79" a="1"/>
  <c r="E75" i="79" s="1"/>
  <c r="F74" i="79" a="1"/>
  <c r="F74" i="79" s="1"/>
  <c r="G71" i="79" a="1"/>
  <c r="G71" i="79" s="1"/>
  <c r="N69" i="79" a="1"/>
  <c r="N69" i="79" s="1"/>
  <c r="B66" i="79" a="1"/>
  <c r="B66" i="79" s="1"/>
  <c r="F90" i="79" a="1"/>
  <c r="F90" i="79" s="1"/>
  <c r="Q135" i="79"/>
  <c r="Q104" i="79"/>
  <c r="A86" i="79" a="1"/>
  <c r="A86" i="79" s="1"/>
  <c r="E78" i="79" a="1"/>
  <c r="E78" i="79" s="1"/>
  <c r="F77" i="79" a="1"/>
  <c r="F77" i="79" s="1"/>
  <c r="D75" i="79" a="1"/>
  <c r="D75" i="79" s="1"/>
  <c r="E74" i="79" a="1"/>
  <c r="E74" i="79" s="1"/>
  <c r="H72" i="79" a="1"/>
  <c r="H72" i="79" s="1"/>
  <c r="B71" i="79" a="1"/>
  <c r="B71" i="79" s="1"/>
  <c r="H187" i="79" a="1"/>
  <c r="H187" i="79" s="1"/>
  <c r="P135" i="79"/>
  <c r="P104" i="79"/>
  <c r="B90" i="79" a="1"/>
  <c r="B90" i="79" s="1"/>
  <c r="O83" i="79" a="1"/>
  <c r="O83" i="79" s="1"/>
  <c r="E65" i="79" a="1"/>
  <c r="E65" i="79" s="1"/>
  <c r="B60" i="79"/>
  <c r="N71" i="79" a="1"/>
  <c r="N71" i="79" s="1"/>
  <c r="AA14" i="79" a="1"/>
  <c r="AA14" i="79" s="1"/>
  <c r="AA13" i="79" a="1"/>
  <c r="AA13" i="79" s="1"/>
  <c r="D65" i="79"/>
  <c r="F64" i="79" a="1"/>
  <c r="F64" i="79" s="1"/>
  <c r="D58" i="79"/>
  <c r="J157" i="79" s="1"/>
  <c r="J65" i="79" s="1" a="1"/>
  <c r="J65" i="79" s="1"/>
  <c r="M95" i="79"/>
  <c r="E58" i="79"/>
  <c r="M126" i="79"/>
  <c r="G58" i="79"/>
  <c r="D61" i="79"/>
  <c r="G61" i="79"/>
  <c r="E57" i="79"/>
  <c r="E57" i="78"/>
  <c r="E126" i="78"/>
  <c r="E61" i="78"/>
  <c r="Z13" i="78" a="1"/>
  <c r="Z13" i="78" s="1"/>
  <c r="S13" i="78" s="1" a="1"/>
  <c r="S13" i="78" s="1"/>
  <c r="AA21" i="78" a="1"/>
  <c r="AA21" i="78" s="1"/>
  <c r="AA41" i="78" a="1"/>
  <c r="AA41" i="78" s="1"/>
  <c r="AA20" i="78" a="1"/>
  <c r="AA20" i="78" s="1"/>
  <c r="AI19" i="78"/>
  <c r="AA42" i="78" a="1"/>
  <c r="AA42" i="78" s="1"/>
  <c r="I44" i="78"/>
  <c r="AA33" i="78" a="1"/>
  <c r="AA33" i="78" s="1"/>
  <c r="AA28" i="78" a="1"/>
  <c r="AA28" i="78" s="1"/>
  <c r="AA35" i="78" a="1"/>
  <c r="AA35" i="78" s="1"/>
  <c r="J54" i="78"/>
  <c r="S10" i="78" a="1"/>
  <c r="S10" i="78" s="1"/>
  <c r="A14" i="78"/>
  <c r="H44" i="78"/>
  <c r="AA17" i="78" a="1"/>
  <c r="AA17" i="78" s="1"/>
  <c r="AA14" i="78" a="1"/>
  <c r="AA14" i="78" s="1"/>
  <c r="O87" i="78" a="1"/>
  <c r="O87" i="78" s="1"/>
  <c r="D77" i="78" a="1"/>
  <c r="D77" i="78" s="1"/>
  <c r="J70" i="78" a="1"/>
  <c r="J70" i="78" s="1"/>
  <c r="B63" i="78" a="1"/>
  <c r="B63" i="78" s="1"/>
  <c r="G89" i="78" a="1"/>
  <c r="G89" i="78" s="1"/>
  <c r="K65" i="78" a="1"/>
  <c r="K65" i="78" s="1"/>
  <c r="D53" i="78" a="1"/>
  <c r="D53" i="78" s="1"/>
  <c r="H125" i="78" a="1"/>
  <c r="H125" i="78" s="1"/>
  <c r="N87" i="78" a="1"/>
  <c r="N87" i="78" s="1"/>
  <c r="M77" i="78" a="1"/>
  <c r="M77" i="78" s="1"/>
  <c r="B77" i="78" a="1"/>
  <c r="B77" i="78" s="1"/>
  <c r="O73" i="78" a="1"/>
  <c r="O73" i="78" s="1"/>
  <c r="I70" i="78" a="1"/>
  <c r="I70" i="78" s="1"/>
  <c r="I69" i="78" a="1"/>
  <c r="I69" i="78" s="1"/>
  <c r="F68" i="78" a="1"/>
  <c r="F68" i="78" s="1"/>
  <c r="O64" i="78" a="1"/>
  <c r="O64" i="78" s="1"/>
  <c r="A63" i="78" a="1"/>
  <c r="A63" i="78" s="1"/>
  <c r="Q180" i="78"/>
  <c r="E83" i="78" a="1"/>
  <c r="E83" i="78" s="1"/>
  <c r="I65" i="78" a="1"/>
  <c r="I65" i="78" s="1"/>
  <c r="H77" i="78" a="1"/>
  <c r="H77" i="78" s="1"/>
  <c r="E75" i="78" a="1"/>
  <c r="E75" i="78" s="1"/>
  <c r="F74" i="78" a="1"/>
  <c r="F74" i="78" s="1"/>
  <c r="G71" i="78" a="1"/>
  <c r="G71" i="78" s="1"/>
  <c r="N69" i="78" a="1"/>
  <c r="N69" i="78" s="1"/>
  <c r="B66" i="78" a="1"/>
  <c r="B66" i="78" s="1"/>
  <c r="Q170" i="78"/>
  <c r="Q135" i="78"/>
  <c r="Q104" i="78"/>
  <c r="A86" i="78" a="1"/>
  <c r="A86" i="78" s="1"/>
  <c r="E78" i="78" a="1"/>
  <c r="E78" i="78" s="1"/>
  <c r="F77" i="78" a="1"/>
  <c r="F77" i="78" s="1"/>
  <c r="D75" i="78" a="1"/>
  <c r="D75" i="78" s="1"/>
  <c r="E74" i="78" a="1"/>
  <c r="E74" i="78" s="1"/>
  <c r="H72" i="78" a="1"/>
  <c r="H72" i="78" s="1"/>
  <c r="B71" i="78" a="1"/>
  <c r="B71" i="78" s="1"/>
  <c r="Q171" i="78"/>
  <c r="O79" i="78" a="1"/>
  <c r="O79" i="78" s="1"/>
  <c r="D74" i="78" a="1"/>
  <c r="D74" i="78" s="1"/>
  <c r="H218" i="78" a="1"/>
  <c r="H218" i="78" s="1"/>
  <c r="P171" i="78"/>
  <c r="P104" i="78"/>
  <c r="J90" i="78" a="1"/>
  <c r="J90" i="78" s="1"/>
  <c r="B76" i="78" a="1"/>
  <c r="B76" i="78" s="1"/>
  <c r="H10" i="78" a="1"/>
  <c r="H10" i="78" s="1"/>
  <c r="Q103" i="78"/>
  <c r="O83" i="78" a="1"/>
  <c r="O83" i="78" s="1"/>
  <c r="A79" i="78" a="1"/>
  <c r="A79" i="78" s="1"/>
  <c r="L75" i="78" a="1"/>
  <c r="L75" i="78" s="1"/>
  <c r="K70" i="78" a="1"/>
  <c r="K70" i="78" s="1"/>
  <c r="P180" i="78"/>
  <c r="B90" i="78" a="1"/>
  <c r="B90" i="78" s="1"/>
  <c r="H87" i="78" a="1"/>
  <c r="H87" i="78" s="1"/>
  <c r="N83" i="78" a="1"/>
  <c r="N83" i="78" s="1"/>
  <c r="F75" i="78" a="1"/>
  <c r="F75" i="78" s="1"/>
  <c r="L68" i="78" a="1"/>
  <c r="L68" i="78" s="1"/>
  <c r="H94" i="78" a="1"/>
  <c r="H94" i="78" s="1"/>
  <c r="G90" i="78" a="1"/>
  <c r="G90" i="78" s="1"/>
  <c r="L73" i="78" a="1"/>
  <c r="L73" i="78" s="1"/>
  <c r="G65" i="78" a="1"/>
  <c r="G65" i="78" s="1"/>
  <c r="Q179" i="78"/>
  <c r="H83" i="78" a="1"/>
  <c r="H83" i="78" s="1"/>
  <c r="B70" i="78" a="1"/>
  <c r="B70" i="78" s="1"/>
  <c r="E65" i="78" a="1"/>
  <c r="E65" i="78" s="1"/>
  <c r="E87" i="78" a="1"/>
  <c r="E87" i="78" s="1"/>
  <c r="L72" i="78" a="1"/>
  <c r="L72" i="78" s="1"/>
  <c r="P69" i="78" a="1"/>
  <c r="P69" i="78" s="1"/>
  <c r="D65" i="78"/>
  <c r="Q175" i="78"/>
  <c r="P135" i="78"/>
  <c r="A82" i="78" a="1"/>
  <c r="A82" i="78" s="1"/>
  <c r="N74" i="78" a="1"/>
  <c r="N74" i="78" s="1"/>
  <c r="J64" i="78" a="1"/>
  <c r="J64" i="78" s="1"/>
  <c r="P175" i="78"/>
  <c r="M74" i="78" a="1"/>
  <c r="M74" i="78" s="1"/>
  <c r="K69" i="78" a="1"/>
  <c r="K69" i="78" s="1"/>
  <c r="Q174" i="78"/>
  <c r="Q134" i="78"/>
  <c r="J68" i="78" a="1"/>
  <c r="J68" i="78" s="1"/>
  <c r="AA23" i="78" a="1"/>
  <c r="AA23" i="78" s="1"/>
  <c r="AI20" i="78"/>
  <c r="AA18" i="78" a="1"/>
  <c r="AA18" i="78" s="1"/>
  <c r="AA13" i="78" a="1"/>
  <c r="AA13" i="78" s="1"/>
  <c r="AA34" i="78" a="1"/>
  <c r="AA34" i="78" s="1"/>
  <c r="AA40" i="78" a="1"/>
  <c r="AA40" i="78" s="1"/>
  <c r="AA25" i="78" a="1"/>
  <c r="AA25" i="78" s="1"/>
  <c r="AP7" i="78"/>
  <c r="AP6" i="78"/>
  <c r="AP5" i="78"/>
  <c r="AA16" i="78" a="1"/>
  <c r="AA16" i="78" s="1"/>
  <c r="AA19" i="78" a="1"/>
  <c r="AA19" i="78" s="1"/>
  <c r="AA27" i="78" a="1"/>
  <c r="AA27" i="78" s="1"/>
  <c r="AA24" i="78" a="1"/>
  <c r="AA24" i="78" s="1"/>
  <c r="B56" i="78"/>
  <c r="H188" i="78" a="1"/>
  <c r="H188" i="78" s="1"/>
  <c r="H219" i="78" a="1"/>
  <c r="H219" i="78" s="1"/>
  <c r="B61" i="78"/>
  <c r="F90" i="78" a="1"/>
  <c r="F90" i="78" s="1"/>
  <c r="AA15" i="78" a="1"/>
  <c r="AA15" i="78" s="1"/>
  <c r="O68" i="78" a="1"/>
  <c r="O68" i="78" s="1"/>
  <c r="D64" i="78" a="1"/>
  <c r="D64" i="78" s="1"/>
  <c r="B58" i="78"/>
  <c r="O223" i="78"/>
  <c r="O192" i="78"/>
  <c r="O130" i="78"/>
  <c r="I57" i="78"/>
  <c r="O161" i="78"/>
  <c r="I61" i="78"/>
  <c r="I56" i="78"/>
  <c r="D58" i="78"/>
  <c r="J157" i="78" s="1"/>
  <c r="J65" i="78" s="1" a="1"/>
  <c r="J65" i="78" s="1"/>
  <c r="H95" i="78" a="1"/>
  <c r="H95" i="78" s="1"/>
  <c r="E58" i="78"/>
  <c r="M126" i="78"/>
  <c r="E60" i="78"/>
  <c r="E157" i="78"/>
  <c r="E95" i="78"/>
  <c r="E126" i="77"/>
  <c r="D65" i="77"/>
  <c r="A14" i="77"/>
  <c r="A15" i="77" s="1"/>
  <c r="Z15" i="77" s="1" a="1"/>
  <c r="Z15" i="77" s="1"/>
  <c r="AA35" i="77" a="1"/>
  <c r="AA35" i="77" s="1"/>
  <c r="AI19" i="77"/>
  <c r="AA20" i="77" a="1"/>
  <c r="AA20" i="77" s="1"/>
  <c r="AA27" i="77" a="1"/>
  <c r="AA27" i="77" s="1"/>
  <c r="AA18" i="77" a="1"/>
  <c r="AA18" i="77" s="1"/>
  <c r="AA21" i="77" a="1"/>
  <c r="AA21" i="77" s="1"/>
  <c r="AA14" i="77" a="1"/>
  <c r="AA14" i="77" s="1"/>
  <c r="AA17" i="77" a="1"/>
  <c r="AA17" i="77" s="1"/>
  <c r="H44" i="77"/>
  <c r="AA13" i="77" a="1"/>
  <c r="AA13" i="77" s="1"/>
  <c r="J54" i="77"/>
  <c r="Z13" i="77" a="1"/>
  <c r="Z13" i="77" s="1"/>
  <c r="S13" i="77" s="1" a="1"/>
  <c r="S13" i="77" s="1"/>
  <c r="A16" i="77"/>
  <c r="I44" i="77"/>
  <c r="O68" i="77" a="1"/>
  <c r="O68" i="77" s="1"/>
  <c r="E57" i="77"/>
  <c r="AA22" i="77" a="1"/>
  <c r="AA22" i="77" s="1"/>
  <c r="AA25" i="77" a="1"/>
  <c r="AA25" i="77" s="1"/>
  <c r="AA19" i="77" a="1"/>
  <c r="AA19" i="77" s="1"/>
  <c r="Z14" i="77" a="1"/>
  <c r="Z14" i="77" s="1"/>
  <c r="S14" i="77" s="1" a="1"/>
  <c r="S14" i="77" s="1"/>
  <c r="AI13" i="77"/>
  <c r="AA15" i="77" a="1"/>
  <c r="AA15" i="77" s="1"/>
  <c r="AA42" i="77" a="1"/>
  <c r="AA42" i="77" s="1"/>
  <c r="AA34" i="77" a="1"/>
  <c r="AA34" i="77" s="1"/>
  <c r="AA24" i="77" a="1"/>
  <c r="AA24" i="77" s="1"/>
  <c r="AA29" i="77" a="1"/>
  <c r="AA29" i="77" s="1"/>
  <c r="B14" i="77"/>
  <c r="AA41" i="77" a="1"/>
  <c r="AA41" i="77" s="1"/>
  <c r="AA23" i="77" a="1"/>
  <c r="AA23" i="77" s="1"/>
  <c r="AA33" i="77" a="1"/>
  <c r="AA33" i="77" s="1"/>
  <c r="S10" i="77" a="1"/>
  <c r="S10" i="77" s="1"/>
  <c r="E56" i="77"/>
  <c r="E95" i="77"/>
  <c r="E157" i="77"/>
  <c r="E60" i="77"/>
  <c r="E58" i="77"/>
  <c r="AI20" i="77"/>
  <c r="B15" i="77"/>
  <c r="AA16" i="77" a="1"/>
  <c r="AA16" i="77" s="1"/>
  <c r="AA26" i="77" a="1"/>
  <c r="AA26" i="77" s="1"/>
  <c r="AA39" i="77" a="1"/>
  <c r="AA39" i="77" s="1"/>
  <c r="AA43" i="77" a="1"/>
  <c r="AA43" i="77" s="1"/>
  <c r="B56" i="77"/>
  <c r="B60" i="77"/>
  <c r="H188" i="77" a="1"/>
  <c r="H188" i="77" s="1"/>
  <c r="B57" i="77"/>
  <c r="P135" i="77"/>
  <c r="Q175" i="77"/>
  <c r="D57" i="77"/>
  <c r="O223" i="77"/>
  <c r="O192" i="77"/>
  <c r="O130" i="77"/>
  <c r="I57" i="77"/>
  <c r="L99" i="77"/>
  <c r="O161" i="77"/>
  <c r="I61" i="77"/>
  <c r="AP4" i="77"/>
  <c r="N164" i="77"/>
  <c r="H219" i="77" a="1"/>
  <c r="H219" i="77" s="1"/>
  <c r="L54" i="77" a="1"/>
  <c r="L54" i="77" s="1"/>
  <c r="Q44" i="77" s="1"/>
  <c r="P69" i="77" a="1"/>
  <c r="P69" i="77" s="1"/>
  <c r="D75" i="77" a="1"/>
  <c r="D75" i="77" s="1"/>
  <c r="B90" i="77" a="1"/>
  <c r="B90" i="77" s="1"/>
  <c r="Q103" i="77"/>
  <c r="F64" i="77" a="1"/>
  <c r="F64" i="77" s="1"/>
  <c r="H157" i="77"/>
  <c r="O87" i="77" a="1"/>
  <c r="O87" i="77" s="1"/>
  <c r="D77" i="77" a="1"/>
  <c r="D77" i="77" s="1"/>
  <c r="J70" i="77" a="1"/>
  <c r="J70" i="77" s="1"/>
  <c r="B63" i="77" a="1"/>
  <c r="B63" i="77" s="1"/>
  <c r="G89" i="77" a="1"/>
  <c r="G89" i="77" s="1"/>
  <c r="K65" i="77" a="1"/>
  <c r="K65" i="77" s="1"/>
  <c r="D53" i="77" a="1"/>
  <c r="D53" i="77" s="1"/>
  <c r="H125" i="77" a="1"/>
  <c r="H125" i="77" s="1"/>
  <c r="N87" i="77" a="1"/>
  <c r="N87" i="77" s="1"/>
  <c r="M77" i="77" a="1"/>
  <c r="M77" i="77" s="1"/>
  <c r="O73" i="77" a="1"/>
  <c r="O73" i="77" s="1"/>
  <c r="I70" i="77" a="1"/>
  <c r="I70" i="77" s="1"/>
  <c r="I69" i="77" a="1"/>
  <c r="I69" i="77" s="1"/>
  <c r="F68" i="77" a="1"/>
  <c r="F68" i="77" s="1"/>
  <c r="O64" i="77" a="1"/>
  <c r="O64" i="77" s="1"/>
  <c r="A63" i="77" a="1"/>
  <c r="A63" i="77" s="1"/>
  <c r="H94" i="77" a="1"/>
  <c r="H94" i="77" s="1"/>
  <c r="B76" i="77" a="1"/>
  <c r="B76" i="77" s="1"/>
  <c r="N74" i="77" a="1"/>
  <c r="N74" i="77" s="1"/>
  <c r="L73" i="77" a="1"/>
  <c r="L73" i="77" s="1"/>
  <c r="Q174" i="77"/>
  <c r="H83" i="77" a="1"/>
  <c r="H83" i="77" s="1"/>
  <c r="Q180" i="77"/>
  <c r="E83" i="77" a="1"/>
  <c r="E83" i="77" s="1"/>
  <c r="I65" i="77" a="1"/>
  <c r="I65" i="77" s="1"/>
  <c r="H77" i="77" a="1"/>
  <c r="H77" i="77" s="1"/>
  <c r="E75" i="77" a="1"/>
  <c r="E75" i="77" s="1"/>
  <c r="F74" i="77" a="1"/>
  <c r="F74" i="77" s="1"/>
  <c r="G71" i="77" a="1"/>
  <c r="G71" i="77" s="1"/>
  <c r="N69" i="77" a="1"/>
  <c r="N69" i="77" s="1"/>
  <c r="B66" i="77" a="1"/>
  <c r="B66" i="77" s="1"/>
  <c r="B70" i="77" a="1"/>
  <c r="B70" i="77" s="1"/>
  <c r="L72" i="77" a="1"/>
  <c r="L72" i="77" s="1"/>
  <c r="N83" i="77" a="1"/>
  <c r="N83" i="77" s="1"/>
  <c r="E87" i="77" a="1"/>
  <c r="E87" i="77" s="1"/>
  <c r="P104" i="77"/>
  <c r="B80" i="77" a="1"/>
  <c r="B80" i="77" s="1"/>
  <c r="AA40" i="77" a="1"/>
  <c r="AA40" i="77" s="1"/>
  <c r="I58" i="77"/>
  <c r="Q104" i="77"/>
  <c r="AA32" i="77" a="1"/>
  <c r="AA32" i="77" s="1"/>
  <c r="D64" i="77" a="1"/>
  <c r="D64" i="77" s="1"/>
  <c r="K70" i="77" a="1"/>
  <c r="K70" i="77" s="1"/>
  <c r="F75" i="77" a="1"/>
  <c r="F75" i="77" s="1"/>
  <c r="O83" i="77" a="1"/>
  <c r="O83" i="77" s="1"/>
  <c r="G90" i="77" a="1"/>
  <c r="G90" i="77" s="1"/>
  <c r="H95" i="77" a="1"/>
  <c r="H95" i="77" s="1"/>
  <c r="H65" i="77" s="1" a="1"/>
  <c r="H65" i="77" s="1"/>
  <c r="B77" i="77" a="1"/>
  <c r="B77" i="77" s="1"/>
  <c r="P171" i="77"/>
  <c r="J222" i="76"/>
  <c r="B218" i="76"/>
  <c r="J191" i="76"/>
  <c r="H188" i="76" a="1"/>
  <c r="H188" i="76" s="1"/>
  <c r="B187" i="76"/>
  <c r="J181" i="76"/>
  <c r="F181" i="76"/>
  <c r="F90" i="76" s="1" a="1"/>
  <c r="F90" i="76" s="1"/>
  <c r="Q180" i="76"/>
  <c r="P180" i="76"/>
  <c r="Q179" i="76"/>
  <c r="H178" i="76"/>
  <c r="H87" i="76" s="1" a="1"/>
  <c r="H87" i="76" s="1"/>
  <c r="B178" i="76"/>
  <c r="H174" i="76"/>
  <c r="B174" i="76"/>
  <c r="Q171" i="76"/>
  <c r="B171" i="76"/>
  <c r="B80" i="76" s="1" a="1"/>
  <c r="B80" i="76" s="1"/>
  <c r="Q170" i="76"/>
  <c r="N163" i="76"/>
  <c r="K163" i="76"/>
  <c r="K71" i="76" s="1" a="1"/>
  <c r="K71" i="76" s="1"/>
  <c r="O161" i="76"/>
  <c r="O160" i="76"/>
  <c r="J160" i="76"/>
  <c r="B157" i="76"/>
  <c r="F156" i="76"/>
  <c r="B156" i="76"/>
  <c r="H138" i="76"/>
  <c r="B138" i="76"/>
  <c r="Q135" i="76"/>
  <c r="B133" i="76"/>
  <c r="O129" i="76"/>
  <c r="J129" i="76"/>
  <c r="H126" i="76"/>
  <c r="H126" i="76" a="1"/>
  <c r="B126" i="76"/>
  <c r="F125" i="76"/>
  <c r="B125" i="76"/>
  <c r="H107" i="76"/>
  <c r="B107" i="76"/>
  <c r="B77" i="76" s="1" a="1"/>
  <c r="B77" i="76" s="1"/>
  <c r="Q104" i="76"/>
  <c r="J102" i="76"/>
  <c r="B102" i="76"/>
  <c r="L99" i="76"/>
  <c r="M98" i="76"/>
  <c r="L68" i="76" s="1" a="1"/>
  <c r="L68" i="76" s="1"/>
  <c r="J98" i="76"/>
  <c r="J68" i="76" s="1" a="1"/>
  <c r="J68" i="76" s="1"/>
  <c r="H95" i="76" a="1"/>
  <c r="H95" i="76" s="1"/>
  <c r="B95" i="76"/>
  <c r="F94" i="76"/>
  <c r="B94" i="76"/>
  <c r="B64" i="76" s="1" a="1"/>
  <c r="B64" i="76" s="1"/>
  <c r="G91" i="76"/>
  <c r="G91" i="76" a="1"/>
  <c r="C91" i="76" a="1"/>
  <c r="C91" i="76" s="1"/>
  <c r="N90" i="76" a="1"/>
  <c r="N90" i="76" s="1"/>
  <c r="J90" i="76"/>
  <c r="J90" i="76" a="1"/>
  <c r="N88" i="76" a="1"/>
  <c r="N88" i="76" s="1"/>
  <c r="E88" i="76" a="1"/>
  <c r="E88" i="76" s="1"/>
  <c r="C88" i="76" a="1"/>
  <c r="C88" i="76" s="1"/>
  <c r="A86" i="76" a="1"/>
  <c r="A86" i="76" s="1"/>
  <c r="N84" i="76"/>
  <c r="N84" i="76" a="1"/>
  <c r="E84" i="76" a="1"/>
  <c r="E84" i="76" s="1"/>
  <c r="C84" i="76"/>
  <c r="C84" i="76" a="1"/>
  <c r="E83" i="76" a="1"/>
  <c r="E83" i="76" s="1"/>
  <c r="B83" i="76" a="1"/>
  <c r="B83" i="76" s="1"/>
  <c r="O79" i="76" a="1"/>
  <c r="O79" i="76" s="1"/>
  <c r="E78" i="76" a="1"/>
  <c r="E78" i="76" s="1"/>
  <c r="J77" i="76" a="1"/>
  <c r="J77" i="76" s="1"/>
  <c r="L75" i="76" a="1"/>
  <c r="L75" i="76" s="1"/>
  <c r="D75" i="76" a="1"/>
  <c r="D75" i="76" s="1"/>
  <c r="N74" i="76" a="1"/>
  <c r="N74" i="76" s="1"/>
  <c r="M74" i="76" a="1"/>
  <c r="M74" i="76" s="1"/>
  <c r="E74" i="76" a="1"/>
  <c r="E74" i="76" s="1"/>
  <c r="L73" i="76" a="1"/>
  <c r="L73" i="76" s="1"/>
  <c r="H72" i="76" a="1"/>
  <c r="H72" i="76" s="1"/>
  <c r="B71" i="76" a="1"/>
  <c r="B71" i="76" s="1"/>
  <c r="B70" i="76" a="1"/>
  <c r="B70" i="76" s="1"/>
  <c r="P69" i="76" a="1"/>
  <c r="P69" i="76" s="1"/>
  <c r="H69" i="76" a="1"/>
  <c r="H69" i="76" s="1"/>
  <c r="O68" i="76" a="1"/>
  <c r="O68" i="76" s="1"/>
  <c r="B68" i="76" a="1"/>
  <c r="B68" i="76" s="1"/>
  <c r="P66" i="76"/>
  <c r="P66" i="76" a="1"/>
  <c r="I65" i="76"/>
  <c r="I65" i="76" a="1"/>
  <c r="M64" i="76" a="1"/>
  <c r="M64" i="76" s="1"/>
  <c r="J64" i="76" a="1"/>
  <c r="J64" i="76" s="1"/>
  <c r="D64" i="76" a="1"/>
  <c r="D64" i="76" s="1"/>
  <c r="I61" i="76"/>
  <c r="G61" i="76"/>
  <c r="B61" i="76"/>
  <c r="I60" i="76"/>
  <c r="G57" i="76"/>
  <c r="D57" i="76"/>
  <c r="B57" i="76"/>
  <c r="I56" i="76"/>
  <c r="N54" i="76" a="1"/>
  <c r="N54" i="76" s="1"/>
  <c r="N71" i="76" s="1" a="1"/>
  <c r="N71" i="76" s="1"/>
  <c r="L54" i="76" a="1"/>
  <c r="L54" i="76" s="1"/>
  <c r="Q44" i="76" s="1"/>
  <c r="I54" i="76"/>
  <c r="O223" i="76" s="1"/>
  <c r="G54" i="76"/>
  <c r="M219" i="76" s="1"/>
  <c r="E54" i="76"/>
  <c r="E58" i="76" s="1"/>
  <c r="D54" i="76"/>
  <c r="D61" i="76" s="1"/>
  <c r="B54" i="76"/>
  <c r="B56" i="76" s="1"/>
  <c r="AF43" i="76"/>
  <c r="AE43" i="76"/>
  <c r="AE43" i="76" a="1"/>
  <c r="AD43" i="76"/>
  <c r="Y43" i="76" a="1"/>
  <c r="Y43" i="76" s="1"/>
  <c r="I43" i="76" a="1"/>
  <c r="I43" i="76" s="1"/>
  <c r="AF42" i="76"/>
  <c r="AE42" i="76" a="1"/>
  <c r="AE42" i="76" s="1"/>
  <c r="AD42" i="76"/>
  <c r="Y42" i="76" a="1"/>
  <c r="Y42" i="76" s="1"/>
  <c r="I42" i="76" a="1"/>
  <c r="I42" i="76" s="1"/>
  <c r="AF41" i="76"/>
  <c r="AE41" i="76" a="1"/>
  <c r="AE41" i="76" s="1"/>
  <c r="AD41" i="76"/>
  <c r="Y41" i="76" a="1"/>
  <c r="Y41" i="76" s="1"/>
  <c r="I41" i="76" a="1"/>
  <c r="I41" i="76" s="1"/>
  <c r="AF40" i="76"/>
  <c r="AE40" i="76"/>
  <c r="AE40" i="76" a="1"/>
  <c r="AD40" i="76"/>
  <c r="Y40" i="76" a="1"/>
  <c r="Y40" i="76" s="1"/>
  <c r="I40" i="76" a="1"/>
  <c r="I40" i="76" s="1"/>
  <c r="AF39" i="76"/>
  <c r="AE39" i="76"/>
  <c r="AE39" i="76" a="1"/>
  <c r="AD39" i="76"/>
  <c r="AA39" i="76"/>
  <c r="AA39" i="76" a="1"/>
  <c r="Y39" i="76" a="1"/>
  <c r="Y39" i="76" s="1"/>
  <c r="I39" i="76"/>
  <c r="I39" i="76" a="1"/>
  <c r="AF38" i="76"/>
  <c r="AE38" i="76"/>
  <c r="AE38" i="76" a="1"/>
  <c r="AD38" i="76"/>
  <c r="AA38" i="76" a="1"/>
  <c r="AA38" i="76" s="1"/>
  <c r="Y38" i="76" a="1"/>
  <c r="Y38" i="76" s="1"/>
  <c r="I38" i="76" a="1"/>
  <c r="I38" i="76" s="1"/>
  <c r="AF37" i="76"/>
  <c r="AE37" i="76" a="1"/>
  <c r="AE37" i="76" s="1"/>
  <c r="AD37" i="76"/>
  <c r="Y37" i="76"/>
  <c r="Y37" i="76" a="1"/>
  <c r="I37" i="76" a="1"/>
  <c r="I37" i="76" s="1"/>
  <c r="AF36" i="76"/>
  <c r="AE36" i="76" a="1"/>
  <c r="AE36" i="76" s="1"/>
  <c r="AD36" i="76"/>
  <c r="Y36" i="76" a="1"/>
  <c r="Y36" i="76" s="1"/>
  <c r="I36" i="76" a="1"/>
  <c r="I36" i="76" s="1"/>
  <c r="AF35" i="76"/>
  <c r="AE35" i="76"/>
  <c r="AE35" i="76" a="1"/>
  <c r="AD35" i="76"/>
  <c r="Y35" i="76" a="1"/>
  <c r="Y35" i="76" s="1"/>
  <c r="I35" i="76" a="1"/>
  <c r="I35" i="76" s="1"/>
  <c r="AF34" i="76"/>
  <c r="AE34" i="76"/>
  <c r="AE34" i="76" a="1"/>
  <c r="AD34" i="76"/>
  <c r="Y34" i="76" a="1"/>
  <c r="Y34" i="76" s="1"/>
  <c r="I34" i="76" a="1"/>
  <c r="I34" i="76" s="1"/>
  <c r="AF33" i="76"/>
  <c r="AE33" i="76" a="1"/>
  <c r="AE33" i="76" s="1"/>
  <c r="AD33" i="76"/>
  <c r="Y33" i="76"/>
  <c r="Y33" i="76" a="1"/>
  <c r="I33" i="76" a="1"/>
  <c r="I33" i="76" s="1"/>
  <c r="AF32" i="76"/>
  <c r="AE32" i="76"/>
  <c r="AE32" i="76" a="1"/>
  <c r="AD32" i="76"/>
  <c r="Y32" i="76" a="1"/>
  <c r="Y32" i="76" s="1"/>
  <c r="I32" i="76" a="1"/>
  <c r="I32" i="76" s="1"/>
  <c r="AF31" i="76"/>
  <c r="AE31" i="76"/>
  <c r="AE31" i="76" a="1"/>
  <c r="AD31" i="76"/>
  <c r="Y31" i="76" a="1"/>
  <c r="Y31" i="76" s="1"/>
  <c r="I31" i="76"/>
  <c r="I31" i="76" a="1"/>
  <c r="AF30" i="76"/>
  <c r="AE30" i="76"/>
  <c r="AE30" i="76" a="1"/>
  <c r="AD30" i="76"/>
  <c r="Y30" i="76" a="1"/>
  <c r="Y30" i="76" s="1"/>
  <c r="I30" i="76" a="1"/>
  <c r="I30" i="76" s="1"/>
  <c r="AA30" i="76" s="1" a="1"/>
  <c r="AA30" i="76" s="1"/>
  <c r="AF29" i="76"/>
  <c r="AE29" i="76" a="1"/>
  <c r="AE29" i="76" s="1"/>
  <c r="AD29" i="76"/>
  <c r="Y29" i="76" a="1"/>
  <c r="Y29" i="76" s="1"/>
  <c r="I29" i="76" a="1"/>
  <c r="I29" i="76" s="1"/>
  <c r="AF28" i="76"/>
  <c r="AE28" i="76" a="1"/>
  <c r="AE28" i="76" s="1"/>
  <c r="AD28" i="76"/>
  <c r="Y28" i="76" a="1"/>
  <c r="Y28" i="76" s="1"/>
  <c r="I28" i="76" a="1"/>
  <c r="I28" i="76" s="1"/>
  <c r="AF27" i="76"/>
  <c r="AE27" i="76"/>
  <c r="AE27" i="76" a="1"/>
  <c r="AD27" i="76"/>
  <c r="Y27" i="76" a="1"/>
  <c r="Y27" i="76" s="1"/>
  <c r="I27" i="76" a="1"/>
  <c r="I27" i="76" s="1"/>
  <c r="AF26" i="76"/>
  <c r="AE26" i="76"/>
  <c r="AE26" i="76" a="1"/>
  <c r="AD26" i="76"/>
  <c r="Y26" i="76" a="1"/>
  <c r="Y26" i="76" s="1"/>
  <c r="I26" i="76"/>
  <c r="I26" i="76" a="1"/>
  <c r="AF25" i="76"/>
  <c r="AE25" i="76" a="1"/>
  <c r="AE25" i="76" s="1"/>
  <c r="AD25" i="76"/>
  <c r="AA25" i="76" a="1"/>
  <c r="AA25" i="76" s="1"/>
  <c r="Y25" i="76" a="1"/>
  <c r="Y25" i="76" s="1"/>
  <c r="I25" i="76" a="1"/>
  <c r="I25" i="76" s="1"/>
  <c r="AF24" i="76"/>
  <c r="AE24" i="76"/>
  <c r="AE24" i="76" a="1"/>
  <c r="AD24" i="76"/>
  <c r="Y24" i="76" a="1"/>
  <c r="Y24" i="76" s="1"/>
  <c r="I24" i="76" a="1"/>
  <c r="I24" i="76" s="1"/>
  <c r="AI23" i="76"/>
  <c r="AF23" i="76"/>
  <c r="AE23" i="76" a="1"/>
  <c r="AE23" i="76" s="1"/>
  <c r="AD23" i="76"/>
  <c r="AA23" i="76" a="1"/>
  <c r="AA23" i="76" s="1"/>
  <c r="Y23" i="76"/>
  <c r="Y23" i="76" a="1"/>
  <c r="I23" i="76"/>
  <c r="I23" i="76" a="1"/>
  <c r="AI22" i="76"/>
  <c r="AF22" i="76"/>
  <c r="AE22" i="76" a="1"/>
  <c r="AE22" i="76" s="1"/>
  <c r="AD22" i="76"/>
  <c r="Y22" i="76" a="1"/>
  <c r="Y22" i="76" s="1"/>
  <c r="I22" i="76" a="1"/>
  <c r="I22" i="76" s="1"/>
  <c r="AA22" i="76" s="1" a="1"/>
  <c r="AA22" i="76" s="1"/>
  <c r="AI21" i="76"/>
  <c r="AI21" i="76" a="1"/>
  <c r="AF21" i="76"/>
  <c r="AE21" i="76"/>
  <c r="AE21" i="76" a="1"/>
  <c r="AD21" i="76"/>
  <c r="Y21" i="76" a="1"/>
  <c r="Y21" i="76" s="1"/>
  <c r="I21" i="76"/>
  <c r="AA21" i="76" s="1" a="1"/>
  <c r="AA21" i="76" s="1"/>
  <c r="I21" i="76" a="1"/>
  <c r="AF20" i="76"/>
  <c r="AE20" i="76" a="1"/>
  <c r="AE20" i="76" s="1"/>
  <c r="AD20" i="76"/>
  <c r="Y20" i="76" a="1"/>
  <c r="Y20" i="76" s="1"/>
  <c r="I20" i="76"/>
  <c r="I20" i="76" a="1"/>
  <c r="AF19" i="76"/>
  <c r="AE19" i="76"/>
  <c r="AE19" i="76" a="1"/>
  <c r="AD19" i="76"/>
  <c r="Y19" i="76"/>
  <c r="Y19" i="76" a="1"/>
  <c r="I19" i="76" a="1"/>
  <c r="I19" i="76" s="1"/>
  <c r="AI18" i="76" a="1"/>
  <c r="AI18" i="76" s="1"/>
  <c r="AF18" i="76"/>
  <c r="AE18" i="76"/>
  <c r="AE18" i="76" a="1"/>
  <c r="AD18" i="76"/>
  <c r="AA18" i="76" a="1"/>
  <c r="AA18" i="76" s="1"/>
  <c r="Y18" i="76" a="1"/>
  <c r="Y18" i="76" s="1"/>
  <c r="I18" i="76" a="1"/>
  <c r="I18" i="76" s="1"/>
  <c r="AI17" i="76" a="1"/>
  <c r="AI17" i="76" s="1"/>
  <c r="AF17" i="76"/>
  <c r="AE17" i="76" a="1"/>
  <c r="AE17" i="76" s="1"/>
  <c r="AD17" i="76"/>
  <c r="Y17" i="76" a="1"/>
  <c r="Y17" i="76" s="1"/>
  <c r="I17" i="76" a="1"/>
  <c r="I17" i="76" s="1"/>
  <c r="AI16" i="76"/>
  <c r="AI16" i="76" a="1"/>
  <c r="AF16" i="76"/>
  <c r="AE16" i="76"/>
  <c r="AE16" i="76" a="1"/>
  <c r="AD16" i="76"/>
  <c r="Y16" i="76" a="1"/>
  <c r="Y16" i="76" s="1"/>
  <c r="I16" i="76" a="1"/>
  <c r="I16" i="76" s="1"/>
  <c r="AF15" i="76"/>
  <c r="AE15" i="76"/>
  <c r="AE15" i="76" a="1"/>
  <c r="AD15" i="76"/>
  <c r="Y15" i="76"/>
  <c r="Y15" i="76" a="1"/>
  <c r="I15" i="76" a="1"/>
  <c r="I15" i="76" s="1"/>
  <c r="H44" i="76" s="1"/>
  <c r="AF14" i="76"/>
  <c r="AE14" i="76"/>
  <c r="AE14" i="76" a="1"/>
  <c r="AD14" i="76"/>
  <c r="Y14" i="76" a="1"/>
  <c r="Y14" i="76" s="1"/>
  <c r="I14" i="76" a="1"/>
  <c r="I14" i="76" s="1"/>
  <c r="AF13" i="76"/>
  <c r="AE13" i="76" a="1"/>
  <c r="AE13" i="76" s="1"/>
  <c r="AD13" i="76"/>
  <c r="Y13" i="76"/>
  <c r="Y13" i="76" a="1"/>
  <c r="I13" i="76"/>
  <c r="I13" i="76" a="1"/>
  <c r="A13" i="76"/>
  <c r="A14" i="76" s="1"/>
  <c r="AI12" i="76"/>
  <c r="S12" i="76"/>
  <c r="AI11" i="76"/>
  <c r="AI10" i="76"/>
  <c r="X10" i="76"/>
  <c r="X10" i="76" a="1"/>
  <c r="W10" i="76" a="1"/>
  <c r="W10" i="76" s="1"/>
  <c r="V10" i="76" a="1"/>
  <c r="V10" i="76" s="1"/>
  <c r="U10" i="76"/>
  <c r="U10" i="76" a="1"/>
  <c r="O10" i="76"/>
  <c r="O10" i="76" a="1"/>
  <c r="K10" i="76" a="1"/>
  <c r="K10" i="76" s="1"/>
  <c r="H10" i="76"/>
  <c r="H10" i="76" a="1"/>
  <c r="E10" i="76"/>
  <c r="AI9" i="76"/>
  <c r="S9" i="76" a="1"/>
  <c r="S9" i="76" s="1"/>
  <c r="AI8" i="76"/>
  <c r="S8" i="76" a="1"/>
  <c r="S8" i="76" s="1"/>
  <c r="M8" i="76"/>
  <c r="AP7" i="76"/>
  <c r="AI7" i="76" a="1"/>
  <c r="AI7" i="76" s="1"/>
  <c r="S7" i="76"/>
  <c r="S7" i="76" a="1"/>
  <c r="C7" i="76"/>
  <c r="AP6" i="76"/>
  <c r="AI6" i="76"/>
  <c r="A6" i="76"/>
  <c r="AI5" i="76" a="1"/>
  <c r="AI5" i="76" s="1"/>
  <c r="S3" i="76" s="1" a="1"/>
  <c r="S3" i="76" s="1"/>
  <c r="AP4" i="76"/>
  <c r="AO4" i="76"/>
  <c r="AP5" i="76" s="1"/>
  <c r="AI4" i="76"/>
  <c r="AI4" i="76" a="1"/>
  <c r="S4" i="76"/>
  <c r="AI3" i="76"/>
  <c r="A3" i="76"/>
  <c r="AI2" i="76"/>
  <c r="Q1" i="76"/>
  <c r="N1" i="76"/>
  <c r="H65" i="79" l="1" a="1"/>
  <c r="H65" i="79" s="1"/>
  <c r="A18" i="80"/>
  <c r="Z17" i="80" a="1"/>
  <c r="Z17" i="80" s="1"/>
  <c r="S17" i="80" s="1" a="1"/>
  <c r="S17" i="80" s="1"/>
  <c r="B17" i="80"/>
  <c r="AI14" i="80"/>
  <c r="Q73" i="80" a="1"/>
  <c r="Q73" i="80" s="1"/>
  <c r="Q88" i="80"/>
  <c r="Q79" i="80"/>
  <c r="Q83" i="80"/>
  <c r="K44" i="80"/>
  <c r="H54" i="80"/>
  <c r="P74" i="80" a="1"/>
  <c r="P74" i="80" s="1"/>
  <c r="P80" i="80"/>
  <c r="P84" i="80"/>
  <c r="P89" i="80"/>
  <c r="M223" i="80"/>
  <c r="M192" i="80"/>
  <c r="J57" i="80"/>
  <c r="J61" i="80"/>
  <c r="O99" i="80"/>
  <c r="O69" i="80" s="1" a="1"/>
  <c r="O69" i="80" s="1"/>
  <c r="J56" i="80"/>
  <c r="N107" i="80" s="1"/>
  <c r="N77" i="80" s="1" a="1"/>
  <c r="N77" i="80" s="1"/>
  <c r="O135" i="80"/>
  <c r="O74" i="80" s="1" a="1"/>
  <c r="O74" i="80" s="1"/>
  <c r="J60" i="80"/>
  <c r="N102" i="80"/>
  <c r="N72" i="80" s="1" a="1"/>
  <c r="N72" i="80" s="1"/>
  <c r="J58" i="80"/>
  <c r="S13" i="80" a="1"/>
  <c r="S13" i="80" s="1"/>
  <c r="Q80" i="80"/>
  <c r="Q84" i="80"/>
  <c r="Q89" i="80"/>
  <c r="Q74" i="80" a="1"/>
  <c r="Q74" i="80" s="1"/>
  <c r="H157" i="80"/>
  <c r="H65" i="80" s="1" a="1"/>
  <c r="H65" i="80" s="1"/>
  <c r="AI13" i="80"/>
  <c r="H64" i="80" a="1"/>
  <c r="H64" i="80" s="1"/>
  <c r="H54" i="79"/>
  <c r="K44" i="79"/>
  <c r="AI13" i="79"/>
  <c r="Z15" i="79" a="1"/>
  <c r="Z15" i="79" s="1"/>
  <c r="S15" i="79" s="1" a="1"/>
  <c r="S15" i="79" s="1"/>
  <c r="B15" i="79"/>
  <c r="A16" i="79"/>
  <c r="AI14" i="79"/>
  <c r="H64" i="79" a="1"/>
  <c r="H64" i="79" s="1"/>
  <c r="M223" i="79"/>
  <c r="M192" i="79"/>
  <c r="J61" i="79"/>
  <c r="J58" i="79"/>
  <c r="J56" i="79"/>
  <c r="N107" i="79" s="1"/>
  <c r="N77" i="79" s="1" a="1"/>
  <c r="N77" i="79" s="1"/>
  <c r="J60" i="79"/>
  <c r="O135" i="79"/>
  <c r="O74" i="79" s="1" a="1"/>
  <c r="O74" i="79" s="1"/>
  <c r="N102" i="79"/>
  <c r="N72" i="79" s="1" a="1"/>
  <c r="N72" i="79" s="1"/>
  <c r="O99" i="79"/>
  <c r="O69" i="79" s="1" a="1"/>
  <c r="O69" i="79" s="1"/>
  <c r="J57" i="79"/>
  <c r="S13" i="79" a="1"/>
  <c r="S13" i="79" s="1"/>
  <c r="M223" i="78"/>
  <c r="M192" i="78"/>
  <c r="J57" i="78"/>
  <c r="J56" i="78"/>
  <c r="N107" i="78" s="1"/>
  <c r="N77" i="78" s="1" a="1"/>
  <c r="N77" i="78" s="1"/>
  <c r="J61" i="78"/>
  <c r="N102" i="78"/>
  <c r="N72" i="78" s="1" a="1"/>
  <c r="N72" i="78" s="1"/>
  <c r="O99" i="78"/>
  <c r="O69" i="78" s="1" a="1"/>
  <c r="O69" i="78" s="1"/>
  <c r="O135" i="78"/>
  <c r="O74" i="78" s="1" a="1"/>
  <c r="O74" i="78" s="1"/>
  <c r="J60" i="78"/>
  <c r="J58" i="78"/>
  <c r="H157" i="78"/>
  <c r="H65" i="78" s="1" a="1"/>
  <c r="H65" i="78" s="1"/>
  <c r="Q80" i="78"/>
  <c r="Q74" i="78" a="1"/>
  <c r="Q74" i="78" s="1"/>
  <c r="Q89" i="78"/>
  <c r="Q84" i="78"/>
  <c r="AI13" i="78"/>
  <c r="P74" i="78" a="1"/>
  <c r="P74" i="78" s="1"/>
  <c r="P80" i="78"/>
  <c r="P89" i="78"/>
  <c r="P84" i="78"/>
  <c r="AI14" i="78"/>
  <c r="H64" i="78" a="1"/>
  <c r="H64" i="78" s="1"/>
  <c r="A15" i="78"/>
  <c r="Z14" i="78" a="1"/>
  <c r="Z14" i="78" s="1"/>
  <c r="B14" i="78"/>
  <c r="H54" i="78"/>
  <c r="K44" i="78"/>
  <c r="Q73" i="78" a="1"/>
  <c r="Q73" i="78" s="1"/>
  <c r="Q88" i="78"/>
  <c r="Q83" i="78"/>
  <c r="Q79" i="78"/>
  <c r="S15" i="77" a="1"/>
  <c r="S15" i="77" s="1"/>
  <c r="M223" i="77"/>
  <c r="M192" i="77"/>
  <c r="J57" i="77"/>
  <c r="O99" i="77"/>
  <c r="O69" i="77" s="1" a="1"/>
  <c r="O69" i="77" s="1"/>
  <c r="J58" i="77"/>
  <c r="N102" i="77"/>
  <c r="N72" i="77" s="1" a="1"/>
  <c r="N72" i="77" s="1"/>
  <c r="J61" i="77"/>
  <c r="J60" i="77"/>
  <c r="O135" i="77"/>
  <c r="O74" i="77" s="1" a="1"/>
  <c r="O74" i="77" s="1"/>
  <c r="J56" i="77"/>
  <c r="N107" i="77" s="1"/>
  <c r="N77" i="77" s="1" a="1"/>
  <c r="N77" i="77" s="1"/>
  <c r="AI14" i="77"/>
  <c r="K44" i="77"/>
  <c r="H54" i="77"/>
  <c r="Q73" i="77" a="1"/>
  <c r="Q73" i="77" s="1"/>
  <c r="Q88" i="77"/>
  <c r="Q79" i="77"/>
  <c r="Q83" i="77"/>
  <c r="Q80" i="77"/>
  <c r="Q89" i="77"/>
  <c r="Q84" i="77"/>
  <c r="Q74" i="77" a="1"/>
  <c r="Q74" i="77" s="1"/>
  <c r="Z16" i="77" a="1"/>
  <c r="Z16" i="77" s="1"/>
  <c r="S16" i="77" s="1" a="1"/>
  <c r="S16" i="77" s="1"/>
  <c r="A17" i="77"/>
  <c r="B16" i="77"/>
  <c r="P74" i="77" a="1"/>
  <c r="P74" i="77" s="1"/>
  <c r="P89" i="77"/>
  <c r="P80" i="77"/>
  <c r="P84" i="77"/>
  <c r="H64" i="77" a="1"/>
  <c r="H64" i="77" s="1"/>
  <c r="E57" i="76"/>
  <c r="B14" i="76"/>
  <c r="A15" i="76"/>
  <c r="A16" i="76" s="1"/>
  <c r="B13" i="76"/>
  <c r="AA34" i="76" a="1"/>
  <c r="AA34" i="76" s="1"/>
  <c r="AA16" i="76" a="1"/>
  <c r="AA16" i="76" s="1"/>
  <c r="AA43" i="76" a="1"/>
  <c r="AA43" i="76" s="1"/>
  <c r="AI13" i="76"/>
  <c r="AA14" i="76" a="1"/>
  <c r="AA14" i="76" s="1"/>
  <c r="I44" i="76"/>
  <c r="AA27" i="76" a="1"/>
  <c r="AA27" i="76" s="1"/>
  <c r="AA35" i="76" a="1"/>
  <c r="AA35" i="76" s="1"/>
  <c r="AA42" i="76" a="1"/>
  <c r="AA42" i="76" s="1"/>
  <c r="S10" i="76" a="1"/>
  <c r="S10" i="76" s="1"/>
  <c r="AA26" i="76" a="1"/>
  <c r="AA26" i="76" s="1"/>
  <c r="AA29" i="76" a="1"/>
  <c r="AA29" i="76" s="1"/>
  <c r="AA17" i="76" a="1"/>
  <c r="AA17" i="76" s="1"/>
  <c r="E56" i="76"/>
  <c r="E95" i="76"/>
  <c r="E157" i="76"/>
  <c r="E60" i="76"/>
  <c r="E61" i="76"/>
  <c r="D65" i="76"/>
  <c r="E126" i="76"/>
  <c r="AA20" i="76" a="1"/>
  <c r="AA20" i="76" s="1"/>
  <c r="AA41" i="76" a="1"/>
  <c r="AA41" i="76" s="1"/>
  <c r="AA28" i="76" a="1"/>
  <c r="AA28" i="76" s="1"/>
  <c r="AA36" i="76" a="1"/>
  <c r="AA36" i="76" s="1"/>
  <c r="AA32" i="76" a="1"/>
  <c r="AA32" i="76" s="1"/>
  <c r="AA40" i="76" a="1"/>
  <c r="AA40" i="76" s="1"/>
  <c r="AI20" i="76"/>
  <c r="B15" i="76"/>
  <c r="AA15" i="76" a="1"/>
  <c r="AA15" i="76" s="1"/>
  <c r="Z14" i="76" a="1"/>
  <c r="Z14" i="76" s="1"/>
  <c r="S14" i="76" s="1" a="1"/>
  <c r="S14" i="76" s="1"/>
  <c r="AA31" i="76" a="1"/>
  <c r="AA31" i="76" s="1"/>
  <c r="AA33" i="76" a="1"/>
  <c r="AA33" i="76" s="1"/>
  <c r="AA13" i="76" a="1"/>
  <c r="AA13" i="76" s="1"/>
  <c r="Z13" i="76" a="1"/>
  <c r="Z13" i="76" s="1"/>
  <c r="S13" i="76" s="1" a="1"/>
  <c r="S13" i="76" s="1"/>
  <c r="F64" i="76" a="1"/>
  <c r="F64" i="76" s="1"/>
  <c r="Z16" i="76" a="1"/>
  <c r="Z16" i="76" s="1"/>
  <c r="S16" i="76" s="1" a="1"/>
  <c r="S16" i="76" s="1"/>
  <c r="J54" i="76"/>
  <c r="AA19" i="76" a="1"/>
  <c r="AA19" i="76" s="1"/>
  <c r="O87" i="76" a="1"/>
  <c r="O87" i="76" s="1"/>
  <c r="D77" i="76" a="1"/>
  <c r="D77" i="76" s="1"/>
  <c r="J70" i="76" a="1"/>
  <c r="J70" i="76" s="1"/>
  <c r="B63" i="76" a="1"/>
  <c r="B63" i="76" s="1"/>
  <c r="G89" i="76" a="1"/>
  <c r="G89" i="76" s="1"/>
  <c r="K65" i="76" a="1"/>
  <c r="K65" i="76" s="1"/>
  <c r="D53" i="76" a="1"/>
  <c r="D53" i="76" s="1"/>
  <c r="H125" i="76" a="1"/>
  <c r="H125" i="76" s="1"/>
  <c r="N87" i="76" a="1"/>
  <c r="N87" i="76" s="1"/>
  <c r="M77" i="76" a="1"/>
  <c r="M77" i="76" s="1"/>
  <c r="O73" i="76" a="1"/>
  <c r="O73" i="76" s="1"/>
  <c r="I70" i="76" a="1"/>
  <c r="I70" i="76" s="1"/>
  <c r="I69" i="76" a="1"/>
  <c r="I69" i="76" s="1"/>
  <c r="F68" i="76" a="1"/>
  <c r="F68" i="76" s="1"/>
  <c r="O64" i="76" a="1"/>
  <c r="O64" i="76" s="1"/>
  <c r="A63" i="76" a="1"/>
  <c r="A63" i="76" s="1"/>
  <c r="Q174" i="76"/>
  <c r="P171" i="76"/>
  <c r="E87" i="76" a="1"/>
  <c r="E87" i="76" s="1"/>
  <c r="A79" i="76" a="1"/>
  <c r="A79" i="76" s="1"/>
  <c r="F75" i="76" a="1"/>
  <c r="F75" i="76" s="1"/>
  <c r="L74" i="76" a="1"/>
  <c r="L74" i="76" s="1"/>
  <c r="L72" i="76" a="1"/>
  <c r="L72" i="76" s="1"/>
  <c r="G90" i="76" a="1"/>
  <c r="G90" i="76" s="1"/>
  <c r="A82" i="76" a="1"/>
  <c r="A82" i="76" s="1"/>
  <c r="G65" i="76" a="1"/>
  <c r="G65" i="76" s="1"/>
  <c r="B87" i="76" a="1"/>
  <c r="B87" i="76" s="1"/>
  <c r="H77" i="76" a="1"/>
  <c r="H77" i="76" s="1"/>
  <c r="E75" i="76" a="1"/>
  <c r="E75" i="76" s="1"/>
  <c r="F74" i="76" a="1"/>
  <c r="F74" i="76" s="1"/>
  <c r="G71" i="76" a="1"/>
  <c r="G71" i="76" s="1"/>
  <c r="N69" i="76" a="1"/>
  <c r="N69" i="76" s="1"/>
  <c r="B66" i="76" a="1"/>
  <c r="B66" i="76" s="1"/>
  <c r="H187" i="76" a="1"/>
  <c r="H187" i="76" s="1"/>
  <c r="P135" i="76"/>
  <c r="P104" i="76"/>
  <c r="B90" i="76" a="1"/>
  <c r="B90" i="76" s="1"/>
  <c r="O83" i="76" a="1"/>
  <c r="O83" i="76" s="1"/>
  <c r="E65" i="76" a="1"/>
  <c r="E65" i="76" s="1"/>
  <c r="H218" i="76" a="1"/>
  <c r="H218" i="76" s="1"/>
  <c r="Q175" i="76"/>
  <c r="Q84" i="76" s="1"/>
  <c r="Q103" i="76"/>
  <c r="E77" i="76" a="1"/>
  <c r="E77" i="76" s="1"/>
  <c r="D74" i="76" a="1"/>
  <c r="D74" i="76" s="1"/>
  <c r="K70" i="76" a="1"/>
  <c r="K70" i="76" s="1"/>
  <c r="K69" i="76" a="1"/>
  <c r="K69" i="76" s="1"/>
  <c r="N65" i="76" a="1"/>
  <c r="N65" i="76" s="1"/>
  <c r="P175" i="76"/>
  <c r="Q134" i="76"/>
  <c r="N83" i="76" a="1"/>
  <c r="N83" i="76" s="1"/>
  <c r="N80" i="76" a="1"/>
  <c r="N80" i="76" s="1"/>
  <c r="M65" i="76"/>
  <c r="B67" i="76" a="1"/>
  <c r="B67" i="76" s="1"/>
  <c r="B76" i="76" a="1"/>
  <c r="B76" i="76" s="1"/>
  <c r="H94" i="76" a="1"/>
  <c r="H94" i="76" s="1"/>
  <c r="H83" i="76" a="1"/>
  <c r="H83" i="76" s="1"/>
  <c r="AI19" i="76"/>
  <c r="AA37" i="76" a="1"/>
  <c r="AA37" i="76" s="1"/>
  <c r="Z15" i="76" a="1"/>
  <c r="Z15" i="76" s="1"/>
  <c r="S15" i="76" s="1" a="1"/>
  <c r="S15" i="76" s="1"/>
  <c r="AA24" i="76" a="1"/>
  <c r="AA24" i="76" s="1"/>
  <c r="S2" i="76" a="1"/>
  <c r="S2" i="76" s="1"/>
  <c r="F77" i="76" a="1"/>
  <c r="F77" i="76" s="1"/>
  <c r="G56" i="76"/>
  <c r="B58" i="76"/>
  <c r="M157" i="76"/>
  <c r="D58" i="76"/>
  <c r="J157" i="76" s="1"/>
  <c r="J65" i="76" s="1" a="1"/>
  <c r="J65" i="76" s="1"/>
  <c r="M95" i="76"/>
  <c r="N164" i="76"/>
  <c r="M126" i="76"/>
  <c r="H219" i="76" a="1"/>
  <c r="H219" i="76" s="1"/>
  <c r="G58" i="76"/>
  <c r="I58" i="76"/>
  <c r="B60" i="76"/>
  <c r="I57" i="76"/>
  <c r="O130" i="76"/>
  <c r="O192" i="76"/>
  <c r="L69" i="80" l="1" a="1"/>
  <c r="L69" i="80" s="1"/>
  <c r="F133" i="80"/>
  <c r="H60" i="80"/>
  <c r="F102" i="80"/>
  <c r="J223" i="80"/>
  <c r="J192" i="80"/>
  <c r="M181" i="80"/>
  <c r="M90" i="80" s="1" a="1"/>
  <c r="M90" i="80" s="1"/>
  <c r="K174" i="80"/>
  <c r="G130" i="80"/>
  <c r="G223" i="80"/>
  <c r="G192" i="80"/>
  <c r="J130" i="80"/>
  <c r="H57" i="80"/>
  <c r="J99" i="80"/>
  <c r="L59" i="80"/>
  <c r="F171" i="80"/>
  <c r="F80" i="80" s="1" a="1"/>
  <c r="F80" i="80" s="1"/>
  <c r="K178" i="80"/>
  <c r="K87" i="80" s="1" a="1"/>
  <c r="K87" i="80" s="1"/>
  <c r="H56" i="80"/>
  <c r="J164" i="80"/>
  <c r="J72" i="80" s="1" a="1"/>
  <c r="J72" i="80" s="1"/>
  <c r="G99" i="80"/>
  <c r="H58" i="80"/>
  <c r="B182" i="80" s="1"/>
  <c r="B91" i="80" s="1" a="1"/>
  <c r="B91" i="80" s="1"/>
  <c r="H61" i="80"/>
  <c r="G164" i="80"/>
  <c r="G72" i="80" s="1" a="1"/>
  <c r="G72" i="80" s="1"/>
  <c r="K138" i="80"/>
  <c r="I107" i="80"/>
  <c r="I77" i="80" s="1" a="1"/>
  <c r="I77" i="80" s="1"/>
  <c r="J161" i="80"/>
  <c r="G161" i="80"/>
  <c r="O175" i="80"/>
  <c r="O84" i="80" s="1" a="1"/>
  <c r="O84" i="80" s="1"/>
  <c r="O171" i="80"/>
  <c r="O80" i="80" s="1" a="1"/>
  <c r="O80" i="80" s="1"/>
  <c r="O179" i="80"/>
  <c r="O88" i="80" s="1" a="1"/>
  <c r="O88" i="80" s="1"/>
  <c r="B18" i="80"/>
  <c r="A19" i="80"/>
  <c r="Z18" i="80" a="1"/>
  <c r="Z18" i="80" s="1"/>
  <c r="L69" i="79" a="1"/>
  <c r="L69" i="79" s="1"/>
  <c r="A17" i="79"/>
  <c r="B16" i="79"/>
  <c r="Z16" i="79" a="1"/>
  <c r="Z16" i="79" s="1"/>
  <c r="O175" i="79"/>
  <c r="O84" i="79" s="1" a="1"/>
  <c r="O84" i="79" s="1"/>
  <c r="O179" i="79"/>
  <c r="O88" i="79" s="1" a="1"/>
  <c r="O88" i="79" s="1"/>
  <c r="O171" i="79"/>
  <c r="O80" i="79" s="1" a="1"/>
  <c r="O80" i="79" s="1"/>
  <c r="F133" i="79"/>
  <c r="H60" i="79"/>
  <c r="F102" i="79"/>
  <c r="K174" i="79"/>
  <c r="G130" i="79"/>
  <c r="J99" i="79"/>
  <c r="J161" i="79"/>
  <c r="G99" i="79"/>
  <c r="H61" i="79"/>
  <c r="G161" i="79"/>
  <c r="F171" i="79"/>
  <c r="F80" i="79" s="1" a="1"/>
  <c r="F80" i="79" s="1"/>
  <c r="K178" i="79"/>
  <c r="K87" i="79" s="1" a="1"/>
  <c r="K87" i="79" s="1"/>
  <c r="H56" i="79"/>
  <c r="J223" i="79"/>
  <c r="M181" i="79"/>
  <c r="M90" i="79" s="1" a="1"/>
  <c r="M90" i="79" s="1"/>
  <c r="G164" i="79"/>
  <c r="G72" i="79" s="1" a="1"/>
  <c r="G72" i="79" s="1"/>
  <c r="G223" i="79"/>
  <c r="L59" i="79"/>
  <c r="K138" i="79"/>
  <c r="H58" i="79"/>
  <c r="B182" i="79" s="1"/>
  <c r="B91" i="79" s="1" a="1"/>
  <c r="B91" i="79" s="1"/>
  <c r="J130" i="79"/>
  <c r="H57" i="79"/>
  <c r="J192" i="79"/>
  <c r="G192" i="79"/>
  <c r="J164" i="79"/>
  <c r="J72" i="79" s="1" a="1"/>
  <c r="J72" i="79" s="1"/>
  <c r="I107" i="79"/>
  <c r="I77" i="79" s="1" a="1"/>
  <c r="I77" i="79" s="1"/>
  <c r="O175" i="78"/>
  <c r="O84" i="78" s="1" a="1"/>
  <c r="O84" i="78" s="1"/>
  <c r="O171" i="78"/>
  <c r="O80" i="78" s="1" a="1"/>
  <c r="O80" i="78" s="1"/>
  <c r="O179" i="78"/>
  <c r="O88" i="78" s="1" a="1"/>
  <c r="O88" i="78" s="1"/>
  <c r="S14" i="78" a="1"/>
  <c r="S14" i="78" s="1"/>
  <c r="L69" i="78" a="1"/>
  <c r="L69" i="78" s="1"/>
  <c r="F133" i="78"/>
  <c r="H60" i="78"/>
  <c r="F102" i="78"/>
  <c r="J223" i="78"/>
  <c r="J192" i="78"/>
  <c r="M181" i="78"/>
  <c r="M90" i="78" s="1" a="1"/>
  <c r="M90" i="78" s="1"/>
  <c r="J99" i="78"/>
  <c r="L59" i="78"/>
  <c r="F171" i="78"/>
  <c r="F80" i="78" s="1" a="1"/>
  <c r="F80" i="78" s="1"/>
  <c r="K178" i="78"/>
  <c r="K87" i="78" s="1" a="1"/>
  <c r="K87" i="78" s="1"/>
  <c r="G223" i="78"/>
  <c r="K138" i="78"/>
  <c r="H61" i="78"/>
  <c r="H57" i="78"/>
  <c r="J164" i="78"/>
  <c r="J72" i="78" s="1" a="1"/>
  <c r="J72" i="78" s="1"/>
  <c r="G164" i="78"/>
  <c r="G72" i="78" s="1" a="1"/>
  <c r="G72" i="78" s="1"/>
  <c r="G161" i="78"/>
  <c r="G130" i="78"/>
  <c r="G99" i="78"/>
  <c r="H56" i="78"/>
  <c r="G192" i="78"/>
  <c r="J161" i="78"/>
  <c r="K174" i="78"/>
  <c r="I107" i="78"/>
  <c r="I77" i="78" s="1" a="1"/>
  <c r="I77" i="78" s="1"/>
  <c r="J130" i="78"/>
  <c r="H58" i="78"/>
  <c r="B182" i="78" s="1"/>
  <c r="B91" i="78" s="1" a="1"/>
  <c r="B91" i="78" s="1"/>
  <c r="Z15" i="78" a="1"/>
  <c r="Z15" i="78" s="1"/>
  <c r="S15" i="78" s="1" a="1"/>
  <c r="S15" i="78" s="1"/>
  <c r="B15" i="78"/>
  <c r="A16" i="78"/>
  <c r="L69" i="77" a="1"/>
  <c r="L69" i="77" s="1"/>
  <c r="O175" i="77"/>
  <c r="O84" i="77" s="1" a="1"/>
  <c r="O84" i="77" s="1"/>
  <c r="O171" i="77"/>
  <c r="O80" i="77" s="1" a="1"/>
  <c r="O80" i="77" s="1"/>
  <c r="O179" i="77"/>
  <c r="O88" i="77" s="1" a="1"/>
  <c r="O88" i="77" s="1"/>
  <c r="A18" i="77"/>
  <c r="B17" i="77"/>
  <c r="Z17" i="77" a="1"/>
  <c r="Z17" i="77" s="1"/>
  <c r="F133" i="77"/>
  <c r="H60" i="77"/>
  <c r="F102" i="77"/>
  <c r="F72" i="77" s="1" a="1"/>
  <c r="F72" i="77" s="1"/>
  <c r="J223" i="77"/>
  <c r="J192" i="77"/>
  <c r="M181" i="77"/>
  <c r="M90" i="77" s="1" a="1"/>
  <c r="M90" i="77" s="1"/>
  <c r="K174" i="77"/>
  <c r="G130" i="77"/>
  <c r="G223" i="77"/>
  <c r="G192" i="77"/>
  <c r="J130" i="77"/>
  <c r="H57" i="77"/>
  <c r="J99" i="77"/>
  <c r="L59" i="77"/>
  <c r="F171" i="77"/>
  <c r="F80" i="77" s="1" a="1"/>
  <c r="F80" i="77" s="1"/>
  <c r="H58" i="77"/>
  <c r="B182" i="77" s="1"/>
  <c r="B91" i="77" s="1" a="1"/>
  <c r="B91" i="77" s="1"/>
  <c r="G164" i="77"/>
  <c r="G72" i="77" s="1" a="1"/>
  <c r="G72" i="77" s="1"/>
  <c r="J164" i="77"/>
  <c r="J72" i="77" s="1" a="1"/>
  <c r="J72" i="77" s="1"/>
  <c r="H61" i="77"/>
  <c r="G161" i="77"/>
  <c r="K178" i="77"/>
  <c r="K87" i="77" s="1" a="1"/>
  <c r="K87" i="77" s="1"/>
  <c r="H56" i="77"/>
  <c r="K138" i="77"/>
  <c r="I107" i="77"/>
  <c r="I77" i="77" s="1" a="1"/>
  <c r="I77" i="77" s="1"/>
  <c r="J161" i="77"/>
  <c r="G99" i="77"/>
  <c r="Q74" i="76" a="1"/>
  <c r="Q74" i="76" s="1"/>
  <c r="Q80" i="76"/>
  <c r="Q89" i="76"/>
  <c r="B16" i="76"/>
  <c r="A17" i="76"/>
  <c r="M223" i="76"/>
  <c r="M192" i="76"/>
  <c r="L69" i="76" s="1" a="1"/>
  <c r="L69" i="76" s="1"/>
  <c r="J57" i="76"/>
  <c r="O99" i="76"/>
  <c r="O69" i="76" s="1" a="1"/>
  <c r="O69" i="76" s="1"/>
  <c r="J56" i="76"/>
  <c r="N107" i="76" s="1"/>
  <c r="N77" i="76" s="1" a="1"/>
  <c r="N77" i="76" s="1"/>
  <c r="O135" i="76"/>
  <c r="O74" i="76" s="1" a="1"/>
  <c r="O74" i="76" s="1"/>
  <c r="J60" i="76"/>
  <c r="N102" i="76"/>
  <c r="N72" i="76" s="1" a="1"/>
  <c r="N72" i="76" s="1"/>
  <c r="J58" i="76"/>
  <c r="J61" i="76"/>
  <c r="Q73" i="76" a="1"/>
  <c r="Q73" i="76" s="1"/>
  <c r="Q88" i="76"/>
  <c r="Q83" i="76"/>
  <c r="Q79" i="76"/>
  <c r="H157" i="76"/>
  <c r="H65" i="76" s="1" a="1"/>
  <c r="H65" i="76" s="1"/>
  <c r="H64" i="76" a="1"/>
  <c r="H64" i="76" s="1"/>
  <c r="P74" i="76" a="1"/>
  <c r="P74" i="76" s="1"/>
  <c r="P80" i="76"/>
  <c r="P84" i="76"/>
  <c r="P89" i="76"/>
  <c r="K44" i="76"/>
  <c r="H54" i="76"/>
  <c r="AI14" i="76"/>
  <c r="J69" i="80" l="1" a="1"/>
  <c r="J69" i="80" s="1"/>
  <c r="F72" i="80" a="1"/>
  <c r="F72" i="80" s="1"/>
  <c r="K77" i="80" a="1"/>
  <c r="K77" i="80" s="1"/>
  <c r="F108" i="80"/>
  <c r="F139" i="80"/>
  <c r="G69" i="80" a="1"/>
  <c r="G69" i="80" s="1"/>
  <c r="K83" i="80" a="1"/>
  <c r="K83" i="80" s="1"/>
  <c r="F179" i="80"/>
  <c r="F88" i="80" s="1" a="1"/>
  <c r="F88" i="80" s="1"/>
  <c r="H182" i="80"/>
  <c r="H91" i="80" s="1" a="1"/>
  <c r="H91" i="80" s="1"/>
  <c r="F175" i="80"/>
  <c r="F84" i="80" s="1" a="1"/>
  <c r="F84" i="80" s="1"/>
  <c r="S18" i="80" a="1"/>
  <c r="S18" i="80" s="1"/>
  <c r="A20" i="80"/>
  <c r="B19" i="80"/>
  <c r="Z19" i="80" a="1"/>
  <c r="Z19" i="80" s="1"/>
  <c r="S19" i="80" s="1" a="1"/>
  <c r="S19" i="80" s="1"/>
  <c r="F72" i="79" a="1"/>
  <c r="F72" i="79" s="1"/>
  <c r="G69" i="79" a="1"/>
  <c r="G69" i="79" s="1"/>
  <c r="S16" i="79" a="1"/>
  <c r="S16" i="79" s="1"/>
  <c r="J69" i="79" a="1"/>
  <c r="J69" i="79" s="1"/>
  <c r="K83" i="79" a="1"/>
  <c r="K83" i="79" s="1"/>
  <c r="F179" i="79"/>
  <c r="F88" i="79" s="1" a="1"/>
  <c r="F88" i="79" s="1"/>
  <c r="H182" i="79"/>
  <c r="H91" i="79" s="1" a="1"/>
  <c r="H91" i="79" s="1"/>
  <c r="F175" i="79"/>
  <c r="F84" i="79" s="1" a="1"/>
  <c r="F84" i="79" s="1"/>
  <c r="K77" i="79" a="1"/>
  <c r="K77" i="79" s="1"/>
  <c r="F108" i="79"/>
  <c r="F139" i="79"/>
  <c r="B17" i="79"/>
  <c r="A18" i="79"/>
  <c r="Z17" i="79" a="1"/>
  <c r="Z17" i="79" s="1"/>
  <c r="S17" i="79" s="1" a="1"/>
  <c r="S17" i="79" s="1"/>
  <c r="J69" i="78" a="1"/>
  <c r="J69" i="78" s="1"/>
  <c r="G69" i="78" a="1"/>
  <c r="G69" i="78" s="1"/>
  <c r="F72" i="78" a="1"/>
  <c r="F72" i="78" s="1"/>
  <c r="K83" i="78" a="1"/>
  <c r="K83" i="78" s="1"/>
  <c r="F179" i="78"/>
  <c r="F88" i="78" s="1" a="1"/>
  <c r="F88" i="78" s="1"/>
  <c r="F175" i="78"/>
  <c r="F84" i="78" s="1" a="1"/>
  <c r="F84" i="78" s="1"/>
  <c r="H182" i="78"/>
  <c r="H91" i="78" s="1" a="1"/>
  <c r="H91" i="78" s="1"/>
  <c r="Z16" i="78" a="1"/>
  <c r="Z16" i="78" s="1"/>
  <c r="B16" i="78"/>
  <c r="A17" i="78"/>
  <c r="F139" i="78"/>
  <c r="F108" i="78"/>
  <c r="K77" i="78" a="1"/>
  <c r="K77" i="78" s="1"/>
  <c r="B18" i="77"/>
  <c r="Z18" i="77" a="1"/>
  <c r="Z18" i="77" s="1"/>
  <c r="S18" i="77" s="1" a="1"/>
  <c r="S18" i="77" s="1"/>
  <c r="A19" i="77"/>
  <c r="K83" i="77" a="1"/>
  <c r="K83" i="77" s="1"/>
  <c r="H182" i="77"/>
  <c r="H91" i="77" s="1" a="1"/>
  <c r="H91" i="77" s="1"/>
  <c r="F179" i="77"/>
  <c r="F88" i="77" s="1" a="1"/>
  <c r="F88" i="77" s="1"/>
  <c r="F175" i="77"/>
  <c r="F84" i="77" s="1" a="1"/>
  <c r="F84" i="77" s="1"/>
  <c r="S17" i="77" a="1"/>
  <c r="S17" i="77" s="1"/>
  <c r="J69" i="77" a="1"/>
  <c r="J69" i="77" s="1"/>
  <c r="K77" i="77" a="1"/>
  <c r="K77" i="77" s="1"/>
  <c r="F139" i="77"/>
  <c r="F108" i="77"/>
  <c r="G69" i="77" a="1"/>
  <c r="G69" i="77" s="1"/>
  <c r="B17" i="76"/>
  <c r="Z17" i="76" a="1"/>
  <c r="Z17" i="76" s="1"/>
  <c r="S17" i="76" s="1" a="1"/>
  <c r="S17" i="76" s="1"/>
  <c r="A18" i="76"/>
  <c r="O175" i="76"/>
  <c r="O84" i="76" s="1" a="1"/>
  <c r="O84" i="76" s="1"/>
  <c r="O179" i="76"/>
  <c r="O88" i="76" s="1" a="1"/>
  <c r="O88" i="76" s="1"/>
  <c r="O171" i="76"/>
  <c r="O80" i="76" s="1" a="1"/>
  <c r="O80" i="76" s="1"/>
  <c r="F133" i="76"/>
  <c r="H60" i="76"/>
  <c r="F102" i="76"/>
  <c r="F72" i="76" s="1" a="1"/>
  <c r="F72" i="76" s="1"/>
  <c r="J223" i="76"/>
  <c r="J192" i="76"/>
  <c r="M181" i="76"/>
  <c r="M90" i="76" s="1" a="1"/>
  <c r="M90" i="76" s="1"/>
  <c r="K174" i="76"/>
  <c r="G130" i="76"/>
  <c r="G223" i="76"/>
  <c r="G192" i="76"/>
  <c r="J130" i="76"/>
  <c r="H57" i="76"/>
  <c r="K138" i="76"/>
  <c r="I107" i="76"/>
  <c r="I77" i="76" s="1" a="1"/>
  <c r="I77" i="76" s="1"/>
  <c r="H58" i="76"/>
  <c r="B182" i="76" s="1"/>
  <c r="B91" i="76" s="1" a="1"/>
  <c r="B91" i="76" s="1"/>
  <c r="F171" i="76"/>
  <c r="F80" i="76" s="1" a="1"/>
  <c r="F80" i="76" s="1"/>
  <c r="K178" i="76"/>
  <c r="K87" i="76" s="1" a="1"/>
  <c r="K87" i="76" s="1"/>
  <c r="H56" i="76"/>
  <c r="J164" i="76"/>
  <c r="J72" i="76" s="1" a="1"/>
  <c r="J72" i="76" s="1"/>
  <c r="G164" i="76"/>
  <c r="G72" i="76" s="1" a="1"/>
  <c r="G72" i="76" s="1"/>
  <c r="J161" i="76"/>
  <c r="H61" i="76"/>
  <c r="J99" i="76"/>
  <c r="L59" i="76"/>
  <c r="G161" i="76"/>
  <c r="G99" i="76"/>
  <c r="Z20" i="80" l="1" a="1"/>
  <c r="Z20" i="80" s="1"/>
  <c r="B20" i="80"/>
  <c r="A21" i="80"/>
  <c r="F78" i="80" a="1"/>
  <c r="F78" i="80" s="1"/>
  <c r="B18" i="79"/>
  <c r="A19" i="79"/>
  <c r="Z18" i="79" a="1"/>
  <c r="Z18" i="79" s="1"/>
  <c r="S18" i="79" s="1" a="1"/>
  <c r="S18" i="79" s="1"/>
  <c r="F78" i="79" a="1"/>
  <c r="F78" i="79" s="1"/>
  <c r="F78" i="78" a="1"/>
  <c r="F78" i="78" s="1"/>
  <c r="A18" i="78"/>
  <c r="B17" i="78"/>
  <c r="Z17" i="78" a="1"/>
  <c r="Z17" i="78" s="1"/>
  <c r="S17" i="78" s="1" a="1"/>
  <c r="S17" i="78" s="1"/>
  <c r="S16" i="78" a="1"/>
  <c r="S16" i="78" s="1"/>
  <c r="F78" i="77" a="1"/>
  <c r="F78" i="77" s="1"/>
  <c r="A20" i="77"/>
  <c r="Z19" i="77" a="1"/>
  <c r="Z19" i="77" s="1"/>
  <c r="B19" i="77"/>
  <c r="B18" i="76"/>
  <c r="Z18" i="76" a="1"/>
  <c r="Z18" i="76" s="1"/>
  <c r="S18" i="76" s="1" a="1"/>
  <c r="S18" i="76" s="1"/>
  <c r="A19" i="76"/>
  <c r="K83" i="76" a="1"/>
  <c r="K83" i="76" s="1"/>
  <c r="H182" i="76"/>
  <c r="H91" i="76" s="1" a="1"/>
  <c r="H91" i="76" s="1"/>
  <c r="F175" i="76"/>
  <c r="F84" i="76" s="1" a="1"/>
  <c r="F84" i="76" s="1"/>
  <c r="F179" i="76"/>
  <c r="F88" i="76" s="1" a="1"/>
  <c r="F88" i="76" s="1"/>
  <c r="F139" i="76"/>
  <c r="F108" i="76"/>
  <c r="K77" i="76" a="1"/>
  <c r="K77" i="76" s="1"/>
  <c r="J69" i="76" a="1"/>
  <c r="J69" i="76" s="1"/>
  <c r="G69" i="76" a="1"/>
  <c r="G69" i="76" s="1"/>
  <c r="A22" i="80" l="1"/>
  <c r="B21" i="80"/>
  <c r="Z21" i="80" a="1"/>
  <c r="Z21" i="80" s="1"/>
  <c r="S21" i="80" s="1" a="1"/>
  <c r="S21" i="80" s="1"/>
  <c r="S20" i="80" a="1"/>
  <c r="S20" i="80" s="1"/>
  <c r="A20" i="79"/>
  <c r="B19" i="79"/>
  <c r="Z19" i="79" a="1"/>
  <c r="Z19" i="79" s="1"/>
  <c r="B18" i="78"/>
  <c r="A19" i="78"/>
  <c r="Z18" i="78" a="1"/>
  <c r="Z18" i="78" s="1"/>
  <c r="S19" i="77" a="1"/>
  <c r="S19" i="77" s="1"/>
  <c r="Z20" i="77" a="1"/>
  <c r="Z20" i="77" s="1"/>
  <c r="S20" i="77" s="1" a="1"/>
  <c r="S20" i="77" s="1"/>
  <c r="A21" i="77"/>
  <c r="B20" i="77"/>
  <c r="F78" i="76" a="1"/>
  <c r="F78" i="76" s="1"/>
  <c r="A20" i="76"/>
  <c r="B19" i="76"/>
  <c r="Z19" i="76" a="1"/>
  <c r="Z19" i="76" s="1"/>
  <c r="S19" i="76" s="1" a="1"/>
  <c r="S19" i="76" s="1"/>
  <c r="A23" i="80" l="1"/>
  <c r="B22" i="80"/>
  <c r="Z22" i="80" a="1"/>
  <c r="Z22" i="80" s="1"/>
  <c r="S19" i="79" a="1"/>
  <c r="S19" i="79" s="1"/>
  <c r="B20" i="79"/>
  <c r="A21" i="79"/>
  <c r="Z20" i="79" a="1"/>
  <c r="Z20" i="79" s="1"/>
  <c r="S20" i="79" s="1" a="1"/>
  <c r="S20" i="79" s="1"/>
  <c r="S18" i="78" a="1"/>
  <c r="S18" i="78" s="1"/>
  <c r="A20" i="78"/>
  <c r="B19" i="78"/>
  <c r="Z19" i="78" a="1"/>
  <c r="Z19" i="78" s="1"/>
  <c r="S19" i="78" s="1" a="1"/>
  <c r="S19" i="78" s="1"/>
  <c r="A22" i="77"/>
  <c r="B21" i="77"/>
  <c r="Z21" i="77" a="1"/>
  <c r="Z21" i="77" s="1"/>
  <c r="B20" i="76"/>
  <c r="A21" i="76"/>
  <c r="Z20" i="76" a="1"/>
  <c r="Z20" i="76" s="1"/>
  <c r="S20" i="76" s="1" a="1"/>
  <c r="S20" i="76" s="1"/>
  <c r="S22" i="80" l="1" a="1"/>
  <c r="S22" i="80" s="1"/>
  <c r="Z23" i="80" a="1"/>
  <c r="Z23" i="80" s="1"/>
  <c r="S23" i="80" s="1" a="1"/>
  <c r="S23" i="80" s="1"/>
  <c r="B23" i="80"/>
  <c r="A24" i="80"/>
  <c r="B21" i="79"/>
  <c r="A22" i="79"/>
  <c r="Z21" i="79" a="1"/>
  <c r="Z21" i="79" s="1"/>
  <c r="S21" i="79" s="1" a="1"/>
  <c r="S21" i="79" s="1"/>
  <c r="Z20" i="78" a="1"/>
  <c r="Z20" i="78" s="1"/>
  <c r="S20" i="78" s="1" a="1"/>
  <c r="S20" i="78" s="1"/>
  <c r="A21" i="78"/>
  <c r="B20" i="78"/>
  <c r="S21" i="77" a="1"/>
  <c r="S21" i="77" s="1"/>
  <c r="A23" i="77"/>
  <c r="B22" i="77"/>
  <c r="Z22" i="77" a="1"/>
  <c r="Z22" i="77" s="1"/>
  <c r="S22" i="77" s="1" a="1"/>
  <c r="S22" i="77" s="1"/>
  <c r="A22" i="76"/>
  <c r="B21" i="76"/>
  <c r="Z21" i="76" a="1"/>
  <c r="Z21" i="76" s="1"/>
  <c r="S21" i="76" s="1" a="1"/>
  <c r="S21" i="76" s="1"/>
  <c r="B24" i="80" l="1"/>
  <c r="Z24" i="80" a="1"/>
  <c r="Z24" i="80" s="1"/>
  <c r="S24" i="80" s="1" a="1"/>
  <c r="S24" i="80" s="1"/>
  <c r="A25" i="80"/>
  <c r="A23" i="79"/>
  <c r="Z22" i="79" a="1"/>
  <c r="Z22" i="79" s="1"/>
  <c r="S22" i="79" s="1" a="1"/>
  <c r="S22" i="79" s="1"/>
  <c r="B22" i="79"/>
  <c r="B21" i="78"/>
  <c r="A22" i="78"/>
  <c r="Z21" i="78" a="1"/>
  <c r="Z21" i="78" s="1"/>
  <c r="S21" i="78" s="1" a="1"/>
  <c r="S21" i="78" s="1"/>
  <c r="A24" i="77"/>
  <c r="B23" i="77"/>
  <c r="Z23" i="77" a="1"/>
  <c r="Z23" i="77" s="1"/>
  <c r="S23" i="77" s="1" a="1"/>
  <c r="S23" i="77" s="1"/>
  <c r="A23" i="76"/>
  <c r="B22" i="76"/>
  <c r="Z22" i="76" a="1"/>
  <c r="Z22" i="76" s="1"/>
  <c r="S22" i="76" s="1" a="1"/>
  <c r="S22" i="76" s="1"/>
  <c r="Z25" i="80" l="1" a="1"/>
  <c r="Z25" i="80" s="1"/>
  <c r="S25" i="80" s="1" a="1"/>
  <c r="S25" i="80" s="1"/>
  <c r="B25" i="80"/>
  <c r="A26" i="80"/>
  <c r="Z23" i="79" a="1"/>
  <c r="Z23" i="79" s="1"/>
  <c r="S23" i="79" s="1" a="1"/>
  <c r="S23" i="79" s="1"/>
  <c r="A24" i="79"/>
  <c r="B23" i="79"/>
  <c r="A23" i="78"/>
  <c r="B22" i="78"/>
  <c r="Z22" i="78" a="1"/>
  <c r="Z22" i="78" s="1"/>
  <c r="S22" i="78" s="1" a="1"/>
  <c r="S22" i="78" s="1"/>
  <c r="B24" i="77"/>
  <c r="A25" i="77"/>
  <c r="Z24" i="77" a="1"/>
  <c r="Z24" i="77" s="1"/>
  <c r="S24" i="77" s="1" a="1"/>
  <c r="S24" i="77" s="1"/>
  <c r="Z23" i="76" a="1"/>
  <c r="Z23" i="76" s="1"/>
  <c r="S23" i="76" s="1" a="1"/>
  <c r="S23" i="76" s="1"/>
  <c r="B23" i="76"/>
  <c r="A24" i="76"/>
  <c r="A27" i="80" l="1"/>
  <c r="Z26" i="80" a="1"/>
  <c r="Z26" i="80" s="1"/>
  <c r="S26" i="80" s="1" a="1"/>
  <c r="S26" i="80" s="1"/>
  <c r="B26" i="80"/>
  <c r="B24" i="79"/>
  <c r="Z24" i="79" a="1"/>
  <c r="Z24" i="79" s="1"/>
  <c r="S24" i="79" s="1" a="1"/>
  <c r="S24" i="79" s="1"/>
  <c r="A25" i="79"/>
  <c r="A24" i="78"/>
  <c r="B23" i="78"/>
  <c r="Z23" i="78" a="1"/>
  <c r="Z23" i="78" s="1"/>
  <c r="S23" i="78" s="1" a="1"/>
  <c r="S23" i="78" s="1"/>
  <c r="Z25" i="77" a="1"/>
  <c r="Z25" i="77" s="1"/>
  <c r="S25" i="77" s="1" a="1"/>
  <c r="S25" i="77" s="1"/>
  <c r="B25" i="77"/>
  <c r="A26" i="77"/>
  <c r="A25" i="76"/>
  <c r="Z24" i="76" a="1"/>
  <c r="Z24" i="76" s="1"/>
  <c r="S24" i="76" s="1" a="1"/>
  <c r="S24" i="76" s="1"/>
  <c r="B24" i="76"/>
  <c r="A28" i="80" l="1"/>
  <c r="Z27" i="80" a="1"/>
  <c r="Z27" i="80" s="1"/>
  <c r="S27" i="80" s="1" a="1"/>
  <c r="S27" i="80" s="1"/>
  <c r="B27" i="80"/>
  <c r="B25" i="79"/>
  <c r="A26" i="79"/>
  <c r="Z25" i="79" a="1"/>
  <c r="Z25" i="79" s="1"/>
  <c r="S25" i="79" s="1" a="1"/>
  <c r="S25" i="79" s="1"/>
  <c r="B24" i="78"/>
  <c r="A25" i="78"/>
  <c r="Z24" i="78" a="1"/>
  <c r="Z24" i="78" s="1"/>
  <c r="S24" i="78" s="1" a="1"/>
  <c r="S24" i="78" s="1"/>
  <c r="Z26" i="77" a="1"/>
  <c r="Z26" i="77" s="1"/>
  <c r="S26" i="77" s="1" a="1"/>
  <c r="S26" i="77" s="1"/>
  <c r="A27" i="77"/>
  <c r="B26" i="77"/>
  <c r="B25" i="76"/>
  <c r="Z25" i="76" a="1"/>
  <c r="Z25" i="76" s="1"/>
  <c r="S25" i="76" s="1" a="1"/>
  <c r="S25" i="76" s="1"/>
  <c r="A26" i="76"/>
  <c r="A29" i="80" l="1"/>
  <c r="B28" i="80"/>
  <c r="Z28" i="80" a="1"/>
  <c r="Z28" i="80" s="1"/>
  <c r="S28" i="80" s="1" a="1"/>
  <c r="S28" i="80" s="1"/>
  <c r="A27" i="79"/>
  <c r="B26" i="79"/>
  <c r="Z26" i="79" a="1"/>
  <c r="Z26" i="79" s="1"/>
  <c r="S26" i="79" s="1" a="1"/>
  <c r="S26" i="79" s="1"/>
  <c r="B25" i="78"/>
  <c r="A26" i="78"/>
  <c r="Z25" i="78" a="1"/>
  <c r="Z25" i="78" s="1"/>
  <c r="S25" i="78" s="1" a="1"/>
  <c r="S25" i="78" s="1"/>
  <c r="Z27" i="77" a="1"/>
  <c r="Z27" i="77" s="1"/>
  <c r="S27" i="77" s="1" a="1"/>
  <c r="S27" i="77" s="1"/>
  <c r="A28" i="77"/>
  <c r="B27" i="77"/>
  <c r="B26" i="76"/>
  <c r="A27" i="76"/>
  <c r="Z26" i="76" a="1"/>
  <c r="Z26" i="76" s="1"/>
  <c r="S26" i="76" s="1" a="1"/>
  <c r="S26" i="76" s="1"/>
  <c r="A30" i="80" l="1"/>
  <c r="B29" i="80"/>
  <c r="Z29" i="80" a="1"/>
  <c r="Z29" i="80" s="1"/>
  <c r="S29" i="80" s="1" a="1"/>
  <c r="S29" i="80" s="1"/>
  <c r="B27" i="79"/>
  <c r="A28" i="79"/>
  <c r="Z27" i="79" a="1"/>
  <c r="Z27" i="79" s="1"/>
  <c r="S27" i="79" s="1" a="1"/>
  <c r="S27" i="79" s="1"/>
  <c r="Z26" i="78" a="1"/>
  <c r="Z26" i="78" s="1"/>
  <c r="S26" i="78" s="1" a="1"/>
  <c r="S26" i="78" s="1"/>
  <c r="B26" i="78"/>
  <c r="A27" i="78"/>
  <c r="A29" i="77"/>
  <c r="B28" i="77"/>
  <c r="Z28" i="77" a="1"/>
  <c r="Z28" i="77" s="1"/>
  <c r="S28" i="77" s="1" a="1"/>
  <c r="S28" i="77" s="1"/>
  <c r="B27" i="76"/>
  <c r="A28" i="76"/>
  <c r="Z27" i="76" a="1"/>
  <c r="Z27" i="76" s="1"/>
  <c r="S27" i="76" s="1" a="1"/>
  <c r="S27" i="76" s="1"/>
  <c r="B30" i="80" l="1"/>
  <c r="A31" i="80"/>
  <c r="Z30" i="80" a="1"/>
  <c r="Z30" i="80" s="1"/>
  <c r="S30" i="80" s="1" a="1"/>
  <c r="S30" i="80" s="1"/>
  <c r="B28" i="79"/>
  <c r="A29" i="79"/>
  <c r="Z28" i="79" a="1"/>
  <c r="Z28" i="79" s="1"/>
  <c r="S28" i="79" s="1" a="1"/>
  <c r="S28" i="79" s="1"/>
  <c r="Z27" i="78" a="1"/>
  <c r="Z27" i="78" s="1"/>
  <c r="S27" i="78" s="1" a="1"/>
  <c r="S27" i="78" s="1"/>
  <c r="A28" i="78"/>
  <c r="B27" i="78"/>
  <c r="A30" i="77"/>
  <c r="B29" i="77"/>
  <c r="Z29" i="77" a="1"/>
  <c r="Z29" i="77" s="1"/>
  <c r="S29" i="77" s="1" a="1"/>
  <c r="S29" i="77" s="1"/>
  <c r="A29" i="76"/>
  <c r="Z28" i="76" a="1"/>
  <c r="Z28" i="76" s="1"/>
  <c r="S28" i="76" s="1" a="1"/>
  <c r="S28" i="76" s="1"/>
  <c r="B28" i="76"/>
  <c r="B31" i="80" l="1"/>
  <c r="A32" i="80"/>
  <c r="Z31" i="80" a="1"/>
  <c r="Z31" i="80" s="1"/>
  <c r="S31" i="80" s="1" a="1"/>
  <c r="S31" i="80" s="1"/>
  <c r="Z29" i="79" a="1"/>
  <c r="Z29" i="79" s="1"/>
  <c r="S29" i="79" s="1" a="1"/>
  <c r="S29" i="79" s="1"/>
  <c r="A30" i="79"/>
  <c r="B29" i="79"/>
  <c r="Z28" i="78" a="1"/>
  <c r="Z28" i="78" s="1"/>
  <c r="S28" i="78" s="1" a="1"/>
  <c r="S28" i="78" s="1"/>
  <c r="B28" i="78"/>
  <c r="A29" i="78"/>
  <c r="B30" i="77"/>
  <c r="A31" i="77"/>
  <c r="Z30" i="77" a="1"/>
  <c r="Z30" i="77" s="1"/>
  <c r="S30" i="77" s="1" a="1"/>
  <c r="S30" i="77" s="1"/>
  <c r="A30" i="76"/>
  <c r="B29" i="76"/>
  <c r="Z29" i="76" a="1"/>
  <c r="Z29" i="76" s="1"/>
  <c r="S29" i="76" s="1" a="1"/>
  <c r="S29" i="76" s="1"/>
  <c r="B32" i="80" l="1"/>
  <c r="A33" i="80"/>
  <c r="Z32" i="80" a="1"/>
  <c r="Z32" i="80" s="1"/>
  <c r="S32" i="80" s="1" a="1"/>
  <c r="S32" i="80" s="1"/>
  <c r="B30" i="79"/>
  <c r="Z30" i="79" a="1"/>
  <c r="Z30" i="79" s="1"/>
  <c r="S30" i="79" s="1" a="1"/>
  <c r="S30" i="79" s="1"/>
  <c r="A31" i="79"/>
  <c r="B29" i="78"/>
  <c r="A30" i="78"/>
  <c r="Z29" i="78" a="1"/>
  <c r="Z29" i="78" s="1"/>
  <c r="S29" i="78" s="1" a="1"/>
  <c r="S29" i="78" s="1"/>
  <c r="B31" i="77"/>
  <c r="A32" i="77"/>
  <c r="Z31" i="77" a="1"/>
  <c r="Z31" i="77" s="1"/>
  <c r="S31" i="77" s="1" a="1"/>
  <c r="S31" i="77" s="1"/>
  <c r="B30" i="76"/>
  <c r="Z30" i="76" a="1"/>
  <c r="Z30" i="76" s="1"/>
  <c r="S30" i="76" s="1" a="1"/>
  <c r="S30" i="76" s="1"/>
  <c r="A31" i="76"/>
  <c r="Z33" i="80" l="1" a="1"/>
  <c r="Z33" i="80" s="1"/>
  <c r="S33" i="80" s="1" a="1"/>
  <c r="S33" i="80" s="1"/>
  <c r="B33" i="80"/>
  <c r="A34" i="80"/>
  <c r="Z31" i="79" a="1"/>
  <c r="Z31" i="79" s="1"/>
  <c r="S31" i="79" s="1" a="1"/>
  <c r="S31" i="79" s="1"/>
  <c r="A32" i="79"/>
  <c r="B31" i="79"/>
  <c r="B30" i="78"/>
  <c r="A31" i="78"/>
  <c r="Z30" i="78" a="1"/>
  <c r="Z30" i="78" s="1"/>
  <c r="S30" i="78" s="1" a="1"/>
  <c r="S30" i="78" s="1"/>
  <c r="B32" i="77"/>
  <c r="A33" i="77"/>
  <c r="Z32" i="77" a="1"/>
  <c r="Z32" i="77" s="1"/>
  <c r="S32" i="77" s="1" a="1"/>
  <c r="S32" i="77" s="1"/>
  <c r="A32" i="76"/>
  <c r="B31" i="76"/>
  <c r="Z31" i="76" a="1"/>
  <c r="Z31" i="76" s="1"/>
  <c r="S31" i="76" s="1" a="1"/>
  <c r="S31" i="76" s="1"/>
  <c r="Z34" i="80" l="1" a="1"/>
  <c r="Z34" i="80" s="1"/>
  <c r="S34" i="80" s="1" a="1"/>
  <c r="S34" i="80" s="1"/>
  <c r="A35" i="80"/>
  <c r="B34" i="80"/>
  <c r="B32" i="79"/>
  <c r="A33" i="79"/>
  <c r="Z32" i="79" a="1"/>
  <c r="Z32" i="79" s="1"/>
  <c r="S32" i="79" s="1" a="1"/>
  <c r="S32" i="79" s="1"/>
  <c r="B31" i="78"/>
  <c r="A32" i="78"/>
  <c r="Z31" i="78" a="1"/>
  <c r="Z31" i="78" s="1"/>
  <c r="S31" i="78" s="1" a="1"/>
  <c r="S31" i="78" s="1"/>
  <c r="Z33" i="77" a="1"/>
  <c r="Z33" i="77" s="1"/>
  <c r="S33" i="77" s="1" a="1"/>
  <c r="S33" i="77" s="1"/>
  <c r="B33" i="77"/>
  <c r="A34" i="77"/>
  <c r="A33" i="76"/>
  <c r="Z32" i="76" a="1"/>
  <c r="Z32" i="76" s="1"/>
  <c r="S32" i="76" s="1" a="1"/>
  <c r="S32" i="76" s="1"/>
  <c r="B32" i="76"/>
  <c r="B35" i="80" l="1"/>
  <c r="A36" i="80"/>
  <c r="Z35" i="80" a="1"/>
  <c r="Z35" i="80" s="1"/>
  <c r="S35" i="80" s="1" a="1"/>
  <c r="S35" i="80" s="1"/>
  <c r="B33" i="79"/>
  <c r="Z33" i="79" a="1"/>
  <c r="Z33" i="79" s="1"/>
  <c r="S33" i="79" s="1" a="1"/>
  <c r="S33" i="79" s="1"/>
  <c r="A34" i="79"/>
  <c r="B32" i="78"/>
  <c r="Z32" i="78" a="1"/>
  <c r="Z32" i="78" s="1"/>
  <c r="S32" i="78" s="1" a="1"/>
  <c r="S32" i="78" s="1"/>
  <c r="A33" i="78"/>
  <c r="Z34" i="77" a="1"/>
  <c r="Z34" i="77" s="1"/>
  <c r="S34" i="77" s="1" a="1"/>
  <c r="S34" i="77" s="1"/>
  <c r="A35" i="77"/>
  <c r="B34" i="77"/>
  <c r="Z33" i="76" a="1"/>
  <c r="Z33" i="76" s="1"/>
  <c r="S33" i="76" s="1" a="1"/>
  <c r="S33" i="76" s="1"/>
  <c r="A34" i="76"/>
  <c r="B33" i="76"/>
  <c r="B36" i="80" l="1"/>
  <c r="A37" i="80"/>
  <c r="Z36" i="80" a="1"/>
  <c r="Z36" i="80" s="1"/>
  <c r="S36" i="80" s="1" a="1"/>
  <c r="S36" i="80" s="1"/>
  <c r="A35" i="79"/>
  <c r="Z34" i="79" a="1"/>
  <c r="Z34" i="79" s="1"/>
  <c r="S34" i="79" s="1" a="1"/>
  <c r="S34" i="79" s="1"/>
  <c r="B34" i="79"/>
  <c r="B33" i="78"/>
  <c r="Z33" i="78" a="1"/>
  <c r="Z33" i="78" s="1"/>
  <c r="S33" i="78" s="1" a="1"/>
  <c r="S33" i="78" s="1"/>
  <c r="A34" i="78"/>
  <c r="Z35" i="77" a="1"/>
  <c r="Z35" i="77" s="1"/>
  <c r="S35" i="77" s="1" a="1"/>
  <c r="S35" i="77" s="1"/>
  <c r="B35" i="77"/>
  <c r="A36" i="77"/>
  <c r="Z34" i="76" a="1"/>
  <c r="Z34" i="76" s="1"/>
  <c r="S34" i="76" s="1" a="1"/>
  <c r="S34" i="76" s="1"/>
  <c r="B34" i="76"/>
  <c r="A35" i="76"/>
  <c r="A38" i="80" l="1"/>
  <c r="B37" i="80"/>
  <c r="Z37" i="80" a="1"/>
  <c r="Z37" i="80" s="1"/>
  <c r="S37" i="80" s="1" a="1"/>
  <c r="S37" i="80" s="1"/>
  <c r="B35" i="79"/>
  <c r="Z35" i="79" a="1"/>
  <c r="Z35" i="79" s="1"/>
  <c r="S35" i="79" s="1" a="1"/>
  <c r="S35" i="79" s="1"/>
  <c r="A36" i="79"/>
  <c r="Z34" i="78" a="1"/>
  <c r="Z34" i="78" s="1"/>
  <c r="S34" i="78" s="1" a="1"/>
  <c r="S34" i="78" s="1"/>
  <c r="A35" i="78"/>
  <c r="B34" i="78"/>
  <c r="A37" i="77"/>
  <c r="B36" i="77"/>
  <c r="Z36" i="77" a="1"/>
  <c r="Z36" i="77" s="1"/>
  <c r="S36" i="77" s="1" a="1"/>
  <c r="S36" i="77" s="1"/>
  <c r="B35" i="76"/>
  <c r="Z35" i="76" a="1"/>
  <c r="Z35" i="76" s="1"/>
  <c r="S35" i="76" s="1" a="1"/>
  <c r="S35" i="76" s="1"/>
  <c r="A36" i="76"/>
  <c r="B38" i="80" l="1"/>
  <c r="A39" i="80"/>
  <c r="Z38" i="80" a="1"/>
  <c r="Z38" i="80" s="1"/>
  <c r="S38" i="80" s="1" a="1"/>
  <c r="S38" i="80" s="1"/>
  <c r="B36" i="79"/>
  <c r="A37" i="79"/>
  <c r="Z36" i="79" a="1"/>
  <c r="Z36" i="79" s="1"/>
  <c r="S36" i="79" s="1" a="1"/>
  <c r="S36" i="79" s="1"/>
  <c r="A36" i="78"/>
  <c r="Z35" i="78" a="1"/>
  <c r="Z35" i="78" s="1"/>
  <c r="S35" i="78" s="1" a="1"/>
  <c r="S35" i="78" s="1"/>
  <c r="B35" i="78"/>
  <c r="A38" i="77"/>
  <c r="B37" i="77"/>
  <c r="Z37" i="77" a="1"/>
  <c r="Z37" i="77" s="1"/>
  <c r="S37" i="77" s="1" a="1"/>
  <c r="S37" i="77" s="1"/>
  <c r="A37" i="76"/>
  <c r="Z36" i="76" a="1"/>
  <c r="Z36" i="76" s="1"/>
  <c r="S36" i="76" s="1" a="1"/>
  <c r="S36" i="76" s="1"/>
  <c r="B36" i="76"/>
  <c r="A40" i="80" l="1"/>
  <c r="B39" i="80"/>
  <c r="Z39" i="80" a="1"/>
  <c r="Z39" i="80" s="1"/>
  <c r="S39" i="80" s="1" a="1"/>
  <c r="S39" i="80" s="1"/>
  <c r="A38" i="79"/>
  <c r="Z37" i="79" a="1"/>
  <c r="Z37" i="79" s="1"/>
  <c r="S37" i="79" s="1" a="1"/>
  <c r="S37" i="79" s="1"/>
  <c r="B37" i="79"/>
  <c r="A37" i="78"/>
  <c r="Z36" i="78" a="1"/>
  <c r="Z36" i="78" s="1"/>
  <c r="S36" i="78" s="1" a="1"/>
  <c r="S36" i="78" s="1"/>
  <c r="B36" i="78"/>
  <c r="B38" i="77"/>
  <c r="A39" i="77"/>
  <c r="Z38" i="77" a="1"/>
  <c r="Z38" i="77" s="1"/>
  <c r="S38" i="77" s="1" a="1"/>
  <c r="S38" i="77" s="1"/>
  <c r="A38" i="76"/>
  <c r="B37" i="76"/>
  <c r="Z37" i="76" a="1"/>
  <c r="Z37" i="76" s="1"/>
  <c r="S37" i="76" s="1" a="1"/>
  <c r="S37" i="76" s="1"/>
  <c r="A41" i="80" l="1"/>
  <c r="B40" i="80"/>
  <c r="Z40" i="80" a="1"/>
  <c r="Z40" i="80" s="1"/>
  <c r="S40" i="80" s="1" a="1"/>
  <c r="S40" i="80" s="1"/>
  <c r="A42" i="80"/>
  <c r="A43" i="80"/>
  <c r="B38" i="79"/>
  <c r="A39" i="79"/>
  <c r="Z38" i="79" a="1"/>
  <c r="Z38" i="79" s="1"/>
  <c r="S38" i="79" s="1" a="1"/>
  <c r="S38" i="79" s="1"/>
  <c r="B37" i="78"/>
  <c r="A38" i="78"/>
  <c r="Z37" i="78" a="1"/>
  <c r="Z37" i="78" s="1"/>
  <c r="S37" i="78" s="1" a="1"/>
  <c r="S37" i="78" s="1"/>
  <c r="B39" i="77"/>
  <c r="A40" i="77"/>
  <c r="Z39" i="77" a="1"/>
  <c r="Z39" i="77" s="1"/>
  <c r="S39" i="77" s="1" a="1"/>
  <c r="S39" i="77" s="1"/>
  <c r="B38" i="76"/>
  <c r="Z38" i="76" a="1"/>
  <c r="Z38" i="76" s="1"/>
  <c r="S38" i="76" s="1" a="1"/>
  <c r="S38" i="76" s="1"/>
  <c r="A39" i="76"/>
  <c r="Z43" i="80" l="1" a="1"/>
  <c r="Z43" i="80" s="1"/>
  <c r="B43" i="80"/>
  <c r="Z42" i="80" a="1"/>
  <c r="Z42" i="80" s="1"/>
  <c r="S42" i="80" s="1" a="1"/>
  <c r="S42" i="80" s="1"/>
  <c r="B42" i="80"/>
  <c r="Z41" i="80" a="1"/>
  <c r="Z41" i="80" s="1"/>
  <c r="S41" i="80" s="1" a="1"/>
  <c r="S41" i="80" s="1"/>
  <c r="B41" i="80"/>
  <c r="Z39" i="79" a="1"/>
  <c r="Z39" i="79" s="1"/>
  <c r="S39" i="79" s="1" a="1"/>
  <c r="S39" i="79" s="1"/>
  <c r="A40" i="79"/>
  <c r="B39" i="79"/>
  <c r="B38" i="78"/>
  <c r="Z38" i="78" a="1"/>
  <c r="Z38" i="78" s="1"/>
  <c r="S38" i="78" s="1" a="1"/>
  <c r="S38" i="78" s="1"/>
  <c r="A39" i="78"/>
  <c r="B40" i="77"/>
  <c r="A41" i="77"/>
  <c r="A43" i="77"/>
  <c r="Z40" i="77" a="1"/>
  <c r="Z40" i="77" s="1"/>
  <c r="S40" i="77" s="1" a="1"/>
  <c r="S40" i="77" s="1"/>
  <c r="A42" i="77"/>
  <c r="A40" i="76"/>
  <c r="B39" i="76"/>
  <c r="Z39" i="76" a="1"/>
  <c r="Z39" i="76" s="1"/>
  <c r="S39" i="76" s="1" a="1"/>
  <c r="S39" i="76" s="1"/>
  <c r="B10" i="80" l="1"/>
  <c r="A54" i="80" s="1"/>
  <c r="S43" i="80" a="1"/>
  <c r="S43" i="80" s="1"/>
  <c r="AI15" i="80"/>
  <c r="AI1" i="80" s="1"/>
  <c r="I1" i="80" s="1"/>
  <c r="A43" i="79"/>
  <c r="A41" i="79"/>
  <c r="B40" i="79"/>
  <c r="A42" i="79"/>
  <c r="Z40" i="79" a="1"/>
  <c r="Z40" i="79" s="1"/>
  <c r="S40" i="79" s="1" a="1"/>
  <c r="S40" i="79" s="1"/>
  <c r="Z39" i="78" a="1"/>
  <c r="Z39" i="78" s="1"/>
  <c r="S39" i="78" s="1" a="1"/>
  <c r="S39" i="78" s="1"/>
  <c r="A40" i="78"/>
  <c r="B39" i="78"/>
  <c r="Z43" i="77" a="1"/>
  <c r="Z43" i="77" s="1"/>
  <c r="B43" i="77"/>
  <c r="Z41" i="77" a="1"/>
  <c r="Z41" i="77" s="1"/>
  <c r="S41" i="77" s="1" a="1"/>
  <c r="S41" i="77" s="1"/>
  <c r="B41" i="77"/>
  <c r="Z42" i="77" a="1"/>
  <c r="Z42" i="77" s="1"/>
  <c r="S42" i="77" s="1" a="1"/>
  <c r="S42" i="77" s="1"/>
  <c r="B42" i="77"/>
  <c r="A42" i="76"/>
  <c r="A41" i="76"/>
  <c r="B40" i="76"/>
  <c r="Z40" i="76" a="1"/>
  <c r="Z40" i="76" s="1"/>
  <c r="S40" i="76" s="1" a="1"/>
  <c r="S40" i="76" s="1"/>
  <c r="A43" i="76"/>
  <c r="A56" i="80" l="1"/>
  <c r="F56" i="80" s="1"/>
  <c r="L56" i="80" s="1"/>
  <c r="E125" i="80"/>
  <c r="A60" i="80"/>
  <c r="E156" i="80"/>
  <c r="C188" i="80"/>
  <c r="O188" i="80" s="1"/>
  <c r="B192" i="80" s="1"/>
  <c r="E192" i="80" s="1" a="1"/>
  <c r="E192" i="80" s="1"/>
  <c r="F54" i="80"/>
  <c r="C219" i="80"/>
  <c r="O219" i="80" s="1"/>
  <c r="B223" i="80" s="1"/>
  <c r="E223" i="80" s="1" a="1"/>
  <c r="E223" i="80" s="1"/>
  <c r="A61" i="80"/>
  <c r="A58" i="80"/>
  <c r="F58" i="80" s="1"/>
  <c r="A57" i="80"/>
  <c r="F57" i="80" s="1"/>
  <c r="L57" i="80" s="1"/>
  <c r="E94" i="80"/>
  <c r="B65" i="80" s="1" a="1"/>
  <c r="B65" i="80" s="1"/>
  <c r="B42" i="79"/>
  <c r="Z42" i="79" a="1"/>
  <c r="Z42" i="79" s="1"/>
  <c r="S42" i="79" s="1" a="1"/>
  <c r="S42" i="79" s="1"/>
  <c r="B41" i="79"/>
  <c r="Z41" i="79" a="1"/>
  <c r="Z41" i="79" s="1"/>
  <c r="S41" i="79" s="1" a="1"/>
  <c r="S41" i="79" s="1"/>
  <c r="B43" i="79"/>
  <c r="B10" i="79" s="1"/>
  <c r="A54" i="79" s="1"/>
  <c r="Z43" i="79" a="1"/>
  <c r="Z43" i="79" s="1"/>
  <c r="Z40" i="78" a="1"/>
  <c r="Z40" i="78" s="1"/>
  <c r="S40" i="78" s="1" a="1"/>
  <c r="S40" i="78" s="1"/>
  <c r="A41" i="78"/>
  <c r="B40" i="78"/>
  <c r="A42" i="78"/>
  <c r="A43" i="78"/>
  <c r="B10" i="77"/>
  <c r="A54" i="77" s="1"/>
  <c r="S43" i="77" a="1"/>
  <c r="S43" i="77" s="1"/>
  <c r="AI15" i="77"/>
  <c r="AI1" i="77" s="1"/>
  <c r="I1" i="77" s="1"/>
  <c r="Z43" i="76" a="1"/>
  <c r="Z43" i="76" s="1"/>
  <c r="S43" i="76" s="1" a="1"/>
  <c r="S43" i="76" s="1"/>
  <c r="B43" i="76"/>
  <c r="Z41" i="76" a="1"/>
  <c r="Z41" i="76" s="1"/>
  <c r="B41" i="76"/>
  <c r="Z42" i="76" a="1"/>
  <c r="Z42" i="76" s="1"/>
  <c r="S42" i="76" s="1" a="1"/>
  <c r="S42" i="76" s="1"/>
  <c r="B42" i="76"/>
  <c r="L61" i="80" l="1"/>
  <c r="F61" i="80"/>
  <c r="F95" i="80"/>
  <c r="F157" i="80"/>
  <c r="O157" i="80" s="1"/>
  <c r="F126" i="80"/>
  <c r="O126" i="80" s="1"/>
  <c r="C10" i="80"/>
  <c r="F60" i="80"/>
  <c r="L60" i="80"/>
  <c r="F182" i="80"/>
  <c r="F91" i="80" s="1" a="1"/>
  <c r="F91" i="80" s="1"/>
  <c r="B175" i="80"/>
  <c r="B84" i="80" s="1" a="1"/>
  <c r="B84" i="80" s="1"/>
  <c r="B164" i="80"/>
  <c r="B72" i="80" s="1" a="1"/>
  <c r="B72" i="80" s="1"/>
  <c r="B179" i="80"/>
  <c r="B88" i="80" s="1" a="1"/>
  <c r="B88" i="80" s="1"/>
  <c r="B161" i="80"/>
  <c r="L58" i="80"/>
  <c r="E164" i="80" a="1"/>
  <c r="E164" i="80" s="1"/>
  <c r="E72" i="80" s="1" a="1"/>
  <c r="E72" i="80" s="1"/>
  <c r="E161" i="80" a="1"/>
  <c r="E161" i="80" s="1"/>
  <c r="S43" i="79" a="1"/>
  <c r="S43" i="79" s="1"/>
  <c r="AI15" i="79"/>
  <c r="AI1" i="79" s="1"/>
  <c r="I1" i="79" s="1"/>
  <c r="E125" i="79"/>
  <c r="A60" i="79"/>
  <c r="E156" i="79"/>
  <c r="E94" i="79"/>
  <c r="C188" i="79"/>
  <c r="O188" i="79" s="1"/>
  <c r="B192" i="79" s="1"/>
  <c r="E192" i="79" s="1" a="1"/>
  <c r="E192" i="79" s="1"/>
  <c r="F54" i="79"/>
  <c r="C219" i="79"/>
  <c r="O219" i="79" s="1"/>
  <c r="B223" i="79" s="1"/>
  <c r="E223" i="79" s="1" a="1"/>
  <c r="E223" i="79" s="1"/>
  <c r="A61" i="79"/>
  <c r="A56" i="79"/>
  <c r="F56" i="79" s="1"/>
  <c r="L56" i="79" s="1"/>
  <c r="A58" i="79"/>
  <c r="F58" i="79" s="1"/>
  <c r="A57" i="79"/>
  <c r="F57" i="79" s="1"/>
  <c r="L57" i="79" s="1"/>
  <c r="B43" i="78"/>
  <c r="Z43" i="78" a="1"/>
  <c r="Z43" i="78" s="1"/>
  <c r="Z42" i="78" a="1"/>
  <c r="Z42" i="78" s="1"/>
  <c r="S42" i="78" s="1" a="1"/>
  <c r="S42" i="78" s="1"/>
  <c r="B42" i="78"/>
  <c r="B41" i="78"/>
  <c r="Z41" i="78" a="1"/>
  <c r="Z41" i="78" s="1"/>
  <c r="S41" i="78" s="1" a="1"/>
  <c r="S41" i="78" s="1"/>
  <c r="A56" i="77"/>
  <c r="F56" i="77" s="1"/>
  <c r="L56" i="77" s="1"/>
  <c r="E125" i="77"/>
  <c r="E156" i="77"/>
  <c r="E94" i="77"/>
  <c r="C219" i="77"/>
  <c r="O219" i="77" s="1"/>
  <c r="B223" i="77" s="1"/>
  <c r="E223" i="77" s="1" a="1"/>
  <c r="E223" i="77" s="1"/>
  <c r="A61" i="77"/>
  <c r="C188" i="77"/>
  <c r="O188" i="77" s="1"/>
  <c r="B192" i="77" s="1"/>
  <c r="E192" i="77" s="1" a="1"/>
  <c r="E192" i="77" s="1"/>
  <c r="A57" i="77"/>
  <c r="F57" i="77" s="1"/>
  <c r="L57" i="77" s="1"/>
  <c r="A60" i="77"/>
  <c r="F54" i="77"/>
  <c r="A58" i="77"/>
  <c r="F58" i="77" s="1"/>
  <c r="S41" i="76" a="1"/>
  <c r="S41" i="76" s="1"/>
  <c r="AI15" i="76"/>
  <c r="AI1" i="76" s="1"/>
  <c r="I1" i="76" s="1"/>
  <c r="B10" i="76"/>
  <c r="A54" i="76" s="1"/>
  <c r="B130" i="80" l="1"/>
  <c r="E130" i="80" s="1" a="1"/>
  <c r="E130" i="80" s="1"/>
  <c r="B139" i="80"/>
  <c r="F65" i="80" a="1"/>
  <c r="F65" i="80" s="1"/>
  <c r="O95" i="80"/>
  <c r="B161" i="79"/>
  <c r="B164" i="79"/>
  <c r="B72" i="79" s="1" a="1"/>
  <c r="B72" i="79" s="1"/>
  <c r="E161" i="79" a="1"/>
  <c r="E161" i="79" s="1"/>
  <c r="L58" i="79"/>
  <c r="B179" i="79"/>
  <c r="B88" i="79" s="1" a="1"/>
  <c r="B88" i="79" s="1"/>
  <c r="B175" i="79"/>
  <c r="B84" i="79" s="1" a="1"/>
  <c r="B84" i="79" s="1"/>
  <c r="F182" i="79"/>
  <c r="F91" i="79" s="1" a="1"/>
  <c r="F91" i="79" s="1"/>
  <c r="E164" i="79" a="1"/>
  <c r="E164" i="79" s="1"/>
  <c r="F61" i="79"/>
  <c r="L61" i="79"/>
  <c r="F95" i="79"/>
  <c r="F157" i="79"/>
  <c r="O157" i="79" s="1"/>
  <c r="C10" i="79"/>
  <c r="F126" i="79"/>
  <c r="O126" i="79" s="1"/>
  <c r="B65" i="79" a="1"/>
  <c r="B65" i="79" s="1"/>
  <c r="F60" i="79"/>
  <c r="L60" i="79"/>
  <c r="B10" i="78"/>
  <c r="A54" i="78" s="1"/>
  <c r="C188" i="78" s="1"/>
  <c r="O188" i="78" s="1"/>
  <c r="B192" i="78" s="1"/>
  <c r="E192" i="78" s="1" a="1"/>
  <c r="E192" i="78" s="1"/>
  <c r="S43" i="78" a="1"/>
  <c r="S43" i="78" s="1"/>
  <c r="AI15" i="78"/>
  <c r="AI1" i="78" s="1"/>
  <c r="I1" i="78" s="1"/>
  <c r="L58" i="77"/>
  <c r="E161" i="77" a="1"/>
  <c r="E161" i="77" s="1"/>
  <c r="B161" i="77"/>
  <c r="E164" i="77" a="1"/>
  <c r="E164" i="77" s="1"/>
  <c r="E72" i="77" s="1" a="1"/>
  <c r="E72" i="77" s="1"/>
  <c r="B175" i="77"/>
  <c r="B84" i="77" s="1" a="1"/>
  <c r="B84" i="77" s="1"/>
  <c r="F182" i="77"/>
  <c r="F91" i="77" s="1" a="1"/>
  <c r="F91" i="77" s="1"/>
  <c r="B164" i="77"/>
  <c r="B72" i="77" s="1" a="1"/>
  <c r="B72" i="77" s="1"/>
  <c r="B179" i="77"/>
  <c r="B88" i="77" s="1" a="1"/>
  <c r="B88" i="77" s="1"/>
  <c r="B65" i="77" a="1"/>
  <c r="B65" i="77" s="1"/>
  <c r="F95" i="77"/>
  <c r="F157" i="77"/>
  <c r="O157" i="77" s="1"/>
  <c r="F126" i="77"/>
  <c r="O126" i="77" s="1"/>
  <c r="C10" i="77"/>
  <c r="F60" i="77"/>
  <c r="L60" i="77"/>
  <c r="L61" i="77"/>
  <c r="F61" i="77"/>
  <c r="A57" i="76"/>
  <c r="F57" i="76" s="1"/>
  <c r="L57" i="76" s="1"/>
  <c r="F54" i="76"/>
  <c r="C188" i="76"/>
  <c r="O188" i="76" s="1"/>
  <c r="B192" i="76" s="1"/>
  <c r="E192" i="76" s="1" a="1"/>
  <c r="E192" i="76" s="1"/>
  <c r="C219" i="76"/>
  <c r="O219" i="76" s="1"/>
  <c r="B223" i="76" s="1"/>
  <c r="E223" i="76" s="1" a="1"/>
  <c r="E223" i="76" s="1"/>
  <c r="A56" i="76"/>
  <c r="F56" i="76" s="1"/>
  <c r="L56" i="76" s="1"/>
  <c r="A58" i="76"/>
  <c r="F58" i="76" s="1"/>
  <c r="E94" i="76"/>
  <c r="A61" i="76"/>
  <c r="E156" i="76"/>
  <c r="A60" i="76"/>
  <c r="E125" i="76"/>
  <c r="E72" i="79" l="1" a="1"/>
  <c r="E72" i="79" s="1"/>
  <c r="Q180" i="79"/>
  <c r="P180" i="79"/>
  <c r="Q179" i="79"/>
  <c r="Q175" i="79"/>
  <c r="Q174" i="79"/>
  <c r="P175" i="79"/>
  <c r="P171" i="79"/>
  <c r="Q170" i="79"/>
  <c r="Q171" i="79"/>
  <c r="O65" i="80" a="1"/>
  <c r="O65" i="80" s="1"/>
  <c r="B99" i="80"/>
  <c r="B108" i="80"/>
  <c r="B78" i="80" s="1" a="1"/>
  <c r="B78" i="80" s="1"/>
  <c r="F65" i="79" a="1"/>
  <c r="F65" i="79" s="1"/>
  <c r="O95" i="79"/>
  <c r="B130" i="79"/>
  <c r="E130" i="79" s="1" a="1"/>
  <c r="E130" i="79" s="1"/>
  <c r="B139" i="79"/>
  <c r="A56" i="78"/>
  <c r="F56" i="78" s="1"/>
  <c r="L56" i="78" s="1"/>
  <c r="E156" i="78"/>
  <c r="E125" i="78"/>
  <c r="A57" i="78"/>
  <c r="F57" i="78" s="1"/>
  <c r="L57" i="78" s="1"/>
  <c r="A60" i="78"/>
  <c r="F60" i="78" s="1"/>
  <c r="E94" i="78"/>
  <c r="A58" i="78"/>
  <c r="F58" i="78" s="1"/>
  <c r="E161" i="78" s="1" a="1"/>
  <c r="E161" i="78" s="1"/>
  <c r="A61" i="78"/>
  <c r="L61" i="78" s="1"/>
  <c r="C219" i="78"/>
  <c r="O219" i="78" s="1"/>
  <c r="B223" i="78" s="1"/>
  <c r="E223" i="78" s="1" a="1"/>
  <c r="E223" i="78" s="1"/>
  <c r="F54" i="78"/>
  <c r="F95" i="78" s="1"/>
  <c r="L60" i="78"/>
  <c r="B65" i="78" a="1"/>
  <c r="B65" i="78" s="1"/>
  <c r="B179" i="78"/>
  <c r="B88" i="78" s="1" a="1"/>
  <c r="B88" i="78" s="1"/>
  <c r="B161" i="78"/>
  <c r="L58" i="78"/>
  <c r="F65" i="77" a="1"/>
  <c r="F65" i="77" s="1"/>
  <c r="O95" i="77"/>
  <c r="B130" i="77"/>
  <c r="E130" i="77" s="1" a="1"/>
  <c r="E130" i="77" s="1"/>
  <c r="B139" i="77"/>
  <c r="B65" i="76" a="1"/>
  <c r="B65" i="76" s="1"/>
  <c r="F60" i="76"/>
  <c r="L60" i="76"/>
  <c r="L61" i="76"/>
  <c r="F61" i="76"/>
  <c r="F95" i="76"/>
  <c r="F157" i="76"/>
  <c r="O157" i="76" s="1"/>
  <c r="C10" i="76"/>
  <c r="F126" i="76"/>
  <c r="O126" i="76" s="1"/>
  <c r="B161" i="76"/>
  <c r="B179" i="76"/>
  <c r="B88" i="76" s="1" a="1"/>
  <c r="B88" i="76" s="1"/>
  <c r="L58" i="76"/>
  <c r="E164" i="76" a="1"/>
  <c r="E164" i="76" s="1"/>
  <c r="E72" i="76" s="1" a="1"/>
  <c r="E72" i="76" s="1"/>
  <c r="B164" i="76"/>
  <c r="B72" i="76" s="1" a="1"/>
  <c r="B72" i="76" s="1"/>
  <c r="F182" i="76"/>
  <c r="F91" i="76" s="1" a="1"/>
  <c r="F91" i="76" s="1"/>
  <c r="B175" i="76"/>
  <c r="B84" i="76" s="1" a="1"/>
  <c r="B84" i="76" s="1"/>
  <c r="E161" i="76" a="1"/>
  <c r="E161" i="76" s="1"/>
  <c r="Q80" i="79" l="1"/>
  <c r="Q89" i="79"/>
  <c r="Q84" i="79"/>
  <c r="Q74" i="79" a="1"/>
  <c r="Q74" i="79" s="1"/>
  <c r="P74" i="79" a="1"/>
  <c r="P74" i="79" s="1"/>
  <c r="P89" i="79"/>
  <c r="P80" i="79"/>
  <c r="P84" i="79"/>
  <c r="Q79" i="79"/>
  <c r="Q73" i="79" a="1"/>
  <c r="Q73" i="79" s="1"/>
  <c r="Q83" i="79"/>
  <c r="Q88" i="79"/>
  <c r="B69" i="80" a="1"/>
  <c r="B69" i="80" s="1"/>
  <c r="E99" i="80" a="1"/>
  <c r="E99" i="80" s="1"/>
  <c r="E69" i="80" s="1" a="1"/>
  <c r="E69" i="80" s="1"/>
  <c r="B108" i="79"/>
  <c r="B78" i="79" s="1" a="1"/>
  <c r="B78" i="79" s="1"/>
  <c r="O65" i="79" a="1"/>
  <c r="O65" i="79" s="1"/>
  <c r="B99" i="79"/>
  <c r="F126" i="78"/>
  <c r="O126" i="78" s="1"/>
  <c r="B139" i="78" s="1"/>
  <c r="C10" i="78"/>
  <c r="B175" i="78"/>
  <c r="B84" i="78" s="1" a="1"/>
  <c r="B84" i="78" s="1"/>
  <c r="F182" i="78"/>
  <c r="F91" i="78" s="1" a="1"/>
  <c r="F91" i="78" s="1"/>
  <c r="F157" i="78"/>
  <c r="O157" i="78" s="1"/>
  <c r="F61" i="78"/>
  <c r="B164" i="78"/>
  <c r="B72" i="78" s="1" a="1"/>
  <c r="B72" i="78" s="1"/>
  <c r="E164" i="78" a="1"/>
  <c r="E164" i="78" s="1"/>
  <c r="E72" i="78" s="1" a="1"/>
  <c r="E72" i="78" s="1"/>
  <c r="F65" i="78" a="1"/>
  <c r="F65" i="78" s="1"/>
  <c r="O95" i="78"/>
  <c r="B130" i="78"/>
  <c r="E130" i="78" s="1" a="1"/>
  <c r="E130" i="78" s="1"/>
  <c r="B99" i="77"/>
  <c r="B108" i="77"/>
  <c r="B78" i="77" s="1" a="1"/>
  <c r="B78" i="77" s="1"/>
  <c r="O65" i="77" a="1"/>
  <c r="O65" i="77" s="1"/>
  <c r="B139" i="76"/>
  <c r="B130" i="76"/>
  <c r="E130" i="76" s="1" a="1"/>
  <c r="E130" i="76" s="1"/>
  <c r="F65" i="76" a="1"/>
  <c r="F65" i="76" s="1"/>
  <c r="O95" i="76"/>
  <c r="B69" i="79" l="1" a="1"/>
  <c r="B69" i="79" s="1"/>
  <c r="E99" i="79" a="1"/>
  <c r="E99" i="79" s="1"/>
  <c r="E69" i="79" s="1" a="1"/>
  <c r="E69" i="79" s="1"/>
  <c r="O65" i="78" a="1"/>
  <c r="O65" i="78" s="1"/>
  <c r="B99" i="78"/>
  <c r="B108" i="78"/>
  <c r="B78" i="78" s="1" a="1"/>
  <c r="B78" i="78" s="1"/>
  <c r="B69" i="77" a="1"/>
  <c r="B69" i="77" s="1"/>
  <c r="E99" i="77" a="1"/>
  <c r="E99" i="77" s="1"/>
  <c r="E69" i="77" s="1" a="1"/>
  <c r="E69" i="77" s="1"/>
  <c r="O65" i="76" a="1"/>
  <c r="O65" i="76" s="1"/>
  <c r="B108" i="76"/>
  <c r="B78" i="76" s="1" a="1"/>
  <c r="B78" i="76" s="1"/>
  <c r="B99" i="76"/>
  <c r="J222" i="75"/>
  <c r="H218" i="75" a="1"/>
  <c r="H218" i="75" s="1"/>
  <c r="B218" i="75"/>
  <c r="J191" i="75"/>
  <c r="H188" i="75" a="1"/>
  <c r="H188" i="75" s="1"/>
  <c r="B187" i="75"/>
  <c r="J181" i="75"/>
  <c r="F181" i="75"/>
  <c r="P180" i="75"/>
  <c r="Q179" i="75"/>
  <c r="H178" i="75"/>
  <c r="B178" i="75"/>
  <c r="B87" i="75" s="1" a="1"/>
  <c r="B87" i="75" s="1"/>
  <c r="Q175" i="75"/>
  <c r="P175" i="75"/>
  <c r="H174" i="75"/>
  <c r="B174" i="75"/>
  <c r="B83" i="75" s="1" a="1"/>
  <c r="B171" i="75"/>
  <c r="B80" i="75" s="1" a="1"/>
  <c r="B80" i="75" s="1"/>
  <c r="Q170" i="75"/>
  <c r="N163" i="75"/>
  <c r="K163" i="75"/>
  <c r="O160" i="75"/>
  <c r="J160" i="75"/>
  <c r="B157" i="75"/>
  <c r="F156" i="75"/>
  <c r="B156" i="75"/>
  <c r="H138" i="75"/>
  <c r="B138" i="75"/>
  <c r="Q135" i="75"/>
  <c r="B133" i="75"/>
  <c r="O129" i="75"/>
  <c r="O68" i="75" s="1" a="1"/>
  <c r="O68" i="75" s="1"/>
  <c r="J129" i="75"/>
  <c r="M126" i="75"/>
  <c r="B126" i="75"/>
  <c r="F125" i="75"/>
  <c r="B125" i="75"/>
  <c r="H107" i="75"/>
  <c r="B107" i="75"/>
  <c r="Q104" i="75"/>
  <c r="P104" i="75"/>
  <c r="Q103" i="75"/>
  <c r="J102" i="75"/>
  <c r="B102" i="75"/>
  <c r="M98" i="75"/>
  <c r="J98" i="75"/>
  <c r="B95" i="75"/>
  <c r="F94" i="75"/>
  <c r="B94" i="75"/>
  <c r="B64" i="75" s="1" a="1"/>
  <c r="B64" i="75" s="1"/>
  <c r="G91" i="75" a="1"/>
  <c r="G91" i="75" s="1"/>
  <c r="C91" i="75"/>
  <c r="C91" i="75" a="1"/>
  <c r="N90" i="75"/>
  <c r="N90" i="75" a="1"/>
  <c r="J90" i="75" a="1"/>
  <c r="J90" i="75" s="1"/>
  <c r="G90" i="75" a="1"/>
  <c r="G90" i="75" s="1"/>
  <c r="F90" i="75" a="1"/>
  <c r="F90" i="75" s="1"/>
  <c r="B90" i="75" a="1"/>
  <c r="B90" i="75" s="1"/>
  <c r="N88" i="75" a="1"/>
  <c r="N88" i="75" s="1"/>
  <c r="E88" i="75" a="1"/>
  <c r="E88" i="75" s="1"/>
  <c r="C88" i="75" a="1"/>
  <c r="C88" i="75" s="1"/>
  <c r="H87" i="75" a="1"/>
  <c r="H87" i="75" s="1"/>
  <c r="E87" i="75" a="1"/>
  <c r="E87" i="75" s="1"/>
  <c r="A86" i="75" a="1"/>
  <c r="A86" i="75" s="1"/>
  <c r="N84" i="75"/>
  <c r="N84" i="75" a="1"/>
  <c r="E84" i="75" a="1"/>
  <c r="E84" i="75" s="1"/>
  <c r="C84" i="75" a="1"/>
  <c r="C84" i="75" s="1"/>
  <c r="O83" i="75" a="1"/>
  <c r="O83" i="75" s="1"/>
  <c r="N83" i="75" a="1"/>
  <c r="N83" i="75" s="1"/>
  <c r="B83" i="75"/>
  <c r="N80" i="75" a="1"/>
  <c r="N80" i="75" s="1"/>
  <c r="O79" i="75" a="1"/>
  <c r="O79" i="75" s="1"/>
  <c r="A79" i="75" a="1"/>
  <c r="A79" i="75" s="1"/>
  <c r="E78" i="75" a="1"/>
  <c r="E78" i="75" s="1"/>
  <c r="F77" i="75" a="1"/>
  <c r="F77" i="75" s="1"/>
  <c r="E77" i="75" a="1"/>
  <c r="E77" i="75" s="1"/>
  <c r="L75" i="75" a="1"/>
  <c r="L75" i="75" s="1"/>
  <c r="F75" i="75" a="1"/>
  <c r="F75" i="75" s="1"/>
  <c r="M74" i="75" a="1"/>
  <c r="M74" i="75" s="1"/>
  <c r="L74" i="75"/>
  <c r="L74" i="75" a="1"/>
  <c r="F74" i="75" a="1"/>
  <c r="F74" i="75" s="1"/>
  <c r="E74" i="75" a="1"/>
  <c r="E74" i="75" s="1"/>
  <c r="D74" i="75" a="1"/>
  <c r="D74" i="75" s="1"/>
  <c r="H72" i="75" a="1"/>
  <c r="H72" i="75" s="1"/>
  <c r="N71" i="75" a="1"/>
  <c r="N71" i="75" s="1"/>
  <c r="K71" i="75" a="1"/>
  <c r="K71" i="75" s="1"/>
  <c r="G71" i="75" a="1"/>
  <c r="G71" i="75" s="1"/>
  <c r="N69" i="75" a="1"/>
  <c r="N69" i="75" s="1"/>
  <c r="K69" i="75" a="1"/>
  <c r="K69" i="75" s="1"/>
  <c r="L68" i="75" a="1"/>
  <c r="L68" i="75" s="1"/>
  <c r="B67" i="75" a="1"/>
  <c r="B67" i="75" s="1"/>
  <c r="P66" i="75" a="1"/>
  <c r="P66" i="75" s="1"/>
  <c r="B66" i="75"/>
  <c r="B66" i="75" a="1"/>
  <c r="G65" i="75" a="1"/>
  <c r="G65" i="75" s="1"/>
  <c r="E65" i="75" a="1"/>
  <c r="E65" i="75" s="1"/>
  <c r="J64" i="75" a="1"/>
  <c r="J64" i="75" s="1"/>
  <c r="G61" i="75"/>
  <c r="D61" i="75"/>
  <c r="D58" i="75"/>
  <c r="J157" i="75" s="1"/>
  <c r="J65" i="75" s="1" a="1"/>
  <c r="J65" i="75" s="1"/>
  <c r="B58" i="75"/>
  <c r="D57" i="75"/>
  <c r="B57" i="75"/>
  <c r="N54" i="75" a="1"/>
  <c r="N54" i="75" s="1"/>
  <c r="P171" i="75" s="1"/>
  <c r="L54" i="75" a="1"/>
  <c r="L54" i="75" s="1"/>
  <c r="Q44" i="75" s="1"/>
  <c r="I54" i="75"/>
  <c r="G54" i="75"/>
  <c r="E54" i="75"/>
  <c r="E126" i="75" s="1"/>
  <c r="D54" i="75"/>
  <c r="B54" i="75"/>
  <c r="AF43" i="75"/>
  <c r="AE43" i="75"/>
  <c r="AE43" i="75" a="1"/>
  <c r="AD43" i="75"/>
  <c r="AA43" i="75" a="1"/>
  <c r="AA43" i="75" s="1"/>
  <c r="Y43" i="75" a="1"/>
  <c r="Y43" i="75" s="1"/>
  <c r="I43" i="75"/>
  <c r="I43" i="75" a="1"/>
  <c r="AF42" i="75"/>
  <c r="AE42" i="75" a="1"/>
  <c r="AE42" i="75" s="1"/>
  <c r="AD42" i="75"/>
  <c r="Y42" i="75"/>
  <c r="Y42" i="75" a="1"/>
  <c r="I42" i="75" a="1"/>
  <c r="I42" i="75" s="1"/>
  <c r="AF41" i="75"/>
  <c r="AE41" i="75" a="1"/>
  <c r="AE41" i="75" s="1"/>
  <c r="AD41" i="75"/>
  <c r="Y41" i="75"/>
  <c r="Y41" i="75" a="1"/>
  <c r="I41" i="75" a="1"/>
  <c r="I41" i="75" s="1"/>
  <c r="AF40" i="75"/>
  <c r="AE40" i="75" a="1"/>
  <c r="AE40" i="75" s="1"/>
  <c r="AD40" i="75"/>
  <c r="Y40" i="75"/>
  <c r="Y40" i="75" a="1"/>
  <c r="I40" i="75" a="1"/>
  <c r="I40" i="75" s="1"/>
  <c r="AF39" i="75"/>
  <c r="AE39" i="75"/>
  <c r="AE39" i="75" a="1"/>
  <c r="AD39" i="75"/>
  <c r="Y39" i="75"/>
  <c r="Y39" i="75" a="1"/>
  <c r="I39" i="75" a="1"/>
  <c r="I39" i="75" s="1"/>
  <c r="AF38" i="75"/>
  <c r="AE38" i="75"/>
  <c r="AE38" i="75" a="1"/>
  <c r="AD38" i="75"/>
  <c r="AA38" i="75" a="1"/>
  <c r="AA38" i="75" s="1"/>
  <c r="Y38" i="75"/>
  <c r="Y38" i="75" a="1"/>
  <c r="I38" i="75" a="1"/>
  <c r="I38" i="75" s="1"/>
  <c r="AF37" i="75"/>
  <c r="AE37" i="75" a="1"/>
  <c r="AE37" i="75" s="1"/>
  <c r="AD37" i="75"/>
  <c r="AA37" i="75" a="1"/>
  <c r="AA37" i="75" s="1"/>
  <c r="Y37" i="75" a="1"/>
  <c r="Y37" i="75" s="1"/>
  <c r="I37" i="75" a="1"/>
  <c r="I37" i="75" s="1"/>
  <c r="AF36" i="75"/>
  <c r="AE36" i="75" a="1"/>
  <c r="AE36" i="75" s="1"/>
  <c r="AD36" i="75"/>
  <c r="Y36" i="75" a="1"/>
  <c r="Y36" i="75" s="1"/>
  <c r="I36" i="75" a="1"/>
  <c r="I36" i="75" s="1"/>
  <c r="AF35" i="75"/>
  <c r="AE35" i="75" a="1"/>
  <c r="AE35" i="75" s="1"/>
  <c r="AD35" i="75"/>
  <c r="Y35" i="75" a="1"/>
  <c r="Y35" i="75" s="1"/>
  <c r="I35" i="75"/>
  <c r="I35" i="75" a="1"/>
  <c r="AF34" i="75"/>
  <c r="AE34" i="75"/>
  <c r="AE34" i="75" a="1"/>
  <c r="AD34" i="75"/>
  <c r="Y34" i="75" a="1"/>
  <c r="Y34" i="75" s="1"/>
  <c r="I34" i="75" a="1"/>
  <c r="I34" i="75" s="1"/>
  <c r="AF33" i="75"/>
  <c r="AE33" i="75" a="1"/>
  <c r="AE33" i="75" s="1"/>
  <c r="AD33" i="75"/>
  <c r="Y33" i="75" a="1"/>
  <c r="Y33" i="75" s="1"/>
  <c r="I33" i="75" a="1"/>
  <c r="I33" i="75" s="1"/>
  <c r="AF32" i="75"/>
  <c r="AE32" i="75" a="1"/>
  <c r="AE32" i="75" s="1"/>
  <c r="AD32" i="75"/>
  <c r="Y32" i="75" a="1"/>
  <c r="Y32" i="75" s="1"/>
  <c r="I32" i="75" a="1"/>
  <c r="I32" i="75" s="1"/>
  <c r="AF31" i="75"/>
  <c r="AE31" i="75"/>
  <c r="AE31" i="75" a="1"/>
  <c r="AD31" i="75"/>
  <c r="AA31" i="75"/>
  <c r="AA31" i="75" a="1"/>
  <c r="Y31" i="75" a="1"/>
  <c r="Y31" i="75" s="1"/>
  <c r="I31" i="75" a="1"/>
  <c r="I31" i="75" s="1"/>
  <c r="AF30" i="75"/>
  <c r="AE30" i="75"/>
  <c r="AE30" i="75" a="1"/>
  <c r="AD30" i="75"/>
  <c r="Y30" i="75" a="1"/>
  <c r="Y30" i="75" s="1"/>
  <c r="I30" i="75" a="1"/>
  <c r="I30" i="75" s="1"/>
  <c r="AF29" i="75"/>
  <c r="AE29" i="75" a="1"/>
  <c r="AE29" i="75" s="1"/>
  <c r="AD29" i="75"/>
  <c r="AA29" i="75" a="1"/>
  <c r="AA29" i="75" s="1"/>
  <c r="Y29" i="75" a="1"/>
  <c r="Y29" i="75" s="1"/>
  <c r="I29" i="75" a="1"/>
  <c r="I29" i="75" s="1"/>
  <c r="AF28" i="75"/>
  <c r="AE28" i="75" a="1"/>
  <c r="AE28" i="75" s="1"/>
  <c r="AD28" i="75"/>
  <c r="AA28" i="75" a="1"/>
  <c r="AA28" i="75" s="1"/>
  <c r="Y28" i="75" a="1"/>
  <c r="Y28" i="75" s="1"/>
  <c r="I28" i="75" a="1"/>
  <c r="I28" i="75" s="1"/>
  <c r="AF27" i="75"/>
  <c r="AE27" i="75" a="1"/>
  <c r="AE27" i="75" s="1"/>
  <c r="AD27" i="75"/>
  <c r="Y27" i="75" a="1"/>
  <c r="Y27" i="75" s="1"/>
  <c r="I27" i="75" a="1"/>
  <c r="I27" i="75" s="1"/>
  <c r="AF26" i="75"/>
  <c r="AE26" i="75" a="1"/>
  <c r="AE26" i="75" s="1"/>
  <c r="AD26" i="75"/>
  <c r="Y26" i="75" a="1"/>
  <c r="Y26" i="75" s="1"/>
  <c r="I26" i="75" a="1"/>
  <c r="I26" i="75" s="1"/>
  <c r="AF25" i="75"/>
  <c r="AE25" i="75" a="1"/>
  <c r="AE25" i="75" s="1"/>
  <c r="AD25" i="75"/>
  <c r="AA25" i="75" a="1"/>
  <c r="AA25" i="75" s="1"/>
  <c r="Y25" i="75" a="1"/>
  <c r="Y25" i="75" s="1"/>
  <c r="I25" i="75" a="1"/>
  <c r="I25" i="75" s="1"/>
  <c r="AF24" i="75"/>
  <c r="AE24" i="75" a="1"/>
  <c r="AE24" i="75" s="1"/>
  <c r="AD24" i="75"/>
  <c r="Y24" i="75" a="1"/>
  <c r="Y24" i="75" s="1"/>
  <c r="I24" i="75"/>
  <c r="AA24" i="75" s="1" a="1"/>
  <c r="AA24" i="75" s="1"/>
  <c r="I24" i="75" a="1"/>
  <c r="AI23" i="75"/>
  <c r="AF23" i="75"/>
  <c r="AE23" i="75" a="1"/>
  <c r="AE23" i="75" s="1"/>
  <c r="AD23" i="75"/>
  <c r="Y23" i="75" a="1"/>
  <c r="Y23" i="75" s="1"/>
  <c r="I23" i="75" a="1"/>
  <c r="I23" i="75" s="1"/>
  <c r="AI22" i="75"/>
  <c r="AF22" i="75"/>
  <c r="AE22" i="75" a="1"/>
  <c r="AE22" i="75" s="1"/>
  <c r="AD22" i="75"/>
  <c r="AA22" i="75" a="1"/>
  <c r="AA22" i="75" s="1"/>
  <c r="Y22" i="75" a="1"/>
  <c r="Y22" i="75" s="1"/>
  <c r="I22" i="75" a="1"/>
  <c r="I22" i="75" s="1"/>
  <c r="AI21" i="75"/>
  <c r="AI21" i="75" a="1"/>
  <c r="AF21" i="75"/>
  <c r="AE21" i="75" a="1"/>
  <c r="AE21" i="75" s="1"/>
  <c r="AD21" i="75"/>
  <c r="Y21" i="75" a="1"/>
  <c r="Y21" i="75" s="1"/>
  <c r="I21" i="75"/>
  <c r="I21" i="75" a="1"/>
  <c r="AF20" i="75"/>
  <c r="AE20" i="75" a="1"/>
  <c r="AE20" i="75" s="1"/>
  <c r="AD20" i="75"/>
  <c r="AA20" i="75"/>
  <c r="Y20" i="75" a="1"/>
  <c r="Y20" i="75" s="1"/>
  <c r="I20" i="75"/>
  <c r="AA20" i="75" s="1" a="1"/>
  <c r="I20" i="75" a="1"/>
  <c r="AF19" i="75"/>
  <c r="AE19" i="75" a="1"/>
  <c r="AE19" i="75" s="1"/>
  <c r="AD19" i="75"/>
  <c r="Y19" i="75" a="1"/>
  <c r="Y19" i="75" s="1"/>
  <c r="I19" i="75"/>
  <c r="AA19" i="75" s="1" a="1"/>
  <c r="AA19" i="75" s="1"/>
  <c r="I19" i="75" a="1"/>
  <c r="AI18" i="75" a="1"/>
  <c r="AI18" i="75" s="1"/>
  <c r="AF18" i="75"/>
  <c r="AE18" i="75"/>
  <c r="AE18" i="75" a="1"/>
  <c r="AD18" i="75"/>
  <c r="Y18" i="75"/>
  <c r="Y18" i="75" a="1"/>
  <c r="I18" i="75" a="1"/>
  <c r="I18" i="75" s="1"/>
  <c r="AI17" i="75" a="1"/>
  <c r="AI17" i="75" s="1"/>
  <c r="AF17" i="75"/>
  <c r="AE17" i="75"/>
  <c r="AE17" i="75" a="1"/>
  <c r="AD17" i="75"/>
  <c r="AA17" i="75" a="1"/>
  <c r="AA17" i="75" s="1"/>
  <c r="Y17" i="75"/>
  <c r="Y17" i="75" a="1"/>
  <c r="I17" i="75" a="1"/>
  <c r="I17" i="75" s="1"/>
  <c r="AI16" i="75" a="1"/>
  <c r="AI16" i="75" s="1"/>
  <c r="AF16" i="75"/>
  <c r="AE16" i="75" a="1"/>
  <c r="AE16" i="75" s="1"/>
  <c r="AD16" i="75"/>
  <c r="Y16" i="75" a="1"/>
  <c r="Y16" i="75" s="1"/>
  <c r="I16" i="75" a="1"/>
  <c r="I16" i="75" s="1"/>
  <c r="AF15" i="75"/>
  <c r="AE15" i="75" a="1"/>
  <c r="AE15" i="75" s="1"/>
  <c r="AD15" i="75"/>
  <c r="Y15" i="75"/>
  <c r="Y15" i="75" a="1"/>
  <c r="I15" i="75" a="1"/>
  <c r="I15" i="75" s="1"/>
  <c r="AF14" i="75"/>
  <c r="AE14" i="75"/>
  <c r="AE14" i="75" a="1"/>
  <c r="AD14" i="75"/>
  <c r="Y14" i="75"/>
  <c r="Y14" i="75" a="1"/>
  <c r="I14" i="75" a="1"/>
  <c r="I14" i="75" s="1"/>
  <c r="AA14" i="75" s="1" a="1"/>
  <c r="AA14" i="75" s="1"/>
  <c r="AF13" i="75"/>
  <c r="AE13" i="75" a="1"/>
  <c r="AE13" i="75" s="1"/>
  <c r="AD13" i="75"/>
  <c r="Y13" i="75" a="1"/>
  <c r="Y13" i="75" s="1"/>
  <c r="I13" i="75"/>
  <c r="I13" i="75" a="1"/>
  <c r="A13" i="75"/>
  <c r="B13" i="75" s="1"/>
  <c r="AI12" i="75"/>
  <c r="S12" i="75"/>
  <c r="AI11" i="75"/>
  <c r="AI10" i="75"/>
  <c r="X10" i="75"/>
  <c r="X10" i="75" a="1"/>
  <c r="W10" i="75"/>
  <c r="W10" i="75" a="1"/>
  <c r="V10" i="75" a="1"/>
  <c r="V10" i="75" s="1"/>
  <c r="U10" i="75" a="1"/>
  <c r="U10" i="75" s="1"/>
  <c r="O10" i="75"/>
  <c r="O10" i="75" a="1"/>
  <c r="K10" i="75" a="1"/>
  <c r="K10" i="75" s="1"/>
  <c r="H10" i="75" a="1"/>
  <c r="H10" i="75" s="1"/>
  <c r="E10" i="75"/>
  <c r="AI9" i="75"/>
  <c r="S9" i="75"/>
  <c r="S9" i="75" a="1"/>
  <c r="AI8" i="75"/>
  <c r="S8" i="75" a="1"/>
  <c r="S8" i="75" s="1"/>
  <c r="M8" i="75"/>
  <c r="AP7" i="75"/>
  <c r="AI7" i="75" a="1"/>
  <c r="AI7" i="75" s="1"/>
  <c r="S7" i="75" a="1"/>
  <c r="S7" i="75" s="1"/>
  <c r="C7" i="75"/>
  <c r="AP6" i="75"/>
  <c r="AI6" i="75"/>
  <c r="A6" i="75"/>
  <c r="AP5" i="75"/>
  <c r="AI5" i="75"/>
  <c r="AI5" i="75" a="1"/>
  <c r="AP4" i="75"/>
  <c r="AO4" i="75"/>
  <c r="AI4" i="75"/>
  <c r="AI4" i="75" a="1"/>
  <c r="S4" i="75"/>
  <c r="AI3" i="75"/>
  <c r="S3" i="75" a="1"/>
  <c r="S3" i="75" s="1"/>
  <c r="A3" i="75"/>
  <c r="AI2" i="75"/>
  <c r="S2" i="75" s="1" a="1"/>
  <c r="S2" i="75" s="1"/>
  <c r="Q1" i="75"/>
  <c r="N1" i="75"/>
  <c r="J222" i="73"/>
  <c r="M219" i="73"/>
  <c r="H218" i="73" a="1"/>
  <c r="H218" i="73" s="1"/>
  <c r="B218" i="73"/>
  <c r="J191" i="73"/>
  <c r="H188" i="73" a="1"/>
  <c r="H188" i="73" s="1"/>
  <c r="B187" i="73"/>
  <c r="J181" i="73"/>
  <c r="F181" i="73"/>
  <c r="P180" i="73"/>
  <c r="Q179" i="73"/>
  <c r="H178" i="73"/>
  <c r="B178" i="73"/>
  <c r="Q175" i="73"/>
  <c r="P175" i="73"/>
  <c r="H174" i="73"/>
  <c r="B174" i="73"/>
  <c r="B171" i="73"/>
  <c r="B80" i="73" s="1" a="1"/>
  <c r="B80" i="73" s="1"/>
  <c r="Q170" i="73"/>
  <c r="N164" i="73"/>
  <c r="N163" i="73"/>
  <c r="K163" i="73"/>
  <c r="O160" i="73"/>
  <c r="J160" i="73"/>
  <c r="M157" i="73"/>
  <c r="B157" i="73"/>
  <c r="F156" i="73"/>
  <c r="B156" i="73"/>
  <c r="B64" i="73" s="1" a="1"/>
  <c r="B64" i="73" s="1"/>
  <c r="H138" i="73"/>
  <c r="B138" i="73"/>
  <c r="Q135" i="73"/>
  <c r="B133" i="73"/>
  <c r="O129" i="73"/>
  <c r="J129" i="73"/>
  <c r="M126" i="73"/>
  <c r="H126" i="73" a="1"/>
  <c r="H126" i="73" s="1"/>
  <c r="B126" i="73"/>
  <c r="F125" i="73"/>
  <c r="B125" i="73"/>
  <c r="H107" i="73"/>
  <c r="B107" i="73"/>
  <c r="Q104" i="73"/>
  <c r="P104" i="73"/>
  <c r="Q103" i="73"/>
  <c r="J102" i="73"/>
  <c r="B102" i="73"/>
  <c r="M98" i="73"/>
  <c r="L68" i="73" s="1" a="1"/>
  <c r="L68" i="73" s="1"/>
  <c r="J98" i="73"/>
  <c r="M95" i="73"/>
  <c r="B95" i="73"/>
  <c r="F94" i="73"/>
  <c r="B94" i="73"/>
  <c r="G91" i="73" a="1"/>
  <c r="G91" i="73" s="1"/>
  <c r="C91" i="73" a="1"/>
  <c r="C91" i="73" s="1"/>
  <c r="N90" i="73" a="1"/>
  <c r="N90" i="73" s="1"/>
  <c r="G90" i="73" a="1"/>
  <c r="G90" i="73" s="1"/>
  <c r="F90" i="73" a="1"/>
  <c r="F90" i="73" s="1"/>
  <c r="B90" i="73" a="1"/>
  <c r="B90" i="73" s="1"/>
  <c r="N88" i="73" a="1"/>
  <c r="N88" i="73" s="1"/>
  <c r="E88" i="73" a="1"/>
  <c r="E88" i="73" s="1"/>
  <c r="C88" i="73" a="1"/>
  <c r="C88" i="73" s="1"/>
  <c r="E87" i="73" a="1"/>
  <c r="E87" i="73" s="1"/>
  <c r="B87" i="73" a="1"/>
  <c r="B87" i="73" s="1"/>
  <c r="A86" i="73" a="1"/>
  <c r="A86" i="73" s="1"/>
  <c r="N84" i="73"/>
  <c r="N84" i="73" a="1"/>
  <c r="E84" i="73" a="1"/>
  <c r="E84" i="73" s="1"/>
  <c r="C84" i="73" a="1"/>
  <c r="C84" i="73" s="1"/>
  <c r="O83" i="73" a="1"/>
  <c r="O83" i="73" s="1"/>
  <c r="N83" i="73" a="1"/>
  <c r="N83" i="73" s="1"/>
  <c r="E83" i="73" a="1"/>
  <c r="E83" i="73" s="1"/>
  <c r="N80" i="73" a="1"/>
  <c r="N80" i="73" s="1"/>
  <c r="O79" i="73" a="1"/>
  <c r="O79" i="73" s="1"/>
  <c r="A79" i="73" a="1"/>
  <c r="A79" i="73" s="1"/>
  <c r="J77" i="73" a="1"/>
  <c r="J77" i="73" s="1"/>
  <c r="F77" i="73" a="1"/>
  <c r="F77" i="73" s="1"/>
  <c r="E77" i="73" a="1"/>
  <c r="E77" i="73" s="1"/>
  <c r="D75" i="73" a="1"/>
  <c r="D75" i="73" s="1"/>
  <c r="M74" i="73" a="1"/>
  <c r="M74" i="73" s="1"/>
  <c r="L74" i="73"/>
  <c r="L74" i="73" a="1"/>
  <c r="L72" i="73" a="1"/>
  <c r="L72" i="73" s="1"/>
  <c r="H72" i="73" a="1"/>
  <c r="H72" i="73" s="1"/>
  <c r="G71" i="73" a="1"/>
  <c r="G71" i="73" s="1"/>
  <c r="B71" i="73" a="1"/>
  <c r="B71" i="73" s="1"/>
  <c r="P69" i="73" a="1"/>
  <c r="P69" i="73" s="1"/>
  <c r="O68" i="73"/>
  <c r="O68" i="73" a="1"/>
  <c r="P66" i="73"/>
  <c r="P66" i="73" a="1"/>
  <c r="B66" i="73" a="1"/>
  <c r="B66" i="73" s="1"/>
  <c r="N65" i="73" a="1"/>
  <c r="N65" i="73" s="1"/>
  <c r="M65" i="73"/>
  <c r="I65" i="73" a="1"/>
  <c r="I65" i="73" s="1"/>
  <c r="J64" i="73" a="1"/>
  <c r="J64" i="73" s="1"/>
  <c r="F64" i="73" a="1"/>
  <c r="F64" i="73" s="1"/>
  <c r="D64" i="73" a="1"/>
  <c r="D64" i="73" s="1"/>
  <c r="G61" i="73"/>
  <c r="I60" i="73"/>
  <c r="G58" i="73"/>
  <c r="D57" i="73"/>
  <c r="B57" i="73"/>
  <c r="N54" i="73" a="1"/>
  <c r="N54" i="73" s="1"/>
  <c r="J90" i="73" s="1" a="1"/>
  <c r="J90" i="73" s="1"/>
  <c r="L54" i="73" a="1"/>
  <c r="L54" i="73" s="1"/>
  <c r="Q44" i="73" s="1"/>
  <c r="I54" i="73"/>
  <c r="G54" i="73"/>
  <c r="G57" i="73" s="1"/>
  <c r="E54" i="73"/>
  <c r="E126" i="73" s="1"/>
  <c r="D54" i="73"/>
  <c r="B54" i="73"/>
  <c r="AF43" i="73"/>
  <c r="AE43" i="73" a="1"/>
  <c r="AE43" i="73" s="1"/>
  <c r="AD43" i="73"/>
  <c r="Y43" i="73" a="1"/>
  <c r="Y43" i="73" s="1"/>
  <c r="I43" i="73" a="1"/>
  <c r="I43" i="73" s="1"/>
  <c r="AF42" i="73"/>
  <c r="AE42" i="73" a="1"/>
  <c r="AE42" i="73" s="1"/>
  <c r="AD42" i="73"/>
  <c r="Y42" i="73" a="1"/>
  <c r="Y42" i="73" s="1"/>
  <c r="I42" i="73"/>
  <c r="I42" i="73" a="1"/>
  <c r="AF41" i="73"/>
  <c r="AE41" i="73" a="1"/>
  <c r="AE41" i="73" s="1"/>
  <c r="AD41" i="73"/>
  <c r="Y41" i="73" a="1"/>
  <c r="Y41" i="73" s="1"/>
  <c r="I41" i="73" a="1"/>
  <c r="I41" i="73" s="1"/>
  <c r="AF40" i="73"/>
  <c r="AE40" i="73" a="1"/>
  <c r="AE40" i="73" s="1"/>
  <c r="AD40" i="73"/>
  <c r="Y40" i="73"/>
  <c r="Y40" i="73" a="1"/>
  <c r="I40" i="73" a="1"/>
  <c r="I40" i="73" s="1"/>
  <c r="AF39" i="73"/>
  <c r="AE39" i="73"/>
  <c r="AE39" i="73" a="1"/>
  <c r="AD39" i="73"/>
  <c r="Y39" i="73" a="1"/>
  <c r="Y39" i="73" s="1"/>
  <c r="I39" i="73" a="1"/>
  <c r="I39" i="73" s="1"/>
  <c r="AF38" i="73"/>
  <c r="AE38" i="73"/>
  <c r="AE38" i="73" a="1"/>
  <c r="AD38" i="73"/>
  <c r="Y38" i="73"/>
  <c r="Y38" i="73" a="1"/>
  <c r="I38" i="73" a="1"/>
  <c r="I38" i="73" s="1"/>
  <c r="AF37" i="73"/>
  <c r="AE37" i="73" a="1"/>
  <c r="AE37" i="73" s="1"/>
  <c r="AD37" i="73"/>
  <c r="AA37" i="73" a="1"/>
  <c r="AA37" i="73" s="1"/>
  <c r="Y37" i="73" a="1"/>
  <c r="Y37" i="73" s="1"/>
  <c r="I37" i="73" a="1"/>
  <c r="I37" i="73" s="1"/>
  <c r="AF36" i="73"/>
  <c r="AE36" i="73"/>
  <c r="AE36" i="73" a="1"/>
  <c r="AD36" i="73"/>
  <c r="AA36" i="73"/>
  <c r="AA36" i="73" a="1"/>
  <c r="Y36" i="73" a="1"/>
  <c r="Y36" i="73" s="1"/>
  <c r="I36" i="73" a="1"/>
  <c r="I36" i="73" s="1"/>
  <c r="AF35" i="73"/>
  <c r="AE35" i="73" a="1"/>
  <c r="AE35" i="73" s="1"/>
  <c r="AD35" i="73"/>
  <c r="Y35" i="73" a="1"/>
  <c r="Y35" i="73" s="1"/>
  <c r="I35" i="73" a="1"/>
  <c r="I35" i="73" s="1"/>
  <c r="AF34" i="73"/>
  <c r="AE34" i="73"/>
  <c r="AE34" i="73" a="1"/>
  <c r="AD34" i="73"/>
  <c r="Y34" i="73" a="1"/>
  <c r="Y34" i="73" s="1"/>
  <c r="I34" i="73" a="1"/>
  <c r="I34" i="73" s="1"/>
  <c r="AF33" i="73"/>
  <c r="AE33" i="73"/>
  <c r="AE33" i="73" a="1"/>
  <c r="AD33" i="73"/>
  <c r="Y33" i="73" a="1"/>
  <c r="Y33" i="73" s="1"/>
  <c r="I33" i="73"/>
  <c r="I33" i="73" a="1"/>
  <c r="AF32" i="73"/>
  <c r="AE32" i="73" a="1"/>
  <c r="AE32" i="73" s="1"/>
  <c r="AD32" i="73"/>
  <c r="Y32" i="73" a="1"/>
  <c r="Y32" i="73" s="1"/>
  <c r="I32" i="73" a="1"/>
  <c r="I32" i="73" s="1"/>
  <c r="AF31" i="73"/>
  <c r="AE31" i="73"/>
  <c r="AE31" i="73" a="1"/>
  <c r="AD31" i="73"/>
  <c r="Y31" i="73" a="1"/>
  <c r="Y31" i="73" s="1"/>
  <c r="I31" i="73" a="1"/>
  <c r="I31" i="73" s="1"/>
  <c r="AF30" i="73"/>
  <c r="AE30" i="73"/>
  <c r="AE30" i="73" a="1"/>
  <c r="AD30" i="73"/>
  <c r="Y30" i="73" a="1"/>
  <c r="Y30" i="73" s="1"/>
  <c r="I30" i="73" a="1"/>
  <c r="I30" i="73" s="1"/>
  <c r="AF29" i="73"/>
  <c r="AE29" i="73" a="1"/>
  <c r="AE29" i="73" s="1"/>
  <c r="AD29" i="73"/>
  <c r="Y29" i="73" a="1"/>
  <c r="Y29" i="73" s="1"/>
  <c r="I29" i="73" a="1"/>
  <c r="I29" i="73" s="1"/>
  <c r="AF28" i="73"/>
  <c r="AE28" i="73"/>
  <c r="AE28" i="73" a="1"/>
  <c r="AD28" i="73"/>
  <c r="AA28" i="73"/>
  <c r="AA28" i="73" a="1"/>
  <c r="Y28" i="73" a="1"/>
  <c r="Y28" i="73" s="1"/>
  <c r="I28" i="73" a="1"/>
  <c r="I28" i="73" s="1"/>
  <c r="AF27" i="73"/>
  <c r="AE27" i="73" a="1"/>
  <c r="AE27" i="73" s="1"/>
  <c r="AD27" i="73"/>
  <c r="AA27" i="73" a="1"/>
  <c r="AA27" i="73" s="1"/>
  <c r="Y27" i="73" a="1"/>
  <c r="Y27" i="73" s="1"/>
  <c r="I27" i="73" a="1"/>
  <c r="I27" i="73" s="1"/>
  <c r="AF26" i="73"/>
  <c r="AE26" i="73" a="1"/>
  <c r="AE26" i="73" s="1"/>
  <c r="AD26" i="73"/>
  <c r="Y26" i="73" a="1"/>
  <c r="Y26" i="73" s="1"/>
  <c r="I26" i="73" a="1"/>
  <c r="I26" i="73" s="1"/>
  <c r="AF25" i="73"/>
  <c r="AE25" i="73" a="1"/>
  <c r="AE25" i="73" s="1"/>
  <c r="AD25" i="73"/>
  <c r="Y25" i="73" a="1"/>
  <c r="Y25" i="73" s="1"/>
  <c r="I25" i="73" a="1"/>
  <c r="I25" i="73" s="1"/>
  <c r="AF24" i="73"/>
  <c r="AE24" i="73" a="1"/>
  <c r="AE24" i="73" s="1"/>
  <c r="AD24" i="73"/>
  <c r="Y24" i="73" a="1"/>
  <c r="Y24" i="73" s="1"/>
  <c r="I24" i="73" a="1"/>
  <c r="I24" i="73" s="1"/>
  <c r="AI23" i="73"/>
  <c r="AF23" i="73"/>
  <c r="AE23" i="73" a="1"/>
  <c r="AE23" i="73" s="1"/>
  <c r="AD23" i="73"/>
  <c r="Y23" i="73" a="1"/>
  <c r="Y23" i="73" s="1"/>
  <c r="I23" i="73"/>
  <c r="I23" i="73" a="1"/>
  <c r="AI22" i="73"/>
  <c r="AF22" i="73"/>
  <c r="AE22" i="73" a="1"/>
  <c r="AE22" i="73" s="1"/>
  <c r="AD22" i="73"/>
  <c r="Y22" i="73"/>
  <c r="Y22" i="73" a="1"/>
  <c r="I22" i="73" a="1"/>
  <c r="I22" i="73" s="1"/>
  <c r="AI21" i="73" a="1"/>
  <c r="AI21" i="73" s="1"/>
  <c r="AF21" i="73"/>
  <c r="AE21" i="73" a="1"/>
  <c r="AE21" i="73" s="1"/>
  <c r="AD21" i="73"/>
  <c r="Y21" i="73" a="1"/>
  <c r="Y21" i="73" s="1"/>
  <c r="I21" i="73" a="1"/>
  <c r="I21" i="73" s="1"/>
  <c r="AF20" i="73"/>
  <c r="AE20" i="73"/>
  <c r="AE20" i="73" a="1"/>
  <c r="AD20" i="73"/>
  <c r="Y20" i="73" a="1"/>
  <c r="Y20" i="73" s="1"/>
  <c r="I20" i="73"/>
  <c r="I20" i="73" a="1"/>
  <c r="AF19" i="73"/>
  <c r="AE19" i="73"/>
  <c r="AE19" i="73" a="1"/>
  <c r="AD19" i="73"/>
  <c r="Y19" i="73"/>
  <c r="Y19" i="73" a="1"/>
  <c r="I19" i="73" a="1"/>
  <c r="I19" i="73" s="1"/>
  <c r="AI18" i="73" a="1"/>
  <c r="AI18" i="73" s="1"/>
  <c r="AF18" i="73"/>
  <c r="AE18" i="73"/>
  <c r="AE18" i="73" a="1"/>
  <c r="AD18" i="73"/>
  <c r="Y18" i="73" a="1"/>
  <c r="Y18" i="73" s="1"/>
  <c r="I18" i="73" a="1"/>
  <c r="I18" i="73" s="1"/>
  <c r="AI17" i="73" a="1"/>
  <c r="AI17" i="73" s="1"/>
  <c r="AF17" i="73"/>
  <c r="AE17" i="73" a="1"/>
  <c r="AE17" i="73" s="1"/>
  <c r="AD17" i="73"/>
  <c r="Y17" i="73" a="1"/>
  <c r="Y17" i="73" s="1"/>
  <c r="I17" i="73" a="1"/>
  <c r="I17" i="73" s="1"/>
  <c r="AI16" i="73" a="1"/>
  <c r="AI16" i="73" s="1"/>
  <c r="AF16" i="73"/>
  <c r="AE16" i="73"/>
  <c r="AE16" i="73" a="1"/>
  <c r="AD16" i="73"/>
  <c r="Y16" i="73" a="1"/>
  <c r="Y16" i="73" s="1"/>
  <c r="I16" i="73" a="1"/>
  <c r="I16" i="73" s="1"/>
  <c r="AF15" i="73"/>
  <c r="AE15" i="73"/>
  <c r="AE15" i="73" a="1"/>
  <c r="AD15" i="73"/>
  <c r="Y15" i="73" a="1"/>
  <c r="Y15" i="73" s="1"/>
  <c r="I15" i="73"/>
  <c r="I15" i="73" a="1"/>
  <c r="AF14" i="73"/>
  <c r="AE14" i="73"/>
  <c r="AE14" i="73" a="1"/>
  <c r="AD14" i="73"/>
  <c r="Y14" i="73" a="1"/>
  <c r="Y14" i="73" s="1"/>
  <c r="I14" i="73" a="1"/>
  <c r="I14" i="73" s="1"/>
  <c r="AF13" i="73"/>
  <c r="AE13" i="73" a="1"/>
  <c r="AE13" i="73" s="1"/>
  <c r="AD13" i="73"/>
  <c r="Y13" i="73" a="1"/>
  <c r="Y13" i="73" s="1"/>
  <c r="I13" i="73" a="1"/>
  <c r="I13" i="73" s="1"/>
  <c r="A13" i="73"/>
  <c r="B13" i="73" s="1"/>
  <c r="AI12" i="73"/>
  <c r="S12" i="73"/>
  <c r="AI11" i="73"/>
  <c r="AI10" i="73"/>
  <c r="X10" i="73" a="1"/>
  <c r="X10" i="73" s="1"/>
  <c r="W10" i="73" a="1"/>
  <c r="W10" i="73" s="1"/>
  <c r="V10" i="73" a="1"/>
  <c r="V10" i="73" s="1"/>
  <c r="U10" i="73"/>
  <c r="S10" i="73" s="1" a="1"/>
  <c r="S10" i="73" s="1"/>
  <c r="U10" i="73" a="1"/>
  <c r="O10" i="73"/>
  <c r="O10" i="73" a="1"/>
  <c r="E10" i="73"/>
  <c r="AI9" i="73"/>
  <c r="S9" i="73" a="1"/>
  <c r="S9" i="73" s="1"/>
  <c r="AI8" i="73"/>
  <c r="S8" i="73" a="1"/>
  <c r="S8" i="73" s="1"/>
  <c r="M8" i="73"/>
  <c r="AP7" i="73"/>
  <c r="AI7" i="73" a="1"/>
  <c r="AI7" i="73" s="1"/>
  <c r="S7" i="73" a="1"/>
  <c r="S7" i="73" s="1"/>
  <c r="C7" i="73"/>
  <c r="AP6" i="73"/>
  <c r="AI6" i="73"/>
  <c r="A6" i="73"/>
  <c r="AI5" i="73" a="1"/>
  <c r="AI5" i="73" s="1"/>
  <c r="AO4" i="73"/>
  <c r="AP5" i="73" s="1"/>
  <c r="AI4" i="73" a="1"/>
  <c r="AI4" i="73" s="1"/>
  <c r="S3" i="73" s="1" a="1"/>
  <c r="S3" i="73" s="1"/>
  <c r="S4" i="73"/>
  <c r="AI3" i="73"/>
  <c r="A3" i="73"/>
  <c r="AI2" i="73"/>
  <c r="S2" i="73" a="1"/>
  <c r="S2" i="73" s="1"/>
  <c r="Q1" i="73"/>
  <c r="N1" i="73"/>
  <c r="J222" i="72"/>
  <c r="M219" i="72"/>
  <c r="B218" i="72"/>
  <c r="J191" i="72"/>
  <c r="H187" i="72" a="1"/>
  <c r="H187" i="72" s="1"/>
  <c r="B187" i="72"/>
  <c r="J181" i="72"/>
  <c r="F181" i="72"/>
  <c r="H178" i="72"/>
  <c r="B178" i="72"/>
  <c r="B87" i="72" s="1" a="1"/>
  <c r="Q175" i="72"/>
  <c r="P175" i="72"/>
  <c r="H174" i="72"/>
  <c r="B174" i="72"/>
  <c r="B83" i="72" s="1" a="1"/>
  <c r="B83" i="72" s="1"/>
  <c r="P171" i="72"/>
  <c r="B171" i="72"/>
  <c r="N163" i="72"/>
  <c r="K163" i="72"/>
  <c r="O160" i="72"/>
  <c r="J160" i="72"/>
  <c r="M157" i="72"/>
  <c r="B157" i="72"/>
  <c r="D64" i="72" s="1" a="1"/>
  <c r="D64" i="72" s="1"/>
  <c r="F156" i="72"/>
  <c r="B156" i="72"/>
  <c r="H138" i="72"/>
  <c r="B138" i="72"/>
  <c r="P135" i="72"/>
  <c r="Q134" i="72"/>
  <c r="B133" i="72"/>
  <c r="O129" i="72"/>
  <c r="J129" i="72"/>
  <c r="H126" i="72" a="1"/>
  <c r="H126" i="72" s="1"/>
  <c r="B126" i="72"/>
  <c r="F125" i="72"/>
  <c r="B125" i="72"/>
  <c r="H107" i="72"/>
  <c r="B107" i="72"/>
  <c r="P104" i="72"/>
  <c r="Q103" i="72"/>
  <c r="J102" i="72"/>
  <c r="B102" i="72"/>
  <c r="M98" i="72"/>
  <c r="J98" i="72"/>
  <c r="M95" i="72"/>
  <c r="H95" i="72"/>
  <c r="H95" i="72" a="1"/>
  <c r="B95" i="72"/>
  <c r="F94" i="72"/>
  <c r="F64" i="72" s="1" a="1"/>
  <c r="F64" i="72" s="1"/>
  <c r="B94" i="72"/>
  <c r="B64" i="72" s="1" a="1"/>
  <c r="B64" i="72" s="1"/>
  <c r="G91" i="72" a="1"/>
  <c r="G91" i="72" s="1"/>
  <c r="C91" i="72" a="1"/>
  <c r="C91" i="72" s="1"/>
  <c r="N90" i="72" a="1"/>
  <c r="N90" i="72" s="1"/>
  <c r="J90" i="72" a="1"/>
  <c r="J90" i="72" s="1"/>
  <c r="G90" i="72" a="1"/>
  <c r="G90" i="72" s="1"/>
  <c r="B90" i="72" a="1"/>
  <c r="B90" i="72" s="1"/>
  <c r="N88" i="72" a="1"/>
  <c r="N88" i="72" s="1"/>
  <c r="E88" i="72"/>
  <c r="E88" i="72" a="1"/>
  <c r="C88" i="72" a="1"/>
  <c r="C88" i="72" s="1"/>
  <c r="B87" i="72"/>
  <c r="N84" i="72" a="1"/>
  <c r="N84" i="72" s="1"/>
  <c r="E84" i="72" a="1"/>
  <c r="E84" i="72" s="1"/>
  <c r="C84" i="72" a="1"/>
  <c r="C84" i="72" s="1"/>
  <c r="O83" i="72" a="1"/>
  <c r="O83" i="72" s="1"/>
  <c r="N83" i="72" a="1"/>
  <c r="N83" i="72" s="1"/>
  <c r="N80" i="72" a="1"/>
  <c r="N80" i="72" s="1"/>
  <c r="O79" i="72" a="1"/>
  <c r="O79" i="72" s="1"/>
  <c r="A79" i="72" a="1"/>
  <c r="A79" i="72" s="1"/>
  <c r="J77" i="72" a="1"/>
  <c r="J77" i="72" s="1"/>
  <c r="L75" i="72" a="1"/>
  <c r="L75" i="72" s="1"/>
  <c r="F75" i="72" a="1"/>
  <c r="F75" i="72" s="1"/>
  <c r="M74" i="72" a="1"/>
  <c r="M74" i="72" s="1"/>
  <c r="L74" i="72" a="1"/>
  <c r="L74" i="72" s="1"/>
  <c r="L72" i="72"/>
  <c r="L72" i="72" a="1"/>
  <c r="K71" i="72" a="1"/>
  <c r="K71" i="72" s="1"/>
  <c r="K70" i="72" a="1"/>
  <c r="K70" i="72" s="1"/>
  <c r="K69" i="72" a="1"/>
  <c r="K69" i="72" s="1"/>
  <c r="L68" i="72" a="1"/>
  <c r="L68" i="72" s="1"/>
  <c r="B67" i="72" a="1"/>
  <c r="B67" i="72" s="1"/>
  <c r="P66" i="72" a="1"/>
  <c r="P66" i="72" s="1"/>
  <c r="N65" i="72" a="1"/>
  <c r="N65" i="72" s="1"/>
  <c r="M65" i="72"/>
  <c r="G65" i="72" a="1"/>
  <c r="G65" i="72" s="1"/>
  <c r="J64" i="72" a="1"/>
  <c r="J64" i="72" s="1"/>
  <c r="G61" i="72"/>
  <c r="D58" i="72"/>
  <c r="J157" i="72" s="1"/>
  <c r="J65" i="72" s="1" a="1"/>
  <c r="J65" i="72" s="1"/>
  <c r="B57" i="72"/>
  <c r="G56" i="72"/>
  <c r="N54" i="72"/>
  <c r="N54" i="72" a="1"/>
  <c r="L54" i="72" a="1"/>
  <c r="L54" i="72" s="1"/>
  <c r="Q44" i="72" s="1"/>
  <c r="I54" i="72"/>
  <c r="I60" i="72" s="1"/>
  <c r="G54" i="72"/>
  <c r="G57" i="72" s="1"/>
  <c r="E54" i="72"/>
  <c r="E56" i="72" s="1"/>
  <c r="D54" i="72"/>
  <c r="D61" i="72" s="1"/>
  <c r="B54" i="72"/>
  <c r="AF43" i="72"/>
  <c r="AE43" i="72" a="1"/>
  <c r="AE43" i="72" s="1"/>
  <c r="AD43" i="72"/>
  <c r="Y43" i="72" a="1"/>
  <c r="Y43" i="72" s="1"/>
  <c r="I43" i="72" a="1"/>
  <c r="I43" i="72" s="1"/>
  <c r="AF42" i="72"/>
  <c r="AE42" i="72"/>
  <c r="AE42" i="72" a="1"/>
  <c r="AD42" i="72"/>
  <c r="Y42" i="72" a="1"/>
  <c r="Y42" i="72" s="1"/>
  <c r="I42" i="72" a="1"/>
  <c r="I42" i="72" s="1"/>
  <c r="AF41" i="72"/>
  <c r="AE41" i="72" a="1"/>
  <c r="AE41" i="72" s="1"/>
  <c r="AD41" i="72"/>
  <c r="Y41" i="72" a="1"/>
  <c r="Y41" i="72" s="1"/>
  <c r="I41" i="72" a="1"/>
  <c r="I41" i="72" s="1"/>
  <c r="AF40" i="72"/>
  <c r="AE40" i="72" a="1"/>
  <c r="AE40" i="72" s="1"/>
  <c r="AD40" i="72"/>
  <c r="AA40" i="72" a="1"/>
  <c r="AA40" i="72" s="1"/>
  <c r="Y40" i="72"/>
  <c r="Y40" i="72" a="1"/>
  <c r="I40" i="72" a="1"/>
  <c r="I40" i="72" s="1"/>
  <c r="AF39" i="72"/>
  <c r="AE39" i="72"/>
  <c r="AE39" i="72" a="1"/>
  <c r="AD39" i="72"/>
  <c r="Y39" i="72" a="1"/>
  <c r="Y39" i="72" s="1"/>
  <c r="I39" i="72" a="1"/>
  <c r="I39" i="72" s="1"/>
  <c r="AA39" i="72" s="1" a="1"/>
  <c r="AA39" i="72" s="1"/>
  <c r="AF38" i="72"/>
  <c r="AE38" i="72" a="1"/>
  <c r="AE38" i="72" s="1"/>
  <c r="AD38" i="72"/>
  <c r="Y38" i="72" a="1"/>
  <c r="Y38" i="72" s="1"/>
  <c r="I38" i="72" a="1"/>
  <c r="I38" i="72" s="1"/>
  <c r="AF37" i="72"/>
  <c r="AE37" i="72"/>
  <c r="AE37" i="72" a="1"/>
  <c r="AD37" i="72"/>
  <c r="Y37" i="72" a="1"/>
  <c r="Y37" i="72" s="1"/>
  <c r="I37" i="72" a="1"/>
  <c r="I37" i="72" s="1"/>
  <c r="AF36" i="72"/>
  <c r="AE36" i="72" a="1"/>
  <c r="AE36" i="72" s="1"/>
  <c r="AD36" i="72"/>
  <c r="Y36" i="72" a="1"/>
  <c r="Y36" i="72" s="1"/>
  <c r="I36" i="72" a="1"/>
  <c r="I36" i="72" s="1"/>
  <c r="AF35" i="72"/>
  <c r="AE35" i="72" a="1"/>
  <c r="AE35" i="72" s="1"/>
  <c r="AD35" i="72"/>
  <c r="AA35" i="72" a="1"/>
  <c r="AA35" i="72" s="1"/>
  <c r="Y35" i="72" a="1"/>
  <c r="Y35" i="72" s="1"/>
  <c r="I35" i="72" a="1"/>
  <c r="I35" i="72" s="1"/>
  <c r="AF34" i="72"/>
  <c r="AE34" i="72"/>
  <c r="AE34" i="72" a="1"/>
  <c r="AD34" i="72"/>
  <c r="Y34" i="72" a="1"/>
  <c r="Y34" i="72" s="1"/>
  <c r="I34" i="72"/>
  <c r="I34" i="72" a="1"/>
  <c r="AF33" i="72"/>
  <c r="AE33" i="72"/>
  <c r="AE33" i="72" a="1"/>
  <c r="AD33" i="72"/>
  <c r="Y33" i="72" a="1"/>
  <c r="Y33" i="72" s="1"/>
  <c r="I33" i="72" a="1"/>
  <c r="I33" i="72" s="1"/>
  <c r="AF32" i="72"/>
  <c r="AE32" i="72" a="1"/>
  <c r="AE32" i="72" s="1"/>
  <c r="AD32" i="72"/>
  <c r="Y32" i="72" a="1"/>
  <c r="Y32" i="72" s="1"/>
  <c r="I32" i="72" a="1"/>
  <c r="I32" i="72" s="1"/>
  <c r="AF31" i="72"/>
  <c r="AE31" i="72"/>
  <c r="AE31" i="72" a="1"/>
  <c r="AD31" i="72"/>
  <c r="Y31" i="72" a="1"/>
  <c r="Y31" i="72" s="1"/>
  <c r="I31" i="72" a="1"/>
  <c r="I31" i="72" s="1"/>
  <c r="AF30" i="72"/>
  <c r="AE30" i="72"/>
  <c r="AE30" i="72" a="1"/>
  <c r="AD30" i="72"/>
  <c r="Y30" i="72" a="1"/>
  <c r="Y30" i="72" s="1"/>
  <c r="I30" i="72" a="1"/>
  <c r="I30" i="72" s="1"/>
  <c r="AF29" i="72"/>
  <c r="AE29" i="72"/>
  <c r="AE29" i="72" a="1"/>
  <c r="AD29" i="72"/>
  <c r="AA29" i="72" a="1"/>
  <c r="AA29" i="72" s="1"/>
  <c r="Y29" i="72" a="1"/>
  <c r="Y29" i="72" s="1"/>
  <c r="I29" i="72" a="1"/>
  <c r="I29" i="72" s="1"/>
  <c r="AF28" i="72"/>
  <c r="AE28" i="72" a="1"/>
  <c r="AE28" i="72" s="1"/>
  <c r="AD28" i="72"/>
  <c r="Y28" i="72" a="1"/>
  <c r="Y28" i="72" s="1"/>
  <c r="I28" i="72" a="1"/>
  <c r="I28" i="72" s="1"/>
  <c r="AF27" i="72"/>
  <c r="AE27" i="72"/>
  <c r="AE27" i="72" a="1"/>
  <c r="AD27" i="72"/>
  <c r="Y27" i="72" a="1"/>
  <c r="Y27" i="72" s="1"/>
  <c r="I27" i="72" a="1"/>
  <c r="I27" i="72" s="1"/>
  <c r="AA27" i="72" s="1" a="1"/>
  <c r="AA27" i="72" s="1"/>
  <c r="AF26" i="72"/>
  <c r="AE26" i="72"/>
  <c r="AE26" i="72" a="1"/>
  <c r="AD26" i="72"/>
  <c r="Y26" i="72" a="1"/>
  <c r="Y26" i="72" s="1"/>
  <c r="I26" i="72" a="1"/>
  <c r="I26" i="72" s="1"/>
  <c r="AF25" i="72"/>
  <c r="AE25" i="72"/>
  <c r="AE25" i="72" a="1"/>
  <c r="AD25" i="72"/>
  <c r="Y25" i="72" a="1"/>
  <c r="Y25" i="72" s="1"/>
  <c r="I25" i="72" a="1"/>
  <c r="I25" i="72" s="1"/>
  <c r="AF24" i="72"/>
  <c r="AE24" i="72"/>
  <c r="AE24" i="72" a="1"/>
  <c r="AD24" i="72"/>
  <c r="AA24" i="72" a="1"/>
  <c r="AA24" i="72" s="1"/>
  <c r="Y24" i="72" a="1"/>
  <c r="Y24" i="72" s="1"/>
  <c r="I24" i="72" a="1"/>
  <c r="I24" i="72" s="1"/>
  <c r="AI23" i="72"/>
  <c r="AF23" i="72"/>
  <c r="AE23" i="72" a="1"/>
  <c r="AE23" i="72" s="1"/>
  <c r="AD23" i="72"/>
  <c r="AA23" i="72"/>
  <c r="AA23" i="72" a="1"/>
  <c r="Y23" i="72"/>
  <c r="Y23" i="72" a="1"/>
  <c r="I23" i="72"/>
  <c r="I23" i="72" a="1"/>
  <c r="AI22" i="72"/>
  <c r="AF22" i="72"/>
  <c r="AE22" i="72"/>
  <c r="AE22" i="72" a="1"/>
  <c r="AD22" i="72"/>
  <c r="AA22" i="72" a="1"/>
  <c r="AA22" i="72" s="1"/>
  <c r="Y22" i="72" a="1"/>
  <c r="Y22" i="72" s="1"/>
  <c r="I22" i="72" a="1"/>
  <c r="I22" i="72" s="1"/>
  <c r="AI21" i="72" a="1"/>
  <c r="AI21" i="72" s="1"/>
  <c r="AF21" i="72"/>
  <c r="AE21" i="72" a="1"/>
  <c r="AE21" i="72" s="1"/>
  <c r="AD21" i="72"/>
  <c r="Y21" i="72" a="1"/>
  <c r="Y21" i="72" s="1"/>
  <c r="I21" i="72" a="1"/>
  <c r="I21" i="72" s="1"/>
  <c r="AF20" i="72"/>
  <c r="AE20" i="72" a="1"/>
  <c r="AE20" i="72" s="1"/>
  <c r="AD20" i="72"/>
  <c r="Y20" i="72"/>
  <c r="Y20" i="72" a="1"/>
  <c r="I20" i="72" a="1"/>
  <c r="I20" i="72" s="1"/>
  <c r="AF19" i="72"/>
  <c r="AE19" i="72"/>
  <c r="AE19" i="72" a="1"/>
  <c r="AD19" i="72"/>
  <c r="Y19" i="72" a="1"/>
  <c r="Y19" i="72" s="1"/>
  <c r="I19" i="72" a="1"/>
  <c r="I19" i="72" s="1"/>
  <c r="AI18" i="72" a="1"/>
  <c r="AI18" i="72" s="1"/>
  <c r="AF18" i="72"/>
  <c r="AE18" i="72"/>
  <c r="AE18" i="72" a="1"/>
  <c r="AD18" i="72"/>
  <c r="Y18" i="72" a="1"/>
  <c r="Y18" i="72" s="1"/>
  <c r="I18" i="72" a="1"/>
  <c r="I18" i="72" s="1"/>
  <c r="AI17" i="72" a="1"/>
  <c r="AI17" i="72" s="1"/>
  <c r="AF17" i="72"/>
  <c r="AE17" i="72" a="1"/>
  <c r="AE17" i="72" s="1"/>
  <c r="AD17" i="72"/>
  <c r="Y17" i="72" a="1"/>
  <c r="Y17" i="72" s="1"/>
  <c r="I17" i="72" a="1"/>
  <c r="I17" i="72" s="1"/>
  <c r="AI16" i="72" a="1"/>
  <c r="AI16" i="72" s="1"/>
  <c r="AF16" i="72"/>
  <c r="AE16" i="72"/>
  <c r="AE16" i="72" a="1"/>
  <c r="AD16" i="72"/>
  <c r="AA16" i="72" a="1"/>
  <c r="AA16" i="72" s="1"/>
  <c r="Y16" i="72" a="1"/>
  <c r="Y16" i="72" s="1"/>
  <c r="I16" i="72"/>
  <c r="I16" i="72" a="1"/>
  <c r="AF15" i="72"/>
  <c r="AE15" i="72" a="1"/>
  <c r="AE15" i="72" s="1"/>
  <c r="AD15" i="72"/>
  <c r="Y15" i="72" a="1"/>
  <c r="Y15" i="72" s="1"/>
  <c r="I15" i="72"/>
  <c r="I15" i="72" a="1"/>
  <c r="AF14" i="72"/>
  <c r="AE14" i="72"/>
  <c r="AE14" i="72" a="1"/>
  <c r="AD14" i="72"/>
  <c r="Y14" i="72" a="1"/>
  <c r="Y14" i="72" s="1"/>
  <c r="I14" i="72" a="1"/>
  <c r="I14" i="72" s="1"/>
  <c r="AF13" i="72"/>
  <c r="AE13" i="72" a="1"/>
  <c r="AE13" i="72" s="1"/>
  <c r="AD13" i="72"/>
  <c r="Y13" i="72"/>
  <c r="Y13" i="72" a="1"/>
  <c r="I13" i="72"/>
  <c r="I13" i="72" a="1"/>
  <c r="A13" i="72"/>
  <c r="B13" i="72" s="1"/>
  <c r="AI12" i="72"/>
  <c r="S12" i="72"/>
  <c r="AI11" i="72"/>
  <c r="AI10" i="72"/>
  <c r="X10" i="72" a="1"/>
  <c r="X10" i="72" s="1"/>
  <c r="W10" i="72"/>
  <c r="W10" i="72" a="1"/>
  <c r="V10" i="72" a="1"/>
  <c r="V10" i="72" s="1"/>
  <c r="U10" i="72" a="1"/>
  <c r="U10" i="72" s="1"/>
  <c r="S10" i="72" s="1" a="1"/>
  <c r="S10" i="72"/>
  <c r="O10" i="72"/>
  <c r="O10" i="72" a="1"/>
  <c r="H10" i="72"/>
  <c r="H10" i="72" a="1"/>
  <c r="E10" i="72"/>
  <c r="AI9" i="72"/>
  <c r="S9" i="72"/>
  <c r="S9" i="72" a="1"/>
  <c r="AI8" i="72"/>
  <c r="S8" i="72" a="1"/>
  <c r="S8" i="72" s="1"/>
  <c r="M8" i="72"/>
  <c r="AI7" i="72" a="1"/>
  <c r="AI7" i="72" s="1"/>
  <c r="S7" i="72" a="1"/>
  <c r="S7" i="72" s="1"/>
  <c r="C7" i="72"/>
  <c r="AI6" i="72"/>
  <c r="A6" i="72"/>
  <c r="AI5" i="72" a="1"/>
  <c r="AI5" i="72" s="1"/>
  <c r="AO4" i="72"/>
  <c r="AP7" i="72" s="1"/>
  <c r="AI4" i="72"/>
  <c r="AI4" i="72" a="1"/>
  <c r="S4" i="72"/>
  <c r="AI3" i="72"/>
  <c r="A3" i="72"/>
  <c r="AI2" i="72"/>
  <c r="S2" i="72" s="1" a="1"/>
  <c r="S2" i="72" s="1"/>
  <c r="Q1" i="72"/>
  <c r="N1" i="72"/>
  <c r="J222" i="71"/>
  <c r="M219" i="71"/>
  <c r="B218" i="71"/>
  <c r="J191" i="71"/>
  <c r="B187" i="71"/>
  <c r="J181" i="71"/>
  <c r="F181" i="71"/>
  <c r="H178" i="71"/>
  <c r="B178" i="71"/>
  <c r="H174" i="71"/>
  <c r="B174" i="71"/>
  <c r="B83" i="71" s="1" a="1"/>
  <c r="B83" i="71" s="1"/>
  <c r="B171" i="71"/>
  <c r="N163" i="71"/>
  <c r="K163" i="71"/>
  <c r="K71" i="71" s="1" a="1"/>
  <c r="K71" i="71" s="1"/>
  <c r="O160" i="71"/>
  <c r="J160" i="71"/>
  <c r="M157" i="71"/>
  <c r="B157" i="71"/>
  <c r="F156" i="71"/>
  <c r="B156" i="71"/>
  <c r="H138" i="71"/>
  <c r="B138" i="71"/>
  <c r="B133" i="71"/>
  <c r="O129" i="71"/>
  <c r="J129" i="71"/>
  <c r="B126" i="71"/>
  <c r="F125" i="71"/>
  <c r="B125" i="71"/>
  <c r="H107" i="71"/>
  <c r="B107" i="71"/>
  <c r="J102" i="71"/>
  <c r="B102" i="71"/>
  <c r="L99" i="71"/>
  <c r="M98" i="71"/>
  <c r="J98" i="71"/>
  <c r="H95" i="71" a="1"/>
  <c r="H95" i="71" s="1"/>
  <c r="B95" i="71"/>
  <c r="F94" i="71"/>
  <c r="F64" i="71" s="1" a="1"/>
  <c r="F64" i="71" s="1"/>
  <c r="B94" i="71"/>
  <c r="G91" i="71" a="1"/>
  <c r="G91" i="71" s="1"/>
  <c r="C91" i="71" a="1"/>
  <c r="C91" i="71" s="1"/>
  <c r="N90" i="71" a="1"/>
  <c r="N90" i="71" s="1"/>
  <c r="N88" i="71" a="1"/>
  <c r="N88" i="71" s="1"/>
  <c r="E88" i="71"/>
  <c r="E88" i="71" a="1"/>
  <c r="C88" i="71"/>
  <c r="C88" i="71" a="1"/>
  <c r="N84" i="71" a="1"/>
  <c r="N84" i="71" s="1"/>
  <c r="E84" i="71" a="1"/>
  <c r="E84" i="71" s="1"/>
  <c r="C84" i="71" a="1"/>
  <c r="C84" i="71" s="1"/>
  <c r="L73" i="71" a="1"/>
  <c r="L73" i="71" s="1"/>
  <c r="P66" i="71" a="1"/>
  <c r="P66" i="71" s="1"/>
  <c r="G61" i="71"/>
  <c r="D61" i="71"/>
  <c r="I60" i="71"/>
  <c r="B60" i="71"/>
  <c r="I58" i="71"/>
  <c r="G57" i="71"/>
  <c r="D57" i="71"/>
  <c r="B57" i="71"/>
  <c r="G56" i="71"/>
  <c r="N54" i="71" a="1"/>
  <c r="N54" i="71" s="1"/>
  <c r="J90" i="71" s="1" a="1"/>
  <c r="J90" i="71" s="1"/>
  <c r="L54" i="71" a="1"/>
  <c r="L54" i="71" s="1"/>
  <c r="Q44" i="71" s="1"/>
  <c r="I54" i="71"/>
  <c r="G54" i="71"/>
  <c r="G58" i="71" s="1"/>
  <c r="E54" i="71"/>
  <c r="E56" i="71" s="1"/>
  <c r="D54" i="71"/>
  <c r="D58" i="71" s="1"/>
  <c r="J157" i="71" s="1"/>
  <c r="B54" i="71"/>
  <c r="B56" i="71" s="1"/>
  <c r="AF43" i="71"/>
  <c r="AE43" i="71"/>
  <c r="AE43" i="71" a="1"/>
  <c r="AD43" i="71"/>
  <c r="Y43" i="71" a="1"/>
  <c r="Y43" i="71" s="1"/>
  <c r="I43" i="71"/>
  <c r="I43" i="71" a="1"/>
  <c r="AF42" i="71"/>
  <c r="AE42" i="71"/>
  <c r="AE42" i="71" a="1"/>
  <c r="AD42" i="71"/>
  <c r="Y42" i="71" a="1"/>
  <c r="Y42" i="71" s="1"/>
  <c r="I42" i="71" a="1"/>
  <c r="I42" i="71" s="1"/>
  <c r="AF41" i="71"/>
  <c r="AE41" i="71" a="1"/>
  <c r="AE41" i="71" s="1"/>
  <c r="AD41" i="71"/>
  <c r="Y41" i="71" a="1"/>
  <c r="Y41" i="71" s="1"/>
  <c r="I41" i="71" a="1"/>
  <c r="I41" i="71" s="1"/>
  <c r="AF40" i="71"/>
  <c r="AE40" i="71" a="1"/>
  <c r="AE40" i="71" s="1"/>
  <c r="AD40" i="71"/>
  <c r="Y40" i="71" a="1"/>
  <c r="Y40" i="71" s="1"/>
  <c r="I40" i="71" a="1"/>
  <c r="I40" i="71" s="1"/>
  <c r="AF39" i="71"/>
  <c r="AE39" i="71"/>
  <c r="AE39" i="71" a="1"/>
  <c r="AD39" i="71"/>
  <c r="Y39" i="71" a="1"/>
  <c r="Y39" i="71" s="1"/>
  <c r="I39" i="71" a="1"/>
  <c r="I39" i="71" s="1"/>
  <c r="AF38" i="71"/>
  <c r="AE38" i="71"/>
  <c r="AE38" i="71" a="1"/>
  <c r="AD38" i="71"/>
  <c r="Y38" i="71" a="1"/>
  <c r="Y38" i="71" s="1"/>
  <c r="I38" i="71" a="1"/>
  <c r="I38" i="71" s="1"/>
  <c r="AF37" i="71"/>
  <c r="AE37" i="71"/>
  <c r="AE37" i="71" a="1"/>
  <c r="AD37" i="71"/>
  <c r="AA37" i="71" a="1"/>
  <c r="AA37" i="71" s="1"/>
  <c r="Y37" i="71" a="1"/>
  <c r="Y37" i="71" s="1"/>
  <c r="I37" i="71" a="1"/>
  <c r="I37" i="71" s="1"/>
  <c r="AF36" i="71"/>
  <c r="AE36" i="71" a="1"/>
  <c r="AE36" i="71" s="1"/>
  <c r="AD36" i="71"/>
  <c r="Y36" i="71" a="1"/>
  <c r="Y36" i="71" s="1"/>
  <c r="I36" i="71" a="1"/>
  <c r="I36" i="71" s="1"/>
  <c r="AF35" i="71"/>
  <c r="AE35" i="71" a="1"/>
  <c r="AE35" i="71" s="1"/>
  <c r="AD35" i="71"/>
  <c r="Y35" i="71" a="1"/>
  <c r="Y35" i="71" s="1"/>
  <c r="I35" i="71" a="1"/>
  <c r="I35" i="71" s="1"/>
  <c r="AF34" i="71"/>
  <c r="AE34" i="71"/>
  <c r="AE34" i="71" a="1"/>
  <c r="AD34" i="71"/>
  <c r="Y34" i="71" a="1"/>
  <c r="Y34" i="71" s="1"/>
  <c r="I34" i="71"/>
  <c r="I34" i="71" a="1"/>
  <c r="AF33" i="71"/>
  <c r="AE33" i="71"/>
  <c r="AE33" i="71" a="1"/>
  <c r="AD33" i="71"/>
  <c r="Y33" i="71"/>
  <c r="Y33" i="71" a="1"/>
  <c r="I33" i="71" a="1"/>
  <c r="I33" i="71" s="1"/>
  <c r="AF32" i="71"/>
  <c r="AE32" i="71"/>
  <c r="AE32" i="71" a="1"/>
  <c r="AD32" i="71"/>
  <c r="Y32" i="71" a="1"/>
  <c r="Y32" i="71" s="1"/>
  <c r="I32" i="71" a="1"/>
  <c r="I32" i="71" s="1"/>
  <c r="AA32" i="71" s="1" a="1"/>
  <c r="AA32" i="71" s="1"/>
  <c r="AF31" i="71"/>
  <c r="AE31" i="71"/>
  <c r="AE31" i="71" a="1"/>
  <c r="AD31" i="71"/>
  <c r="AA31" i="71" a="1"/>
  <c r="AA31" i="71" s="1"/>
  <c r="Y31" i="71"/>
  <c r="Y31" i="71" a="1"/>
  <c r="I31" i="71" a="1"/>
  <c r="I31" i="71" s="1"/>
  <c r="AF30" i="71"/>
  <c r="AE30" i="71"/>
  <c r="AE30" i="71" a="1"/>
  <c r="AD30" i="71"/>
  <c r="AA30" i="71"/>
  <c r="AA30" i="71" a="1"/>
  <c r="Y30" i="71" a="1"/>
  <c r="Y30" i="71" s="1"/>
  <c r="I30" i="71" a="1"/>
  <c r="I30" i="71" s="1"/>
  <c r="AF29" i="71"/>
  <c r="AE29" i="71" a="1"/>
  <c r="AE29" i="71" s="1"/>
  <c r="AD29" i="71"/>
  <c r="AA29" i="71" a="1"/>
  <c r="AA29" i="71" s="1"/>
  <c r="Y29" i="71" a="1"/>
  <c r="Y29" i="71" s="1"/>
  <c r="I29" i="71" a="1"/>
  <c r="I29" i="71" s="1"/>
  <c r="AF28" i="71"/>
  <c r="AE28" i="71" a="1"/>
  <c r="AE28" i="71" s="1"/>
  <c r="AD28" i="71"/>
  <c r="AA28" i="71" a="1"/>
  <c r="AA28" i="71" s="1"/>
  <c r="Y28" i="71" a="1"/>
  <c r="Y28" i="71" s="1"/>
  <c r="I28" i="71" a="1"/>
  <c r="I28" i="71" s="1"/>
  <c r="AF27" i="71"/>
  <c r="AE27" i="71"/>
  <c r="AE27" i="71" a="1"/>
  <c r="AD27" i="71"/>
  <c r="Y27" i="71" a="1"/>
  <c r="Y27" i="71" s="1"/>
  <c r="I27" i="71" a="1"/>
  <c r="I27" i="71" s="1"/>
  <c r="AF26" i="71"/>
  <c r="AE26" i="71"/>
  <c r="AE26" i="71" a="1"/>
  <c r="AD26" i="71"/>
  <c r="Y26" i="71" a="1"/>
  <c r="Y26" i="71" s="1"/>
  <c r="I26" i="71" a="1"/>
  <c r="I26" i="71" s="1"/>
  <c r="AF25" i="71"/>
  <c r="AE25" i="71"/>
  <c r="AE25" i="71" a="1"/>
  <c r="AD25" i="71"/>
  <c r="Y25" i="71" a="1"/>
  <c r="Y25" i="71" s="1"/>
  <c r="I25" i="71" a="1"/>
  <c r="I25" i="71" s="1"/>
  <c r="AF24" i="71"/>
  <c r="AE24" i="71"/>
  <c r="AE24" i="71" a="1"/>
  <c r="AD24" i="71"/>
  <c r="Y24" i="71"/>
  <c r="Y24" i="71" a="1"/>
  <c r="I24" i="71" a="1"/>
  <c r="I24" i="71" s="1"/>
  <c r="AI23" i="71"/>
  <c r="AF23" i="71"/>
  <c r="AE23" i="71" a="1"/>
  <c r="AE23" i="71" s="1"/>
  <c r="AD23" i="71"/>
  <c r="AA23" i="71"/>
  <c r="AA23" i="71" a="1"/>
  <c r="Y23" i="71"/>
  <c r="Y23" i="71" a="1"/>
  <c r="I23" i="71"/>
  <c r="I23" i="71" a="1"/>
  <c r="AI22" i="71"/>
  <c r="AF22" i="71"/>
  <c r="AE22" i="71" a="1"/>
  <c r="AE22" i="71" s="1"/>
  <c r="AD22" i="71"/>
  <c r="AA22" i="71" a="1"/>
  <c r="AA22" i="71" s="1"/>
  <c r="Y22" i="71" a="1"/>
  <c r="Y22" i="71" s="1"/>
  <c r="I22" i="71" a="1"/>
  <c r="I22" i="71" s="1"/>
  <c r="AI21" i="71" a="1"/>
  <c r="AI21" i="71" s="1"/>
  <c r="AF21" i="71"/>
  <c r="AE21" i="71" a="1"/>
  <c r="AE21" i="71" s="1"/>
  <c r="AD21" i="71"/>
  <c r="Y21" i="71" a="1"/>
  <c r="Y21" i="71" s="1"/>
  <c r="I21" i="71" a="1"/>
  <c r="I21" i="71" s="1"/>
  <c r="AF20" i="71"/>
  <c r="AE20" i="71" a="1"/>
  <c r="AE20" i="71" s="1"/>
  <c r="AD20" i="71"/>
  <c r="Y20" i="71" a="1"/>
  <c r="Y20" i="71" s="1"/>
  <c r="I20" i="71" a="1"/>
  <c r="I20" i="71" s="1"/>
  <c r="AF19" i="71"/>
  <c r="AE19" i="71" a="1"/>
  <c r="AE19" i="71" s="1"/>
  <c r="AD19" i="71"/>
  <c r="AA19" i="71" a="1"/>
  <c r="AA19" i="71" s="1"/>
  <c r="Y19" i="71" a="1"/>
  <c r="Y19" i="71" s="1"/>
  <c r="I19" i="71" a="1"/>
  <c r="I19" i="71" s="1"/>
  <c r="AI18" i="71" a="1"/>
  <c r="AI18" i="71" s="1"/>
  <c r="AF18" i="71"/>
  <c r="AE18" i="71"/>
  <c r="AE18" i="71" a="1"/>
  <c r="AD18" i="71"/>
  <c r="Y18" i="71" a="1"/>
  <c r="Y18" i="71" s="1"/>
  <c r="I18" i="71" a="1"/>
  <c r="I18" i="71" s="1"/>
  <c r="AI17" i="71" a="1"/>
  <c r="AI17" i="71" s="1"/>
  <c r="AF17" i="71"/>
  <c r="AE17" i="71" a="1"/>
  <c r="AE17" i="71" s="1"/>
  <c r="AD17" i="71"/>
  <c r="Y17" i="71" a="1"/>
  <c r="Y17" i="71" s="1"/>
  <c r="AA17" i="71" a="1"/>
  <c r="AA17" i="71" s="1"/>
  <c r="AI16" i="71" a="1"/>
  <c r="AI16" i="71" s="1"/>
  <c r="AF16" i="71"/>
  <c r="AE16" i="71"/>
  <c r="AE16" i="71" a="1"/>
  <c r="AD16" i="71"/>
  <c r="Y16" i="71" a="1"/>
  <c r="Y16" i="71" s="1"/>
  <c r="I16" i="71" a="1"/>
  <c r="I16" i="71" s="1"/>
  <c r="AF15" i="71"/>
  <c r="AE15" i="71" a="1"/>
  <c r="AE15" i="71" s="1"/>
  <c r="AD15" i="71"/>
  <c r="Y15" i="71" a="1"/>
  <c r="Y15" i="71" s="1"/>
  <c r="I15" i="71"/>
  <c r="I15" i="71" a="1"/>
  <c r="AF14" i="71"/>
  <c r="AE14" i="71"/>
  <c r="AE14" i="71" a="1"/>
  <c r="AD14" i="71"/>
  <c r="AA14" i="71" a="1"/>
  <c r="AA14" i="71" s="1"/>
  <c r="Y14" i="71"/>
  <c r="Y14" i="71" a="1"/>
  <c r="I14" i="71" a="1"/>
  <c r="I14" i="71" s="1"/>
  <c r="AF13" i="71"/>
  <c r="AE13" i="71" a="1"/>
  <c r="AE13" i="71" s="1"/>
  <c r="AD13" i="71"/>
  <c r="AA13" i="71" a="1"/>
  <c r="AA13" i="71" s="1"/>
  <c r="Y13" i="71"/>
  <c r="Y13" i="71" a="1"/>
  <c r="I13" i="71"/>
  <c r="I44" i="71" s="1"/>
  <c r="I13" i="71" a="1"/>
  <c r="A13" i="71"/>
  <c r="A14" i="71" s="1"/>
  <c r="A15" i="71" s="1"/>
  <c r="B15" i="71" s="1"/>
  <c r="AI12" i="71"/>
  <c r="S12" i="71"/>
  <c r="AI11" i="71"/>
  <c r="AI10" i="71"/>
  <c r="X10" i="71" a="1"/>
  <c r="X10" i="71" s="1"/>
  <c r="W10" i="71"/>
  <c r="W10" i="71" a="1"/>
  <c r="V10" i="71"/>
  <c r="V10" i="71" a="1"/>
  <c r="U10" i="71" a="1"/>
  <c r="U10" i="71" s="1"/>
  <c r="S10" i="71" s="1" a="1"/>
  <c r="S10" i="71" s="1"/>
  <c r="O10" i="71"/>
  <c r="O10" i="71" a="1"/>
  <c r="E10" i="71"/>
  <c r="AI9" i="71"/>
  <c r="S9" i="71"/>
  <c r="S9" i="71" a="1"/>
  <c r="AI8" i="71"/>
  <c r="S8" i="71" a="1"/>
  <c r="S8" i="71" s="1"/>
  <c r="M8" i="71"/>
  <c r="AP7" i="71"/>
  <c r="AI7" i="71" a="1"/>
  <c r="AI7" i="71" s="1"/>
  <c r="S7" i="71" a="1"/>
  <c r="S7" i="71" s="1"/>
  <c r="C7" i="71"/>
  <c r="AP6" i="71"/>
  <c r="AI6" i="71"/>
  <c r="A6" i="71"/>
  <c r="AP5" i="71"/>
  <c r="AI5" i="71"/>
  <c r="AI5" i="71" a="1"/>
  <c r="AP4" i="71"/>
  <c r="AO4" i="71"/>
  <c r="AI4" i="71"/>
  <c r="S3" i="71" s="1" a="1"/>
  <c r="S3" i="71" s="1"/>
  <c r="AI4" i="71" a="1"/>
  <c r="S4" i="71"/>
  <c r="AI3" i="71"/>
  <c r="A3" i="71"/>
  <c r="AI2" i="71"/>
  <c r="S2" i="71" a="1"/>
  <c r="S2" i="71" s="1"/>
  <c r="Q1" i="71"/>
  <c r="N1" i="71"/>
  <c r="J222" i="70"/>
  <c r="M219" i="70"/>
  <c r="B218" i="70"/>
  <c r="J191" i="70"/>
  <c r="B187" i="70"/>
  <c r="J181" i="70"/>
  <c r="F181" i="70"/>
  <c r="Q179" i="70"/>
  <c r="H178" i="70"/>
  <c r="B178" i="70"/>
  <c r="H174" i="70"/>
  <c r="B174" i="70"/>
  <c r="B171" i="70"/>
  <c r="N164" i="70"/>
  <c r="N163" i="70"/>
  <c r="K163" i="70"/>
  <c r="O160" i="70"/>
  <c r="J160" i="70"/>
  <c r="M157" i="70"/>
  <c r="B157" i="70"/>
  <c r="F156" i="70"/>
  <c r="B156" i="70"/>
  <c r="H138" i="70"/>
  <c r="B138" i="70"/>
  <c r="B133" i="70"/>
  <c r="O129" i="70"/>
  <c r="J129" i="70"/>
  <c r="H126" i="70" a="1"/>
  <c r="H126" i="70" s="1"/>
  <c r="B126" i="70"/>
  <c r="F125" i="70"/>
  <c r="B125" i="70"/>
  <c r="H107" i="70"/>
  <c r="B107" i="70"/>
  <c r="P104" i="70"/>
  <c r="J102" i="70"/>
  <c r="B102" i="70"/>
  <c r="M98" i="70"/>
  <c r="J98" i="70"/>
  <c r="M95" i="70"/>
  <c r="H95" i="70" a="1"/>
  <c r="H95" i="70" s="1"/>
  <c r="B95" i="70"/>
  <c r="F94" i="70"/>
  <c r="B94" i="70"/>
  <c r="G91" i="70" a="1"/>
  <c r="G91" i="70" s="1"/>
  <c r="C91" i="70" a="1"/>
  <c r="C91" i="70" s="1"/>
  <c r="N90" i="70"/>
  <c r="N90" i="70" a="1"/>
  <c r="N88" i="70" a="1"/>
  <c r="N88" i="70" s="1"/>
  <c r="E88" i="70"/>
  <c r="E88" i="70" a="1"/>
  <c r="C88" i="70" a="1"/>
  <c r="C88" i="70" s="1"/>
  <c r="N84" i="70" a="1"/>
  <c r="N84" i="70" s="1"/>
  <c r="E84" i="70" a="1"/>
  <c r="E84" i="70" s="1"/>
  <c r="C84" i="70" a="1"/>
  <c r="C84" i="70" s="1"/>
  <c r="J77" i="70" a="1"/>
  <c r="J77" i="70" s="1"/>
  <c r="N71" i="70" a="1"/>
  <c r="N71" i="70" s="1"/>
  <c r="B67" i="70" a="1"/>
  <c r="B67" i="70" s="1"/>
  <c r="P66" i="70" a="1"/>
  <c r="P66" i="70" s="1"/>
  <c r="G61" i="70"/>
  <c r="I60" i="70"/>
  <c r="I58" i="70"/>
  <c r="D58" i="70"/>
  <c r="J157" i="70" s="1"/>
  <c r="J65" i="70" s="1" a="1"/>
  <c r="J65" i="70" s="1"/>
  <c r="B57" i="70"/>
  <c r="G56" i="70"/>
  <c r="N54" i="70" a="1"/>
  <c r="N54" i="70" s="1"/>
  <c r="O68" i="70" s="1" a="1"/>
  <c r="O68" i="70" s="1"/>
  <c r="L54" i="70" a="1"/>
  <c r="L54" i="70" s="1"/>
  <c r="Q44" i="70" s="1"/>
  <c r="I54" i="70"/>
  <c r="G54" i="70"/>
  <c r="G57" i="70" s="1"/>
  <c r="E54" i="70"/>
  <c r="E57" i="70" s="1"/>
  <c r="D54" i="70"/>
  <c r="B54" i="70"/>
  <c r="B56" i="70" s="1"/>
  <c r="AF43" i="70"/>
  <c r="AE43" i="70" a="1"/>
  <c r="AE43" i="70" s="1"/>
  <c r="AD43" i="70"/>
  <c r="Y43" i="70"/>
  <c r="Y43" i="70" a="1"/>
  <c r="I43" i="70" a="1"/>
  <c r="I43" i="70" s="1"/>
  <c r="AA43" i="70" s="1" a="1"/>
  <c r="AA43" i="70" s="1"/>
  <c r="AF42" i="70"/>
  <c r="AE42" i="70"/>
  <c r="AE42" i="70" a="1"/>
  <c r="AD42" i="70"/>
  <c r="Y42" i="70"/>
  <c r="Y42" i="70" a="1"/>
  <c r="I42" i="70" a="1"/>
  <c r="I42" i="70" s="1"/>
  <c r="AF41" i="70"/>
  <c r="AE41" i="70" a="1"/>
  <c r="AE41" i="70" s="1"/>
  <c r="AD41" i="70"/>
  <c r="Y41" i="70" a="1"/>
  <c r="Y41" i="70" s="1"/>
  <c r="I41" i="70"/>
  <c r="AA41" i="70" s="1" a="1"/>
  <c r="AA41" i="70" s="1"/>
  <c r="I41" i="70" a="1"/>
  <c r="AF40" i="70"/>
  <c r="AE40" i="70"/>
  <c r="AE40" i="70" a="1"/>
  <c r="AD40" i="70"/>
  <c r="Y40" i="70" a="1"/>
  <c r="Y40" i="70" s="1"/>
  <c r="I40" i="70" a="1"/>
  <c r="I40" i="70" s="1"/>
  <c r="AF39" i="70"/>
  <c r="AE39" i="70"/>
  <c r="AE39" i="70" a="1"/>
  <c r="AD39" i="70"/>
  <c r="Y39" i="70" a="1"/>
  <c r="Y39" i="70" s="1"/>
  <c r="I39" i="70" a="1"/>
  <c r="I39" i="70" s="1"/>
  <c r="AF38" i="70"/>
  <c r="AE38" i="70"/>
  <c r="AE38" i="70" a="1"/>
  <c r="AD38" i="70"/>
  <c r="Y38" i="70" a="1"/>
  <c r="Y38" i="70" s="1"/>
  <c r="I38" i="70" a="1"/>
  <c r="I38" i="70" s="1"/>
  <c r="AF37" i="70"/>
  <c r="AE37" i="70" a="1"/>
  <c r="AE37" i="70" s="1"/>
  <c r="AD37" i="70"/>
  <c r="AA37" i="70" a="1"/>
  <c r="AA37" i="70" s="1"/>
  <c r="Y37" i="70"/>
  <c r="Y37" i="70" a="1"/>
  <c r="I37" i="70" a="1"/>
  <c r="I37" i="70" s="1"/>
  <c r="AF36" i="70"/>
  <c r="AE36" i="70" a="1"/>
  <c r="AE36" i="70" s="1"/>
  <c r="AD36" i="70"/>
  <c r="Y36" i="70" a="1"/>
  <c r="Y36" i="70" s="1"/>
  <c r="I36" i="70" a="1"/>
  <c r="I36" i="70" s="1"/>
  <c r="AF35" i="70"/>
  <c r="AE35" i="70" a="1"/>
  <c r="AE35" i="70" s="1"/>
  <c r="AD35" i="70"/>
  <c r="AA35" i="70" a="1"/>
  <c r="AA35" i="70" s="1"/>
  <c r="Y35" i="70" a="1"/>
  <c r="Y35" i="70" s="1"/>
  <c r="I35" i="70" a="1"/>
  <c r="I35" i="70" s="1"/>
  <c r="AF34" i="70"/>
  <c r="AE34" i="70"/>
  <c r="AE34" i="70" a="1"/>
  <c r="AD34" i="70"/>
  <c r="Y34" i="70" a="1"/>
  <c r="Y34" i="70" s="1"/>
  <c r="I34" i="70" a="1"/>
  <c r="I34" i="70" s="1"/>
  <c r="AF33" i="70"/>
  <c r="AE33" i="70" a="1"/>
  <c r="AE33" i="70" s="1"/>
  <c r="AD33" i="70"/>
  <c r="Y33" i="70" a="1"/>
  <c r="Y33" i="70" s="1"/>
  <c r="I33" i="70" a="1"/>
  <c r="I33" i="70" s="1"/>
  <c r="AF32" i="70"/>
  <c r="AE32" i="70" a="1"/>
  <c r="AE32" i="70" s="1"/>
  <c r="AD32" i="70"/>
  <c r="Y32" i="70" a="1"/>
  <c r="Y32" i="70" s="1"/>
  <c r="I32" i="70" a="1"/>
  <c r="I32" i="70" s="1"/>
  <c r="AF31" i="70"/>
  <c r="AE31" i="70"/>
  <c r="AE31" i="70" a="1"/>
  <c r="AD31" i="70"/>
  <c r="Y31" i="70"/>
  <c r="Y31" i="70" a="1"/>
  <c r="I31" i="70" a="1"/>
  <c r="I31" i="70" s="1"/>
  <c r="AF30" i="70"/>
  <c r="AE30" i="70"/>
  <c r="AE30" i="70" a="1"/>
  <c r="AD30" i="70"/>
  <c r="Y30" i="70" a="1"/>
  <c r="Y30" i="70" s="1"/>
  <c r="I30" i="70"/>
  <c r="I30" i="70" a="1"/>
  <c r="AF29" i="70"/>
  <c r="AE29" i="70"/>
  <c r="AE29" i="70" a="1"/>
  <c r="AD29" i="70"/>
  <c r="Y29" i="70" a="1"/>
  <c r="Y29" i="70" s="1"/>
  <c r="I29" i="70" a="1"/>
  <c r="I29" i="70" s="1"/>
  <c r="AA29" i="70" s="1" a="1"/>
  <c r="AA29" i="70" s="1"/>
  <c r="AF28" i="70"/>
  <c r="AE28" i="70" a="1"/>
  <c r="AE28" i="70" s="1"/>
  <c r="AD28" i="70"/>
  <c r="AA28" i="70" a="1"/>
  <c r="AA28" i="70" s="1"/>
  <c r="Y28" i="70" a="1"/>
  <c r="Y28" i="70" s="1"/>
  <c r="I28" i="70" a="1"/>
  <c r="I28" i="70" s="1"/>
  <c r="AF27" i="70"/>
  <c r="AE27" i="70" a="1"/>
  <c r="AE27" i="70" s="1"/>
  <c r="AD27" i="70"/>
  <c r="Y27" i="70" a="1"/>
  <c r="Y27" i="70" s="1"/>
  <c r="I27" i="70" a="1"/>
  <c r="I27" i="70" s="1"/>
  <c r="AA27" i="70" s="1" a="1"/>
  <c r="AA27" i="70" s="1"/>
  <c r="AF26" i="70"/>
  <c r="AE26" i="70"/>
  <c r="AE26" i="70" a="1"/>
  <c r="AD26" i="70"/>
  <c r="Y26" i="70" a="1"/>
  <c r="Y26" i="70" s="1"/>
  <c r="I26" i="70"/>
  <c r="I26" i="70" a="1"/>
  <c r="AF25" i="70"/>
  <c r="AE25" i="70" a="1"/>
  <c r="AE25" i="70" s="1"/>
  <c r="AD25" i="70"/>
  <c r="Y25" i="70" a="1"/>
  <c r="Y25" i="70" s="1"/>
  <c r="I25" i="70" a="1"/>
  <c r="I25" i="70" s="1"/>
  <c r="AF24" i="70"/>
  <c r="AE24" i="70" a="1"/>
  <c r="AE24" i="70" s="1"/>
  <c r="AD24" i="70"/>
  <c r="Y24" i="70"/>
  <c r="Y24" i="70" a="1"/>
  <c r="I24" i="70" a="1"/>
  <c r="I24" i="70" s="1"/>
  <c r="AI23" i="70"/>
  <c r="AF23" i="70"/>
  <c r="AE23" i="70" a="1"/>
  <c r="AE23" i="70" s="1"/>
  <c r="AD23" i="70"/>
  <c r="Y23" i="70"/>
  <c r="Y23" i="70" a="1"/>
  <c r="I23" i="70"/>
  <c r="I23" i="70" a="1"/>
  <c r="AI22" i="70"/>
  <c r="AF22" i="70"/>
  <c r="AE22" i="70"/>
  <c r="AE22" i="70" a="1"/>
  <c r="AD22" i="70"/>
  <c r="Y22" i="70" a="1"/>
  <c r="Y22" i="70" s="1"/>
  <c r="I22" i="70" a="1"/>
  <c r="I22" i="70" s="1"/>
  <c r="AI21" i="70" a="1"/>
  <c r="AI21" i="70" s="1"/>
  <c r="AF21" i="70"/>
  <c r="AE21" i="70" a="1"/>
  <c r="AE21" i="70" s="1"/>
  <c r="AD21" i="70"/>
  <c r="Y21" i="70" a="1"/>
  <c r="Y21" i="70" s="1"/>
  <c r="I21" i="70" a="1"/>
  <c r="I21" i="70" s="1"/>
  <c r="AA21" i="70" s="1" a="1"/>
  <c r="AA21" i="70" s="1"/>
  <c r="AF20" i="70"/>
  <c r="AE20" i="70" a="1"/>
  <c r="AE20" i="70" s="1"/>
  <c r="AD20" i="70"/>
  <c r="Y20" i="70"/>
  <c r="Y20" i="70" a="1"/>
  <c r="I20" i="70" a="1"/>
  <c r="I20" i="70" s="1"/>
  <c r="AF19" i="70"/>
  <c r="AE19" i="70" a="1"/>
  <c r="AE19" i="70" s="1"/>
  <c r="AD19" i="70"/>
  <c r="Y19" i="70"/>
  <c r="Y19" i="70" a="1"/>
  <c r="I19" i="70" a="1"/>
  <c r="I19" i="70" s="1"/>
  <c r="AI18" i="70"/>
  <c r="AI18" i="70" a="1"/>
  <c r="AF18" i="70"/>
  <c r="AE18" i="70"/>
  <c r="AE18" i="70" a="1"/>
  <c r="AD18" i="70"/>
  <c r="Y18" i="70" a="1"/>
  <c r="Y18" i="70" s="1"/>
  <c r="I18" i="70" a="1"/>
  <c r="I18" i="70" s="1"/>
  <c r="AI17" i="70" a="1"/>
  <c r="AI17" i="70" s="1"/>
  <c r="AF17" i="70"/>
  <c r="AE17" i="70"/>
  <c r="AE17" i="70" a="1"/>
  <c r="AD17" i="70"/>
  <c r="Y17" i="70" a="1"/>
  <c r="Y17" i="70" s="1"/>
  <c r="I17" i="70" a="1"/>
  <c r="I17" i="70" s="1"/>
  <c r="AI16" i="70" a="1"/>
  <c r="AI16" i="70" s="1"/>
  <c r="AF16" i="70"/>
  <c r="AE16" i="70"/>
  <c r="AE16" i="70" a="1"/>
  <c r="AD16" i="70"/>
  <c r="Y16" i="70" a="1"/>
  <c r="Y16" i="70" s="1"/>
  <c r="I16" i="70" a="1"/>
  <c r="I16" i="70" s="1"/>
  <c r="AF15" i="70"/>
  <c r="AE15" i="70" a="1"/>
  <c r="AE15" i="70" s="1"/>
  <c r="AD15" i="70"/>
  <c r="Y15" i="70" a="1"/>
  <c r="Y15" i="70" s="1"/>
  <c r="I15" i="70"/>
  <c r="I15" i="70" a="1"/>
  <c r="AF14" i="70"/>
  <c r="AE14" i="70"/>
  <c r="AE14" i="70" a="1"/>
  <c r="AD14" i="70"/>
  <c r="AA14" i="70" a="1"/>
  <c r="AA14" i="70" s="1"/>
  <c r="Y14" i="70" a="1"/>
  <c r="Y14" i="70" s="1"/>
  <c r="I14" i="70"/>
  <c r="I14" i="70" a="1"/>
  <c r="AF13" i="70"/>
  <c r="AE13" i="70" a="1"/>
  <c r="AE13" i="70" s="1"/>
  <c r="AD13" i="70"/>
  <c r="Y13" i="70" a="1"/>
  <c r="Y13" i="70" s="1"/>
  <c r="I13" i="70"/>
  <c r="I13" i="70" a="1"/>
  <c r="A13" i="70"/>
  <c r="A14" i="70" s="1"/>
  <c r="A15" i="70" s="1"/>
  <c r="AI12" i="70"/>
  <c r="S12" i="70"/>
  <c r="AI11" i="70"/>
  <c r="AI10" i="70"/>
  <c r="X10" i="70" a="1"/>
  <c r="X10" i="70" s="1"/>
  <c r="W10" i="70" a="1"/>
  <c r="W10" i="70" s="1"/>
  <c r="V10" i="70"/>
  <c r="V10" i="70" a="1"/>
  <c r="U10" i="70" a="1"/>
  <c r="U10" i="70" s="1"/>
  <c r="O10" i="70"/>
  <c r="O10" i="70" a="1"/>
  <c r="E10" i="70"/>
  <c r="AI9" i="70"/>
  <c r="S9" i="70"/>
  <c r="S9" i="70" a="1"/>
  <c r="AI8" i="70"/>
  <c r="S8" i="70"/>
  <c r="S8" i="70" a="1"/>
  <c r="M8" i="70"/>
  <c r="AP7" i="70"/>
  <c r="AI7" i="70" a="1"/>
  <c r="AI7" i="70" s="1"/>
  <c r="S7" i="70" a="1"/>
  <c r="S7" i="70" s="1"/>
  <c r="C7" i="70"/>
  <c r="AP6" i="70"/>
  <c r="AI6" i="70"/>
  <c r="A6" i="70"/>
  <c r="AP5" i="70"/>
  <c r="AI5" i="70" a="1"/>
  <c r="AI5" i="70" s="1"/>
  <c r="AP4" i="70"/>
  <c r="AO4" i="70"/>
  <c r="AI4" i="70"/>
  <c r="AI4" i="70" a="1"/>
  <c r="S4" i="70"/>
  <c r="AI3" i="70"/>
  <c r="A3" i="70"/>
  <c r="AI2" i="70"/>
  <c r="S2" i="70" s="1" a="1"/>
  <c r="S2" i="70" s="1"/>
  <c r="Q1" i="70"/>
  <c r="N1" i="70"/>
  <c r="B69" i="78" l="1" a="1"/>
  <c r="B69" i="78" s="1"/>
  <c r="E99" i="78" a="1"/>
  <c r="E99" i="78" s="1"/>
  <c r="E69" i="78" s="1" a="1"/>
  <c r="E69" i="78" s="1"/>
  <c r="E99" i="76" a="1"/>
  <c r="E99" i="76" s="1"/>
  <c r="E69" i="76" s="1" a="1"/>
  <c r="E69" i="76" s="1"/>
  <c r="B69" i="76" a="1"/>
  <c r="B69" i="76" s="1"/>
  <c r="D65" i="75"/>
  <c r="E57" i="75"/>
  <c r="E61" i="75"/>
  <c r="A14" i="75"/>
  <c r="AA34" i="75" a="1"/>
  <c r="AA34" i="75" s="1"/>
  <c r="AA42" i="75" a="1"/>
  <c r="AA42" i="75" s="1"/>
  <c r="AA30" i="75" a="1"/>
  <c r="AA30" i="75" s="1"/>
  <c r="AA35" i="75" a="1"/>
  <c r="AA35" i="75" s="1"/>
  <c r="J54" i="75"/>
  <c r="AA40" i="75" a="1"/>
  <c r="AA40" i="75" s="1"/>
  <c r="H77" i="75" a="1"/>
  <c r="H77" i="75" s="1"/>
  <c r="AA27" i="75" a="1"/>
  <c r="AA27" i="75" s="1"/>
  <c r="H157" i="75"/>
  <c r="AA23" i="75" a="1"/>
  <c r="AA23" i="75" s="1"/>
  <c r="B56" i="75"/>
  <c r="B60" i="75"/>
  <c r="H219" i="75" a="1"/>
  <c r="H219" i="75" s="1"/>
  <c r="H95" i="75" a="1"/>
  <c r="H95" i="75" s="1"/>
  <c r="AA16" i="75" a="1"/>
  <c r="AA16" i="75" s="1"/>
  <c r="AA26" i="75" a="1"/>
  <c r="AA26" i="75" s="1"/>
  <c r="AA18" i="75" a="1"/>
  <c r="AA18" i="75" s="1"/>
  <c r="AA39" i="75" a="1"/>
  <c r="AA39" i="75" s="1"/>
  <c r="AI19" i="75"/>
  <c r="AA41" i="75" a="1"/>
  <c r="AA41" i="75" s="1"/>
  <c r="E56" i="75"/>
  <c r="E95" i="75"/>
  <c r="E157" i="75"/>
  <c r="E60" i="75"/>
  <c r="E58" i="75"/>
  <c r="O223" i="75"/>
  <c r="O192" i="75"/>
  <c r="O130" i="75"/>
  <c r="I57" i="75"/>
  <c r="L99" i="75"/>
  <c r="O161" i="75"/>
  <c r="I61" i="75"/>
  <c r="I60" i="75"/>
  <c r="I56" i="75"/>
  <c r="I58" i="75"/>
  <c r="N164" i="75"/>
  <c r="B14" i="75"/>
  <c r="AA21" i="75" a="1"/>
  <c r="AA21" i="75" s="1"/>
  <c r="AA36" i="75" a="1"/>
  <c r="AA36" i="75" s="1"/>
  <c r="H126" i="75" a="1"/>
  <c r="H126" i="75" s="1"/>
  <c r="AA15" i="75" a="1"/>
  <c r="AA15" i="75" s="1"/>
  <c r="AI20" i="75"/>
  <c r="AI13" i="75"/>
  <c r="AA32" i="75" a="1"/>
  <c r="AA32" i="75" s="1"/>
  <c r="S10" i="75" a="1"/>
  <c r="S10" i="75" s="1"/>
  <c r="AA33" i="75" a="1"/>
  <c r="AA33" i="75" s="1"/>
  <c r="G57" i="75"/>
  <c r="M65" i="75"/>
  <c r="M157" i="75"/>
  <c r="M219" i="75"/>
  <c r="G56" i="75"/>
  <c r="M95" i="75"/>
  <c r="G58" i="75"/>
  <c r="B61" i="75"/>
  <c r="P74" i="75" a="1"/>
  <c r="P74" i="75" s="1"/>
  <c r="I44" i="75"/>
  <c r="P80" i="75"/>
  <c r="D64" i="75" a="1"/>
  <c r="D64" i="75" s="1"/>
  <c r="K70" i="75" a="1"/>
  <c r="K70" i="75" s="1"/>
  <c r="L72" i="75" a="1"/>
  <c r="L72" i="75" s="1"/>
  <c r="D75" i="75" a="1"/>
  <c r="D75" i="75" s="1"/>
  <c r="J77" i="75" a="1"/>
  <c r="J77" i="75" s="1"/>
  <c r="B77" i="75" a="1"/>
  <c r="B77" i="75" s="1"/>
  <c r="O87" i="75" a="1"/>
  <c r="O87" i="75" s="1"/>
  <c r="D77" i="75" a="1"/>
  <c r="D77" i="75" s="1"/>
  <c r="J70" i="75" a="1"/>
  <c r="J70" i="75" s="1"/>
  <c r="B63" i="75" a="1"/>
  <c r="B63" i="75" s="1"/>
  <c r="G89" i="75" a="1"/>
  <c r="G89" i="75" s="1"/>
  <c r="K65" i="75" a="1"/>
  <c r="K65" i="75" s="1"/>
  <c r="D53" i="75" a="1"/>
  <c r="D53" i="75" s="1"/>
  <c r="H125" i="75" a="1"/>
  <c r="H125" i="75" s="1"/>
  <c r="N87" i="75" a="1"/>
  <c r="N87" i="75" s="1"/>
  <c r="M77" i="75" a="1"/>
  <c r="M77" i="75" s="1"/>
  <c r="O73" i="75" a="1"/>
  <c r="O73" i="75" s="1"/>
  <c r="I70" i="75" a="1"/>
  <c r="I70" i="75" s="1"/>
  <c r="I69" i="75" a="1"/>
  <c r="I69" i="75" s="1"/>
  <c r="F68" i="75" a="1"/>
  <c r="F68" i="75" s="1"/>
  <c r="O64" i="75" a="1"/>
  <c r="O64" i="75" s="1"/>
  <c r="A63" i="75" a="1"/>
  <c r="A63" i="75" s="1"/>
  <c r="H94" i="75" a="1"/>
  <c r="H94" i="75" s="1"/>
  <c r="B76" i="75" a="1"/>
  <c r="B76" i="75" s="1"/>
  <c r="N74" i="75" a="1"/>
  <c r="N74" i="75" s="1"/>
  <c r="L73" i="75" a="1"/>
  <c r="L73" i="75" s="1"/>
  <c r="B70" i="75" a="1"/>
  <c r="B70" i="75" s="1"/>
  <c r="H69" i="75" a="1"/>
  <c r="H69" i="75" s="1"/>
  <c r="B68" i="75" a="1"/>
  <c r="B68" i="75" s="1"/>
  <c r="M64" i="75" a="1"/>
  <c r="M64" i="75" s="1"/>
  <c r="Q174" i="75"/>
  <c r="Q180" i="75"/>
  <c r="E83" i="75" a="1"/>
  <c r="E83" i="75" s="1"/>
  <c r="I65" i="75" a="1"/>
  <c r="I65" i="75" s="1"/>
  <c r="P69" i="75" a="1"/>
  <c r="P69" i="75" s="1"/>
  <c r="H44" i="75"/>
  <c r="Z13" i="75" a="1"/>
  <c r="Z13" i="75" s="1"/>
  <c r="S13" i="75" s="1" a="1"/>
  <c r="S13" i="75" s="1"/>
  <c r="A82" i="75" a="1"/>
  <c r="A82" i="75" s="1"/>
  <c r="J68" i="75" a="1"/>
  <c r="J68" i="75" s="1"/>
  <c r="Q134" i="75"/>
  <c r="Q171" i="75"/>
  <c r="F64" i="75" a="1"/>
  <c r="F64" i="75" s="1"/>
  <c r="N65" i="75" a="1"/>
  <c r="N65" i="75" s="1"/>
  <c r="B71" i="75" a="1"/>
  <c r="B71" i="75" s="1"/>
  <c r="E75" i="75" a="1"/>
  <c r="E75" i="75" s="1"/>
  <c r="P84" i="75"/>
  <c r="H187" i="75" a="1"/>
  <c r="H187" i="75" s="1"/>
  <c r="AA13" i="75" a="1"/>
  <c r="AA13" i="75" s="1"/>
  <c r="P135" i="75"/>
  <c r="P89" i="75" s="1"/>
  <c r="H83" i="75" a="1"/>
  <c r="H83" i="75" s="1"/>
  <c r="A14" i="73"/>
  <c r="B14" i="73" s="1"/>
  <c r="AI20" i="73"/>
  <c r="AA16" i="73" a="1"/>
  <c r="AA16" i="73" s="1"/>
  <c r="AA34" i="73" a="1"/>
  <c r="AA34" i="73" s="1"/>
  <c r="AA14" i="73" a="1"/>
  <c r="AA14" i="73" s="1"/>
  <c r="AA24" i="73" a="1"/>
  <c r="AA24" i="73" s="1"/>
  <c r="AI19" i="73"/>
  <c r="AA25" i="73" a="1"/>
  <c r="AA25" i="73" s="1"/>
  <c r="AA18" i="73" a="1"/>
  <c r="AA18" i="73" s="1"/>
  <c r="AA43" i="73" a="1"/>
  <c r="AA43" i="73" s="1"/>
  <c r="AA20" i="73" a="1"/>
  <c r="AA20" i="73" s="1"/>
  <c r="H44" i="73"/>
  <c r="J54" i="73"/>
  <c r="AA29" i="73" a="1"/>
  <c r="AA29" i="73" s="1"/>
  <c r="AA39" i="73" a="1"/>
  <c r="AA39" i="73" s="1"/>
  <c r="AA35" i="73" a="1"/>
  <c r="AA35" i="73" s="1"/>
  <c r="B56" i="73"/>
  <c r="B60" i="73"/>
  <c r="B58" i="73"/>
  <c r="B61" i="73"/>
  <c r="H219" i="73" a="1"/>
  <c r="H219" i="73" s="1"/>
  <c r="H95" i="73" a="1"/>
  <c r="H95" i="73" s="1"/>
  <c r="I44" i="73"/>
  <c r="AA13" i="73" a="1"/>
  <c r="AA13" i="73" s="1"/>
  <c r="Z13" i="73" a="1"/>
  <c r="Z13" i="73" s="1"/>
  <c r="D61" i="73"/>
  <c r="D58" i="73"/>
  <c r="J157" i="73" s="1"/>
  <c r="J65" i="73" s="1" a="1"/>
  <c r="J65" i="73" s="1"/>
  <c r="AA38" i="73" a="1"/>
  <c r="AA38" i="73" s="1"/>
  <c r="AA40" i="73" a="1"/>
  <c r="AA40" i="73" s="1"/>
  <c r="E56" i="73"/>
  <c r="E95" i="73"/>
  <c r="E157" i="73"/>
  <c r="E60" i="73"/>
  <c r="E61" i="73"/>
  <c r="E58" i="73"/>
  <c r="D65" i="73"/>
  <c r="E57" i="73"/>
  <c r="AA30" i="73" a="1"/>
  <c r="AA30" i="73" s="1"/>
  <c r="AA32" i="73" a="1"/>
  <c r="AA32" i="73" s="1"/>
  <c r="H87" i="73" a="1"/>
  <c r="H87" i="73" s="1"/>
  <c r="Z14" i="73" a="1"/>
  <c r="Z14" i="73" s="1"/>
  <c r="S14" i="73" s="1" a="1"/>
  <c r="S14" i="73" s="1"/>
  <c r="AA22" i="73" a="1"/>
  <c r="AA22" i="73" s="1"/>
  <c r="AA19" i="73" a="1"/>
  <c r="AA19" i="73" s="1"/>
  <c r="AA31" i="73" a="1"/>
  <c r="AA31" i="73" s="1"/>
  <c r="A15" i="73"/>
  <c r="AA26" i="73" a="1"/>
  <c r="AA26" i="73" s="1"/>
  <c r="H77" i="73" a="1"/>
  <c r="H77" i="73" s="1"/>
  <c r="AA41" i="73" a="1"/>
  <c r="AA41" i="73" s="1"/>
  <c r="AA17" i="73" a="1"/>
  <c r="AA17" i="73" s="1"/>
  <c r="AA15" i="73" a="1"/>
  <c r="AA15" i="73" s="1"/>
  <c r="AA23" i="73" a="1"/>
  <c r="AA23" i="73" s="1"/>
  <c r="K70" i="73" a="1"/>
  <c r="K70" i="73" s="1"/>
  <c r="AA42" i="73" a="1"/>
  <c r="AA42" i="73" s="1"/>
  <c r="B77" i="73" a="1"/>
  <c r="B77" i="73" s="1"/>
  <c r="AP4" i="73"/>
  <c r="AA33" i="73" a="1"/>
  <c r="AA33" i="73" s="1"/>
  <c r="E65" i="73" a="1"/>
  <c r="E65" i="73" s="1"/>
  <c r="K69" i="73" a="1"/>
  <c r="K69" i="73" s="1"/>
  <c r="E75" i="73" a="1"/>
  <c r="E75" i="73" s="1"/>
  <c r="O223" i="73"/>
  <c r="O192" i="73"/>
  <c r="O130" i="73"/>
  <c r="I57" i="73"/>
  <c r="O161" i="73"/>
  <c r="L99" i="73"/>
  <c r="O87" i="73" a="1"/>
  <c r="O87" i="73" s="1"/>
  <c r="D77" i="73" a="1"/>
  <c r="D77" i="73" s="1"/>
  <c r="J70" i="73" a="1"/>
  <c r="J70" i="73" s="1"/>
  <c r="B63" i="73" a="1"/>
  <c r="B63" i="73" s="1"/>
  <c r="G89" i="73" a="1"/>
  <c r="G89" i="73" s="1"/>
  <c r="K65" i="73" a="1"/>
  <c r="K65" i="73" s="1"/>
  <c r="D53" i="73" a="1"/>
  <c r="D53" i="73" s="1"/>
  <c r="H125" i="73" a="1"/>
  <c r="H125" i="73" s="1"/>
  <c r="N87" i="73" a="1"/>
  <c r="N87" i="73" s="1"/>
  <c r="M77" i="73" a="1"/>
  <c r="M77" i="73" s="1"/>
  <c r="O73" i="73" a="1"/>
  <c r="O73" i="73" s="1"/>
  <c r="I70" i="73" a="1"/>
  <c r="I70" i="73" s="1"/>
  <c r="I69" i="73" a="1"/>
  <c r="I69" i="73" s="1"/>
  <c r="F68" i="73" a="1"/>
  <c r="F68" i="73" s="1"/>
  <c r="O64" i="73" a="1"/>
  <c r="O64" i="73" s="1"/>
  <c r="A63" i="73" a="1"/>
  <c r="A63" i="73" s="1"/>
  <c r="K10" i="73" a="1"/>
  <c r="K10" i="73" s="1"/>
  <c r="Q180" i="73"/>
  <c r="Q174" i="73"/>
  <c r="Q79" i="73" s="1"/>
  <c r="H94" i="73" a="1"/>
  <c r="H94" i="73" s="1"/>
  <c r="B76" i="73" a="1"/>
  <c r="B76" i="73" s="1"/>
  <c r="N74" i="73" a="1"/>
  <c r="N74" i="73" s="1"/>
  <c r="L73" i="73" a="1"/>
  <c r="L73" i="73" s="1"/>
  <c r="B70" i="73" a="1"/>
  <c r="B70" i="73" s="1"/>
  <c r="H69" i="73" a="1"/>
  <c r="H69" i="73" s="1"/>
  <c r="B68" i="73" a="1"/>
  <c r="B68" i="73" s="1"/>
  <c r="M64" i="73" a="1"/>
  <c r="M64" i="73" s="1"/>
  <c r="K71" i="73" a="1"/>
  <c r="K71" i="73" s="1"/>
  <c r="D74" i="73" a="1"/>
  <c r="D74" i="73" s="1"/>
  <c r="I61" i="73"/>
  <c r="F75" i="73" a="1"/>
  <c r="F75" i="73" s="1"/>
  <c r="G56" i="73"/>
  <c r="N71" i="73" a="1"/>
  <c r="N71" i="73" s="1"/>
  <c r="E74" i="73" a="1"/>
  <c r="E74" i="73" s="1"/>
  <c r="J68" i="73" a="1"/>
  <c r="J68" i="73" s="1"/>
  <c r="Q134" i="73"/>
  <c r="Q171" i="73"/>
  <c r="I58" i="73"/>
  <c r="G65" i="73" a="1"/>
  <c r="G65" i="73" s="1"/>
  <c r="N69" i="73" a="1"/>
  <c r="N69" i="73" s="1"/>
  <c r="L75" i="73" a="1"/>
  <c r="L75" i="73" s="1"/>
  <c r="E78" i="73" a="1"/>
  <c r="E78" i="73" s="1"/>
  <c r="B83" i="73" a="1"/>
  <c r="B83" i="73" s="1"/>
  <c r="H187" i="73" a="1"/>
  <c r="H187" i="73" s="1"/>
  <c r="AA21" i="73" a="1"/>
  <c r="AA21" i="73" s="1"/>
  <c r="B67" i="73" a="1"/>
  <c r="B67" i="73" s="1"/>
  <c r="A82" i="73" a="1"/>
  <c r="A82" i="73" s="1"/>
  <c r="P171" i="73"/>
  <c r="H10" i="73" a="1"/>
  <c r="H10" i="73" s="1"/>
  <c r="I56" i="73"/>
  <c r="F74" i="73" a="1"/>
  <c r="F74" i="73" s="1"/>
  <c r="P135" i="73"/>
  <c r="H83" i="73" a="1"/>
  <c r="H83" i="73" s="1"/>
  <c r="E57" i="72"/>
  <c r="E61" i="72"/>
  <c r="D65" i="72"/>
  <c r="E126" i="72"/>
  <c r="A14" i="72"/>
  <c r="A15" i="72" s="1"/>
  <c r="A16" i="72" s="1"/>
  <c r="A17" i="72" s="1"/>
  <c r="Z17" i="72" s="1" a="1"/>
  <c r="Z17" i="72" s="1"/>
  <c r="S17" i="72" s="1" a="1"/>
  <c r="S17" i="72" s="1"/>
  <c r="B14" i="72"/>
  <c r="AA25" i="72" a="1"/>
  <c r="AA25" i="72" s="1"/>
  <c r="AA14" i="72" a="1"/>
  <c r="AA14" i="72" s="1"/>
  <c r="AA34" i="72" a="1"/>
  <c r="AA34" i="72" s="1"/>
  <c r="AA28" i="72" a="1"/>
  <c r="AA28" i="72" s="1"/>
  <c r="AA41" i="72" a="1"/>
  <c r="AA41" i="72" s="1"/>
  <c r="AA18" i="72" a="1"/>
  <c r="AA18" i="72" s="1"/>
  <c r="AI19" i="72"/>
  <c r="AA30" i="72" a="1"/>
  <c r="AA30" i="72" s="1"/>
  <c r="J54" i="72"/>
  <c r="AA15" i="72" a="1"/>
  <c r="AA15" i="72" s="1"/>
  <c r="I44" i="72"/>
  <c r="AA13" i="72" a="1"/>
  <c r="AA13" i="72" s="1"/>
  <c r="Z13" i="72" a="1"/>
  <c r="Z13" i="72" s="1"/>
  <c r="AA33" i="72" a="1"/>
  <c r="AA33" i="72" s="1"/>
  <c r="AA38" i="72" a="1"/>
  <c r="AA38" i="72" s="1"/>
  <c r="AI20" i="72"/>
  <c r="AA20" i="72" a="1"/>
  <c r="AA20" i="72" s="1"/>
  <c r="AA26" i="72" a="1"/>
  <c r="AA26" i="72" s="1"/>
  <c r="AA42" i="72" a="1"/>
  <c r="AA42" i="72" s="1"/>
  <c r="S3" i="72" a="1"/>
  <c r="S3" i="72" s="1"/>
  <c r="AA43" i="72" a="1"/>
  <c r="AA43" i="72" s="1"/>
  <c r="O87" i="72" a="1"/>
  <c r="O87" i="72" s="1"/>
  <c r="D77" i="72" a="1"/>
  <c r="D77" i="72" s="1"/>
  <c r="J70" i="72" a="1"/>
  <c r="J70" i="72" s="1"/>
  <c r="B63" i="72" a="1"/>
  <c r="B63" i="72" s="1"/>
  <c r="H83" i="72" a="1"/>
  <c r="H83" i="72" s="1"/>
  <c r="B80" i="72" a="1"/>
  <c r="B80" i="72" s="1"/>
  <c r="G89" i="72" a="1"/>
  <c r="G89" i="72" s="1"/>
  <c r="K65" i="72" a="1"/>
  <c r="K65" i="72" s="1"/>
  <c r="D53" i="72" a="1"/>
  <c r="D53" i="72" s="1"/>
  <c r="H125" i="72" a="1"/>
  <c r="H125" i="72" s="1"/>
  <c r="N87" i="72" a="1"/>
  <c r="N87" i="72" s="1"/>
  <c r="M77" i="72" a="1"/>
  <c r="M77" i="72" s="1"/>
  <c r="B77" i="72" a="1"/>
  <c r="B77" i="72" s="1"/>
  <c r="O73" i="72" a="1"/>
  <c r="O73" i="72" s="1"/>
  <c r="I70" i="72" a="1"/>
  <c r="I70" i="72" s="1"/>
  <c r="I69" i="72" a="1"/>
  <c r="I69" i="72" s="1"/>
  <c r="F68" i="72" a="1"/>
  <c r="F68" i="72" s="1"/>
  <c r="O64" i="72" a="1"/>
  <c r="O64" i="72" s="1"/>
  <c r="A63" i="72" a="1"/>
  <c r="A63" i="72" s="1"/>
  <c r="Q174" i="72"/>
  <c r="H94" i="72" a="1"/>
  <c r="H94" i="72" s="1"/>
  <c r="H64" i="72" s="1" a="1"/>
  <c r="H64" i="72" s="1"/>
  <c r="B76" i="72" a="1"/>
  <c r="B76" i="72" s="1"/>
  <c r="N74" i="72" a="1"/>
  <c r="N74" i="72" s="1"/>
  <c r="L73" i="72" a="1"/>
  <c r="L73" i="72" s="1"/>
  <c r="B70" i="72" a="1"/>
  <c r="B70" i="72" s="1"/>
  <c r="H69" i="72" a="1"/>
  <c r="H69" i="72" s="1"/>
  <c r="B68" i="72" a="1"/>
  <c r="B68" i="72" s="1"/>
  <c r="M64" i="72" a="1"/>
  <c r="M64" i="72" s="1"/>
  <c r="K10" i="72" a="1"/>
  <c r="K10" i="72" s="1"/>
  <c r="Q180" i="72"/>
  <c r="E83" i="72" a="1"/>
  <c r="E83" i="72" s="1"/>
  <c r="I65" i="72" a="1"/>
  <c r="I65" i="72" s="1"/>
  <c r="H77" i="72" a="1"/>
  <c r="H77" i="72" s="1"/>
  <c r="E75" i="72" a="1"/>
  <c r="E75" i="72" s="1"/>
  <c r="F74" i="72" a="1"/>
  <c r="F74" i="72" s="1"/>
  <c r="G71" i="72" a="1"/>
  <c r="G71" i="72" s="1"/>
  <c r="N69" i="72" a="1"/>
  <c r="N69" i="72" s="1"/>
  <c r="B66" i="72" a="1"/>
  <c r="B66" i="72" s="1"/>
  <c r="F90" i="72" a="1"/>
  <c r="F90" i="72" s="1"/>
  <c r="Q170" i="72"/>
  <c r="Q135" i="72"/>
  <c r="Q104" i="72"/>
  <c r="A86" i="72" a="1"/>
  <c r="A86" i="72" s="1"/>
  <c r="E78" i="72" a="1"/>
  <c r="E78" i="72" s="1"/>
  <c r="F77" i="72" a="1"/>
  <c r="F77" i="72" s="1"/>
  <c r="D75" i="72" a="1"/>
  <c r="D75" i="72" s="1"/>
  <c r="E74" i="72" a="1"/>
  <c r="E74" i="72" s="1"/>
  <c r="H72" i="72" a="1"/>
  <c r="H72" i="72" s="1"/>
  <c r="B71" i="72" a="1"/>
  <c r="B71" i="72" s="1"/>
  <c r="E65" i="72" a="1"/>
  <c r="E65" i="72" s="1"/>
  <c r="N71" i="72" a="1"/>
  <c r="N71" i="72" s="1"/>
  <c r="O68" i="72" a="1"/>
  <c r="O68" i="72" s="1"/>
  <c r="Q171" i="72"/>
  <c r="AP4" i="72"/>
  <c r="H218" i="72" a="1"/>
  <c r="H218" i="72" s="1"/>
  <c r="AA37" i="72" a="1"/>
  <c r="AA37" i="72" s="1"/>
  <c r="AP5" i="72"/>
  <c r="Z16" i="72" a="1"/>
  <c r="Z16" i="72" s="1"/>
  <c r="S16" i="72" s="1" a="1"/>
  <c r="S16" i="72" s="1"/>
  <c r="AA32" i="72" a="1"/>
  <c r="AA32" i="72" s="1"/>
  <c r="D57" i="72"/>
  <c r="O223" i="72"/>
  <c r="O192" i="72"/>
  <c r="O130" i="72"/>
  <c r="I57" i="72"/>
  <c r="L99" i="72"/>
  <c r="O161" i="72"/>
  <c r="I61" i="72"/>
  <c r="I56" i="72"/>
  <c r="AA21" i="72" a="1"/>
  <c r="AA21" i="72" s="1"/>
  <c r="AA19" i="72" a="1"/>
  <c r="AA19" i="72" s="1"/>
  <c r="AA36" i="72" a="1"/>
  <c r="AA36" i="72" s="1"/>
  <c r="B60" i="72"/>
  <c r="B56" i="72"/>
  <c r="H188" i="72" a="1"/>
  <c r="H188" i="72" s="1"/>
  <c r="H219" i="72" a="1"/>
  <c r="H219" i="72" s="1"/>
  <c r="B61" i="72"/>
  <c r="E77" i="72" a="1"/>
  <c r="E77" i="72" s="1"/>
  <c r="A82" i="72" a="1"/>
  <c r="A82" i="72" s="1"/>
  <c r="E87" i="72" a="1"/>
  <c r="E87" i="72" s="1"/>
  <c r="H44" i="72"/>
  <c r="J68" i="72" a="1"/>
  <c r="J68" i="72" s="1"/>
  <c r="N164" i="72"/>
  <c r="Z15" i="72" a="1"/>
  <c r="Z15" i="72" s="1"/>
  <c r="S15" i="72" s="1" a="1"/>
  <c r="S15" i="72" s="1"/>
  <c r="B15" i="72"/>
  <c r="AA17" i="72" a="1"/>
  <c r="AA17" i="72" s="1"/>
  <c r="AA31" i="72" a="1"/>
  <c r="AA31" i="72" s="1"/>
  <c r="P69" i="72" a="1"/>
  <c r="P69" i="72" s="1"/>
  <c r="D74" i="72" a="1"/>
  <c r="D74" i="72" s="1"/>
  <c r="H87" i="72" a="1"/>
  <c r="H87" i="72" s="1"/>
  <c r="Q179" i="72"/>
  <c r="I58" i="72"/>
  <c r="AP6" i="72"/>
  <c r="B58" i="72"/>
  <c r="P180" i="72"/>
  <c r="P84" i="72" s="1"/>
  <c r="E58" i="72"/>
  <c r="M126" i="72"/>
  <c r="G58" i="72"/>
  <c r="E60" i="72"/>
  <c r="E157" i="72"/>
  <c r="E95" i="72"/>
  <c r="E57" i="71"/>
  <c r="E126" i="71"/>
  <c r="E61" i="71"/>
  <c r="B13" i="71"/>
  <c r="K44" i="71"/>
  <c r="AA26" i="71" a="1"/>
  <c r="AA26" i="71" s="1"/>
  <c r="AA35" i="71" a="1"/>
  <c r="AA35" i="71" s="1"/>
  <c r="AI19" i="71"/>
  <c r="AA33" i="71" a="1"/>
  <c r="AA33" i="71" s="1"/>
  <c r="AA41" i="71" a="1"/>
  <c r="AA41" i="71" s="1"/>
  <c r="AA20" i="71" a="1"/>
  <c r="AA20" i="71" s="1"/>
  <c r="AI13" i="71"/>
  <c r="AI20" i="71"/>
  <c r="AA27" i="71" a="1"/>
  <c r="AA27" i="71" s="1"/>
  <c r="H44" i="71"/>
  <c r="J54" i="71"/>
  <c r="AA18" i="71" a="1"/>
  <c r="AA18" i="71" s="1"/>
  <c r="AA16" i="71" a="1"/>
  <c r="AA16" i="71" s="1"/>
  <c r="AA42" i="71" a="1"/>
  <c r="AA42" i="71" s="1"/>
  <c r="S14" i="71" a="1"/>
  <c r="S14" i="71" s="1"/>
  <c r="AA21" i="71" a="1"/>
  <c r="AA21" i="71" s="1"/>
  <c r="AA25" i="71" a="1"/>
  <c r="AA25" i="71" s="1"/>
  <c r="P171" i="71"/>
  <c r="AA15" i="71" a="1"/>
  <c r="AA15" i="71" s="1"/>
  <c r="AI14" i="71" s="1"/>
  <c r="J64" i="71" a="1"/>
  <c r="J64" i="71" s="1"/>
  <c r="L75" i="71" a="1"/>
  <c r="L75" i="71" s="1"/>
  <c r="P180" i="71"/>
  <c r="AA43" i="71" a="1"/>
  <c r="AA43" i="71" s="1"/>
  <c r="J65" i="71" a="1"/>
  <c r="J65" i="71" s="1"/>
  <c r="A82" i="71" a="1"/>
  <c r="A82" i="71" s="1"/>
  <c r="S15" i="71" a="1"/>
  <c r="S15" i="71" s="1"/>
  <c r="AA24" i="71" a="1"/>
  <c r="AA24" i="71" s="1"/>
  <c r="M64" i="71" a="1"/>
  <c r="M64" i="71" s="1"/>
  <c r="B76" i="71" a="1"/>
  <c r="B76" i="71" s="1"/>
  <c r="F90" i="71" a="1"/>
  <c r="F90" i="71" s="1"/>
  <c r="H94" i="71" a="1"/>
  <c r="H94" i="71" s="1"/>
  <c r="AA40" i="71" a="1"/>
  <c r="AA40" i="71" s="1"/>
  <c r="L72" i="71" a="1"/>
  <c r="L72" i="71" s="1"/>
  <c r="B77" i="71" a="1"/>
  <c r="B77" i="71" s="1"/>
  <c r="H87" i="71" a="1"/>
  <c r="H87" i="71" s="1"/>
  <c r="Q179" i="71"/>
  <c r="Z13" i="71" a="1"/>
  <c r="Z13" i="71" s="1"/>
  <c r="Z14" i="71" a="1"/>
  <c r="Z14" i="71" s="1"/>
  <c r="AA36" i="71" a="1"/>
  <c r="AA36" i="71" s="1"/>
  <c r="O223" i="71"/>
  <c r="O192" i="71"/>
  <c r="O130" i="71"/>
  <c r="I57" i="71"/>
  <c r="O161" i="71"/>
  <c r="I61" i="71"/>
  <c r="I56" i="71"/>
  <c r="N164" i="71"/>
  <c r="G65" i="71" a="1"/>
  <c r="G65" i="71" s="1"/>
  <c r="H69" i="71" a="1"/>
  <c r="H69" i="71" s="1"/>
  <c r="B64" i="71" a="1"/>
  <c r="B64" i="71" s="1"/>
  <c r="Z15" i="71" a="1"/>
  <c r="Z15" i="71" s="1"/>
  <c r="N83" i="71" a="1"/>
  <c r="N83" i="71" s="1"/>
  <c r="B70" i="71" a="1"/>
  <c r="B70" i="71" s="1"/>
  <c r="G90" i="71" a="1"/>
  <c r="G90" i="71" s="1"/>
  <c r="J68" i="71" a="1"/>
  <c r="J68" i="71" s="1"/>
  <c r="Q171" i="71"/>
  <c r="H10" i="71" a="1"/>
  <c r="H10" i="71" s="1"/>
  <c r="M65" i="71"/>
  <c r="P69" i="71" a="1"/>
  <c r="P69" i="71" s="1"/>
  <c r="L74" i="71" a="1"/>
  <c r="L74" i="71" s="1"/>
  <c r="K10" i="71" a="1"/>
  <c r="K10" i="71" s="1"/>
  <c r="AA34" i="71" a="1"/>
  <c r="AA34" i="71" s="1"/>
  <c r="M74" i="71" a="1"/>
  <c r="M74" i="71" s="1"/>
  <c r="A79" i="71" a="1"/>
  <c r="A79" i="71" s="1"/>
  <c r="D64" i="71" a="1"/>
  <c r="D64" i="71" s="1"/>
  <c r="A16" i="71"/>
  <c r="AA39" i="71" a="1"/>
  <c r="AA39" i="71" s="1"/>
  <c r="N74" i="71" a="1"/>
  <c r="N74" i="71" s="1"/>
  <c r="O87" i="71" a="1"/>
  <c r="O87" i="71" s="1"/>
  <c r="D77" i="71" a="1"/>
  <c r="D77" i="71" s="1"/>
  <c r="J70" i="71" a="1"/>
  <c r="J70" i="71" s="1"/>
  <c r="B63" i="71" a="1"/>
  <c r="B63" i="71" s="1"/>
  <c r="G89" i="71" a="1"/>
  <c r="G89" i="71" s="1"/>
  <c r="K65" i="71" a="1"/>
  <c r="K65" i="71" s="1"/>
  <c r="D53" i="71" a="1"/>
  <c r="D53" i="71" s="1"/>
  <c r="H125" i="71" a="1"/>
  <c r="H125" i="71" s="1"/>
  <c r="N87" i="71" a="1"/>
  <c r="N87" i="71" s="1"/>
  <c r="M77" i="71" a="1"/>
  <c r="M77" i="71" s="1"/>
  <c r="O73" i="71" a="1"/>
  <c r="O73" i="71" s="1"/>
  <c r="I70" i="71" a="1"/>
  <c r="I70" i="71" s="1"/>
  <c r="I69" i="71" a="1"/>
  <c r="I69" i="71" s="1"/>
  <c r="F68" i="71" a="1"/>
  <c r="F68" i="71" s="1"/>
  <c r="O64" i="71" a="1"/>
  <c r="O64" i="71" s="1"/>
  <c r="A63" i="71" a="1"/>
  <c r="A63" i="71" s="1"/>
  <c r="Q174" i="71"/>
  <c r="H83" i="71" a="1"/>
  <c r="H83" i="71" s="1"/>
  <c r="B80" i="71" a="1"/>
  <c r="B80" i="71" s="1"/>
  <c r="Q180" i="71"/>
  <c r="E83" i="71" a="1"/>
  <c r="E83" i="71" s="1"/>
  <c r="I65" i="71" a="1"/>
  <c r="I65" i="71" s="1"/>
  <c r="B87" i="71" a="1"/>
  <c r="B87" i="71" s="1"/>
  <c r="H77" i="71" a="1"/>
  <c r="H77" i="71" s="1"/>
  <c r="E75" i="71" a="1"/>
  <c r="E75" i="71" s="1"/>
  <c r="F74" i="71" a="1"/>
  <c r="F74" i="71" s="1"/>
  <c r="G71" i="71" a="1"/>
  <c r="G71" i="71" s="1"/>
  <c r="N69" i="71" a="1"/>
  <c r="N69" i="71" s="1"/>
  <c r="B66" i="71" a="1"/>
  <c r="B66" i="71" s="1"/>
  <c r="Q170" i="71"/>
  <c r="Q135" i="71"/>
  <c r="Q104" i="71"/>
  <c r="A86" i="71" a="1"/>
  <c r="A86" i="71" s="1"/>
  <c r="E78" i="71" a="1"/>
  <c r="E78" i="71" s="1"/>
  <c r="F77" i="71" a="1"/>
  <c r="F77" i="71" s="1"/>
  <c r="D75" i="71" a="1"/>
  <c r="D75" i="71" s="1"/>
  <c r="E74" i="71" a="1"/>
  <c r="E74" i="71" s="1"/>
  <c r="H72" i="71" a="1"/>
  <c r="H72" i="71" s="1"/>
  <c r="B71" i="71" a="1"/>
  <c r="B71" i="71" s="1"/>
  <c r="H187" i="71" a="1"/>
  <c r="H187" i="71" s="1"/>
  <c r="P135" i="71"/>
  <c r="P104" i="71"/>
  <c r="B90" i="71" a="1"/>
  <c r="B90" i="71" s="1"/>
  <c r="O83" i="71" a="1"/>
  <c r="O83" i="71" s="1"/>
  <c r="E65" i="71" a="1"/>
  <c r="E65" i="71" s="1"/>
  <c r="H218" i="71" a="1"/>
  <c r="H218" i="71" s="1"/>
  <c r="Q175" i="71"/>
  <c r="Q103" i="71"/>
  <c r="E77" i="71" a="1"/>
  <c r="E77" i="71" s="1"/>
  <c r="D74" i="71" a="1"/>
  <c r="D74" i="71" s="1"/>
  <c r="K70" i="71" a="1"/>
  <c r="K70" i="71" s="1"/>
  <c r="K69" i="71" a="1"/>
  <c r="K69" i="71" s="1"/>
  <c r="L68" i="71" a="1"/>
  <c r="L68" i="71" s="1"/>
  <c r="N65" i="71" a="1"/>
  <c r="N65" i="71" s="1"/>
  <c r="D65" i="71"/>
  <c r="P175" i="71"/>
  <c r="Q134" i="71"/>
  <c r="J77" i="71" a="1"/>
  <c r="J77" i="71" s="1"/>
  <c r="AA38" i="71" a="1"/>
  <c r="AA38" i="71" s="1"/>
  <c r="B67" i="71" a="1"/>
  <c r="B67" i="71" s="1"/>
  <c r="O79" i="71" a="1"/>
  <c r="O79" i="71" s="1"/>
  <c r="B14" i="71"/>
  <c r="B68" i="71" a="1"/>
  <c r="B68" i="71" s="1"/>
  <c r="E87" i="71" a="1"/>
  <c r="E87" i="71" s="1"/>
  <c r="N71" i="71" a="1"/>
  <c r="N71" i="71" s="1"/>
  <c r="F75" i="71" a="1"/>
  <c r="F75" i="71" s="1"/>
  <c r="N80" i="71" a="1"/>
  <c r="N80" i="71" s="1"/>
  <c r="O68" i="71" a="1"/>
  <c r="O68" i="71" s="1"/>
  <c r="B58" i="71"/>
  <c r="M95" i="71"/>
  <c r="H126" i="71" a="1"/>
  <c r="H126" i="71" s="1"/>
  <c r="E58" i="71"/>
  <c r="B61" i="71"/>
  <c r="M126" i="71"/>
  <c r="H219" i="71" a="1"/>
  <c r="H219" i="71" s="1"/>
  <c r="H188" i="71" a="1"/>
  <c r="H188" i="71" s="1"/>
  <c r="E60" i="71"/>
  <c r="E157" i="71"/>
  <c r="E95" i="71"/>
  <c r="E58" i="70"/>
  <c r="E126" i="70"/>
  <c r="Z15" i="70" a="1"/>
  <c r="Z15" i="70" s="1"/>
  <c r="A16" i="70"/>
  <c r="B13" i="70"/>
  <c r="AA38" i="70" a="1"/>
  <c r="AA38" i="70" s="1"/>
  <c r="AA31" i="70" a="1"/>
  <c r="AA31" i="70" s="1"/>
  <c r="AA39" i="70" a="1"/>
  <c r="AA39" i="70" s="1"/>
  <c r="AA34" i="70" a="1"/>
  <c r="AA34" i="70" s="1"/>
  <c r="AI20" i="70"/>
  <c r="S10" i="70" a="1"/>
  <c r="S10" i="70" s="1"/>
  <c r="AA20" i="70" a="1"/>
  <c r="AA20" i="70" s="1"/>
  <c r="AI19" i="70"/>
  <c r="AA42" i="70" a="1"/>
  <c r="AA42" i="70" s="1"/>
  <c r="AA16" i="70" a="1"/>
  <c r="AA16" i="70" s="1"/>
  <c r="J54" i="70"/>
  <c r="AA18" i="70" a="1"/>
  <c r="AA18" i="70" s="1"/>
  <c r="AA25" i="70" a="1"/>
  <c r="AA25" i="70" s="1"/>
  <c r="D64" i="70" a="1"/>
  <c r="D64" i="70" s="1"/>
  <c r="AA24" i="70" a="1"/>
  <c r="AA24" i="70" s="1"/>
  <c r="O87" i="70" a="1"/>
  <c r="O87" i="70" s="1"/>
  <c r="D77" i="70" a="1"/>
  <c r="D77" i="70" s="1"/>
  <c r="J70" i="70" a="1"/>
  <c r="J70" i="70" s="1"/>
  <c r="B63" i="70" a="1"/>
  <c r="B63" i="70" s="1"/>
  <c r="G89" i="70" a="1"/>
  <c r="G89" i="70" s="1"/>
  <c r="K65" i="70" a="1"/>
  <c r="K65" i="70" s="1"/>
  <c r="D53" i="70" a="1"/>
  <c r="D53" i="70" s="1"/>
  <c r="H125" i="70" a="1"/>
  <c r="H125" i="70" s="1"/>
  <c r="N87" i="70" a="1"/>
  <c r="N87" i="70" s="1"/>
  <c r="M77" i="70" a="1"/>
  <c r="M77" i="70" s="1"/>
  <c r="O73" i="70" a="1"/>
  <c r="O73" i="70" s="1"/>
  <c r="I70" i="70" a="1"/>
  <c r="I70" i="70" s="1"/>
  <c r="I69" i="70" a="1"/>
  <c r="I69" i="70" s="1"/>
  <c r="F68" i="70" a="1"/>
  <c r="F68" i="70" s="1"/>
  <c r="O64" i="70" a="1"/>
  <c r="O64" i="70" s="1"/>
  <c r="A63" i="70" a="1"/>
  <c r="A63" i="70" s="1"/>
  <c r="Q174" i="70"/>
  <c r="H94" i="70" a="1"/>
  <c r="H94" i="70" s="1"/>
  <c r="B76" i="70" a="1"/>
  <c r="B76" i="70" s="1"/>
  <c r="N74" i="70" a="1"/>
  <c r="N74" i="70" s="1"/>
  <c r="L73" i="70" a="1"/>
  <c r="L73" i="70" s="1"/>
  <c r="B70" i="70" a="1"/>
  <c r="B70" i="70" s="1"/>
  <c r="H69" i="70" a="1"/>
  <c r="H69" i="70" s="1"/>
  <c r="B68" i="70" a="1"/>
  <c r="B68" i="70" s="1"/>
  <c r="M64" i="70" a="1"/>
  <c r="M64" i="70" s="1"/>
  <c r="K10" i="70" a="1"/>
  <c r="K10" i="70" s="1"/>
  <c r="E83" i="70" a="1"/>
  <c r="E83" i="70" s="1"/>
  <c r="I65" i="70" a="1"/>
  <c r="I65" i="70" s="1"/>
  <c r="Q180" i="70"/>
  <c r="H77" i="70" a="1"/>
  <c r="H77" i="70" s="1"/>
  <c r="E75" i="70" a="1"/>
  <c r="E75" i="70" s="1"/>
  <c r="F74" i="70" a="1"/>
  <c r="F74" i="70" s="1"/>
  <c r="G71" i="70" a="1"/>
  <c r="G71" i="70" s="1"/>
  <c r="N69" i="70" a="1"/>
  <c r="N69" i="70" s="1"/>
  <c r="B66" i="70" a="1"/>
  <c r="B66" i="70" s="1"/>
  <c r="F90" i="70" a="1"/>
  <c r="F90" i="70" s="1"/>
  <c r="H218" i="70" a="1"/>
  <c r="H218" i="70" s="1"/>
  <c r="Q175" i="70"/>
  <c r="Q103" i="70"/>
  <c r="E77" i="70" a="1"/>
  <c r="E77" i="70" s="1"/>
  <c r="D74" i="70" a="1"/>
  <c r="D74" i="70" s="1"/>
  <c r="K70" i="70" a="1"/>
  <c r="K70" i="70" s="1"/>
  <c r="K69" i="70" a="1"/>
  <c r="K69" i="70" s="1"/>
  <c r="L68" i="70" a="1"/>
  <c r="L68" i="70" s="1"/>
  <c r="N65" i="70" a="1"/>
  <c r="N65" i="70" s="1"/>
  <c r="J90" i="70" a="1"/>
  <c r="J90" i="70" s="1"/>
  <c r="E87" i="70" a="1"/>
  <c r="E87" i="70" s="1"/>
  <c r="A82" i="70" a="1"/>
  <c r="A82" i="70" s="1"/>
  <c r="Q135" i="70"/>
  <c r="P135" i="70"/>
  <c r="G90" i="70" a="1"/>
  <c r="G90" i="70" s="1"/>
  <c r="A86" i="70" a="1"/>
  <c r="A86" i="70" s="1"/>
  <c r="L75" i="70" a="1"/>
  <c r="L75" i="70" s="1"/>
  <c r="L72" i="70" a="1"/>
  <c r="L72" i="70" s="1"/>
  <c r="M65" i="70"/>
  <c r="Q134" i="70"/>
  <c r="N80" i="70" a="1"/>
  <c r="N80" i="70" s="1"/>
  <c r="P175" i="70"/>
  <c r="B90" i="70" a="1"/>
  <c r="B90" i="70" s="1"/>
  <c r="O79" i="70" a="1"/>
  <c r="O79" i="70" s="1"/>
  <c r="F75" i="70" a="1"/>
  <c r="F75" i="70" s="1"/>
  <c r="H72" i="70" a="1"/>
  <c r="H72" i="70" s="1"/>
  <c r="J68" i="70" a="1"/>
  <c r="J68" i="70" s="1"/>
  <c r="P180" i="70"/>
  <c r="AA40" i="70" a="1"/>
  <c r="AA40" i="70" s="1"/>
  <c r="E74" i="70" a="1"/>
  <c r="E74" i="70" s="1"/>
  <c r="E78" i="70" a="1"/>
  <c r="E78" i="70" s="1"/>
  <c r="H87" i="70" a="1"/>
  <c r="H87" i="70" s="1"/>
  <c r="B83" i="70" a="1"/>
  <c r="B83" i="70" s="1"/>
  <c r="I44" i="70"/>
  <c r="Z13" i="70" a="1"/>
  <c r="Z13" i="70" s="1"/>
  <c r="S13" i="70" s="1" a="1"/>
  <c r="S13" i="70" s="1"/>
  <c r="AA30" i="70" a="1"/>
  <c r="AA30" i="70" s="1"/>
  <c r="AA13" i="70" a="1"/>
  <c r="AA13" i="70" s="1"/>
  <c r="AA17" i="70" a="1"/>
  <c r="AA17" i="70" s="1"/>
  <c r="Q170" i="70"/>
  <c r="B80" i="70" a="1"/>
  <c r="B80" i="70" s="1"/>
  <c r="P69" i="70" a="1"/>
  <c r="P69" i="70" s="1"/>
  <c r="M74" i="70" a="1"/>
  <c r="M74" i="70" s="1"/>
  <c r="G65" i="70" a="1"/>
  <c r="G65" i="70" s="1"/>
  <c r="Z14" i="70" a="1"/>
  <c r="Z14" i="70" s="1"/>
  <c r="S14" i="70" s="1" a="1"/>
  <c r="S14" i="70" s="1"/>
  <c r="Z16" i="70" a="1"/>
  <c r="Z16" i="70" s="1"/>
  <c r="S16" i="70" s="1" a="1"/>
  <c r="S16" i="70" s="1"/>
  <c r="J64" i="70" a="1"/>
  <c r="J64" i="70" s="1"/>
  <c r="L74" i="70" a="1"/>
  <c r="L74" i="70" s="1"/>
  <c r="E65" i="70" a="1"/>
  <c r="E65" i="70" s="1"/>
  <c r="AA22" i="70" a="1"/>
  <c r="AA22" i="70" s="1"/>
  <c r="D61" i="70"/>
  <c r="D57" i="70"/>
  <c r="P171" i="70"/>
  <c r="E56" i="70"/>
  <c r="E95" i="70"/>
  <c r="E157" i="70"/>
  <c r="E60" i="70"/>
  <c r="D65" i="70"/>
  <c r="E61" i="70"/>
  <c r="B71" i="70" a="1"/>
  <c r="B71" i="70" s="1"/>
  <c r="D75" i="70" a="1"/>
  <c r="D75" i="70" s="1"/>
  <c r="N83" i="70" a="1"/>
  <c r="N83" i="70" s="1"/>
  <c r="Q171" i="70"/>
  <c r="H10" i="70" a="1"/>
  <c r="H10" i="70" s="1"/>
  <c r="B14" i="70"/>
  <c r="AA15" i="70" a="1"/>
  <c r="AA15" i="70" s="1"/>
  <c r="S15" i="70" s="1" a="1"/>
  <c r="S15" i="70" s="1"/>
  <c r="AA23" i="70" a="1"/>
  <c r="AA23" i="70" s="1"/>
  <c r="O83" i="70" a="1"/>
  <c r="O83" i="70" s="1"/>
  <c r="AA19" i="70" a="1"/>
  <c r="AA19" i="70" s="1"/>
  <c r="A79" i="70" a="1"/>
  <c r="A79" i="70" s="1"/>
  <c r="H187" i="70" a="1"/>
  <c r="H187" i="70" s="1"/>
  <c r="AA26" i="70" a="1"/>
  <c r="AA26" i="70" s="1"/>
  <c r="B64" i="70" a="1"/>
  <c r="B64" i="70" s="1"/>
  <c r="Q104" i="70"/>
  <c r="B15" i="70"/>
  <c r="K71" i="70" a="1"/>
  <c r="K71" i="70" s="1"/>
  <c r="F77" i="70" a="1"/>
  <c r="F77" i="70" s="1"/>
  <c r="AA32" i="70" a="1"/>
  <c r="AA32" i="70" s="1"/>
  <c r="H44" i="70"/>
  <c r="AA33" i="70" a="1"/>
  <c r="AA33" i="70" s="1"/>
  <c r="AA36" i="70" a="1"/>
  <c r="AA36" i="70" s="1"/>
  <c r="O223" i="70"/>
  <c r="O192" i="70"/>
  <c r="O130" i="70"/>
  <c r="I57" i="70"/>
  <c r="L99" i="70"/>
  <c r="O161" i="70"/>
  <c r="I61" i="70"/>
  <c r="I56" i="70"/>
  <c r="F64" i="70" a="1"/>
  <c r="F64" i="70" s="1"/>
  <c r="B77" i="70" a="1"/>
  <c r="B77" i="70" s="1"/>
  <c r="S3" i="70" a="1"/>
  <c r="S3" i="70" s="1"/>
  <c r="B87" i="70" a="1"/>
  <c r="B87" i="70" s="1"/>
  <c r="B58" i="70"/>
  <c r="B61" i="70"/>
  <c r="M126" i="70"/>
  <c r="H219" i="70" a="1"/>
  <c r="H219" i="70" s="1"/>
  <c r="G58" i="70"/>
  <c r="H188" i="70" a="1"/>
  <c r="H188" i="70" s="1"/>
  <c r="B60" i="70"/>
  <c r="H83" i="70" a="1"/>
  <c r="H83" i="70" s="1"/>
  <c r="J222" i="69"/>
  <c r="B218" i="69"/>
  <c r="J191" i="69"/>
  <c r="B187" i="69"/>
  <c r="J181" i="69"/>
  <c r="F181" i="69"/>
  <c r="H178" i="69"/>
  <c r="B178" i="69"/>
  <c r="H174" i="69"/>
  <c r="B174" i="69"/>
  <c r="B171" i="69"/>
  <c r="N163" i="69"/>
  <c r="K163" i="69"/>
  <c r="O160" i="69"/>
  <c r="J160" i="69"/>
  <c r="B157" i="69"/>
  <c r="F156" i="69"/>
  <c r="B156" i="69"/>
  <c r="H138" i="69"/>
  <c r="B138" i="69"/>
  <c r="B133" i="69"/>
  <c r="O129" i="69"/>
  <c r="J129" i="69"/>
  <c r="B126" i="69"/>
  <c r="F125" i="69"/>
  <c r="B125" i="69"/>
  <c r="H107" i="69"/>
  <c r="B107" i="69"/>
  <c r="J102" i="69"/>
  <c r="B102" i="69"/>
  <c r="M98" i="69"/>
  <c r="J98" i="69"/>
  <c r="B95" i="69"/>
  <c r="F94" i="69"/>
  <c r="B94" i="69"/>
  <c r="G91" i="69" a="1"/>
  <c r="G91" i="69" s="1"/>
  <c r="C91" i="69" a="1"/>
  <c r="C91" i="69" s="1"/>
  <c r="N90" i="69" a="1"/>
  <c r="N90" i="69" s="1"/>
  <c r="N88" i="69" a="1"/>
  <c r="N88" i="69" s="1"/>
  <c r="E88" i="69" a="1"/>
  <c r="E88" i="69" s="1"/>
  <c r="C88" i="69" a="1"/>
  <c r="C88" i="69" s="1"/>
  <c r="N84" i="69" a="1"/>
  <c r="N84" i="69" s="1"/>
  <c r="E84" i="69" a="1"/>
  <c r="E84" i="69" s="1"/>
  <c r="C84" i="69" a="1"/>
  <c r="C84" i="69" s="1"/>
  <c r="P66" i="69" a="1"/>
  <c r="P66" i="69" s="1"/>
  <c r="D61" i="69"/>
  <c r="B61" i="69"/>
  <c r="N54" i="69" a="1"/>
  <c r="N54" i="69" s="1"/>
  <c r="I54" i="69"/>
  <c r="N164" i="69" s="1"/>
  <c r="G54" i="69"/>
  <c r="E54" i="69"/>
  <c r="E57" i="69" s="1"/>
  <c r="D54" i="69"/>
  <c r="D58" i="69" s="1"/>
  <c r="B54" i="69"/>
  <c r="AE43" i="69" a="1"/>
  <c r="AE43" i="69" s="1"/>
  <c r="AD43" i="69"/>
  <c r="Y43" i="69" a="1"/>
  <c r="Y43" i="69" s="1"/>
  <c r="I43" i="69" a="1"/>
  <c r="I43" i="69" s="1"/>
  <c r="AE42" i="69" a="1"/>
  <c r="AE42" i="69" s="1"/>
  <c r="AD42" i="69"/>
  <c r="Y42" i="69" a="1"/>
  <c r="Y42" i="69" s="1"/>
  <c r="I42" i="69"/>
  <c r="AA42" i="69" s="1" a="1"/>
  <c r="AA42" i="69" s="1"/>
  <c r="I42" i="69" a="1"/>
  <c r="AE41" i="69" a="1"/>
  <c r="AE41" i="69" s="1"/>
  <c r="AD41" i="69"/>
  <c r="Y41" i="69" a="1"/>
  <c r="Y41" i="69" s="1"/>
  <c r="I41" i="69" a="1"/>
  <c r="I41" i="69" s="1"/>
  <c r="AE40" i="69" a="1"/>
  <c r="AE40" i="69" s="1"/>
  <c r="AD40" i="69"/>
  <c r="Y40" i="69" a="1"/>
  <c r="Y40" i="69" s="1"/>
  <c r="I40" i="69" a="1"/>
  <c r="I40" i="69" s="1"/>
  <c r="AE39" i="69"/>
  <c r="AE39" i="69" a="1"/>
  <c r="AD39" i="69"/>
  <c r="Y39" i="69" a="1"/>
  <c r="Y39" i="69" s="1"/>
  <c r="I39" i="69" a="1"/>
  <c r="I39" i="69" s="1"/>
  <c r="AE38" i="69"/>
  <c r="AE38" i="69" a="1"/>
  <c r="AD38" i="69"/>
  <c r="Y38" i="69" a="1"/>
  <c r="Y38" i="69" s="1"/>
  <c r="I38" i="69"/>
  <c r="I38" i="69" a="1"/>
  <c r="AE37" i="69" a="1"/>
  <c r="AE37" i="69" s="1"/>
  <c r="AD37" i="69"/>
  <c r="AA37" i="69" a="1"/>
  <c r="AA37" i="69" s="1"/>
  <c r="Y37" i="69"/>
  <c r="Y37" i="69" a="1"/>
  <c r="I37" i="69" a="1"/>
  <c r="I37" i="69" s="1"/>
  <c r="AE36" i="69" a="1"/>
  <c r="AE36" i="69" s="1"/>
  <c r="AD36" i="69"/>
  <c r="AA36" i="69" a="1"/>
  <c r="AA36" i="69" s="1"/>
  <c r="Y36" i="69" a="1"/>
  <c r="Y36" i="69" s="1"/>
  <c r="I36" i="69" a="1"/>
  <c r="I36" i="69" s="1"/>
  <c r="AE35" i="69" a="1"/>
  <c r="AE35" i="69" s="1"/>
  <c r="AD35" i="69"/>
  <c r="Y35" i="69" a="1"/>
  <c r="Y35" i="69" s="1"/>
  <c r="I35" i="69" a="1"/>
  <c r="I35" i="69" s="1"/>
  <c r="AE34" i="69" a="1"/>
  <c r="AE34" i="69" s="1"/>
  <c r="AD34" i="69"/>
  <c r="Y34" i="69" a="1"/>
  <c r="Y34" i="69" s="1"/>
  <c r="I34" i="69" a="1"/>
  <c r="I34" i="69" s="1"/>
  <c r="AE33" i="69" a="1"/>
  <c r="AE33" i="69" s="1"/>
  <c r="AD33" i="69"/>
  <c r="Y33" i="69"/>
  <c r="Y33" i="69" a="1"/>
  <c r="I33" i="69" a="1"/>
  <c r="I33" i="69" s="1"/>
  <c r="AE32" i="69" a="1"/>
  <c r="AE32" i="69" s="1"/>
  <c r="AD32" i="69"/>
  <c r="Y32" i="69" a="1"/>
  <c r="Y32" i="69" s="1"/>
  <c r="I32" i="69"/>
  <c r="I32" i="69" a="1"/>
  <c r="AE31" i="69"/>
  <c r="AE31" i="69" a="1"/>
  <c r="AD31" i="69"/>
  <c r="Y31" i="69" a="1"/>
  <c r="Y31" i="69" s="1"/>
  <c r="I31" i="69" a="1"/>
  <c r="I31" i="69" s="1"/>
  <c r="AE30" i="69"/>
  <c r="AE30" i="69" a="1"/>
  <c r="AD30" i="69"/>
  <c r="Y30" i="69" a="1"/>
  <c r="Y30" i="69" s="1"/>
  <c r="I30" i="69" a="1"/>
  <c r="I30" i="69" s="1"/>
  <c r="AE29" i="69" a="1"/>
  <c r="AE29" i="69" s="1"/>
  <c r="AD29" i="69"/>
  <c r="AA29" i="69" a="1"/>
  <c r="AA29" i="69" s="1"/>
  <c r="Y29" i="69" a="1"/>
  <c r="Y29" i="69" s="1"/>
  <c r="I29" i="69" a="1"/>
  <c r="I29" i="69" s="1"/>
  <c r="AE28" i="69" a="1"/>
  <c r="AE28" i="69" s="1"/>
  <c r="AD28" i="69"/>
  <c r="AA28" i="69"/>
  <c r="AA28" i="69" a="1"/>
  <c r="Y28" i="69" a="1"/>
  <c r="Y28" i="69" s="1"/>
  <c r="I28" i="69" a="1"/>
  <c r="I28" i="69" s="1"/>
  <c r="AE27" i="69" a="1"/>
  <c r="AE27" i="69" s="1"/>
  <c r="AD27" i="69"/>
  <c r="AA27" i="69" a="1"/>
  <c r="AA27" i="69" s="1"/>
  <c r="Y27" i="69" a="1"/>
  <c r="Y27" i="69" s="1"/>
  <c r="I27" i="69"/>
  <c r="I27" i="69" a="1"/>
  <c r="AE26" i="69" a="1"/>
  <c r="AE26" i="69" s="1"/>
  <c r="AD26" i="69"/>
  <c r="Y26" i="69" a="1"/>
  <c r="Y26" i="69" s="1"/>
  <c r="I26" i="69"/>
  <c r="AA26" i="69" s="1" a="1"/>
  <c r="AA26" i="69" s="1"/>
  <c r="I26" i="69" a="1"/>
  <c r="AE25" i="69" a="1"/>
  <c r="AE25" i="69" s="1"/>
  <c r="AD25" i="69"/>
  <c r="Y25" i="69" a="1"/>
  <c r="Y25" i="69" s="1"/>
  <c r="I25" i="69" a="1"/>
  <c r="I25" i="69" s="1"/>
  <c r="AE24" i="69" a="1"/>
  <c r="AE24" i="69" s="1"/>
  <c r="AD24" i="69"/>
  <c r="Y24" i="69" a="1"/>
  <c r="Y24" i="69" s="1"/>
  <c r="I24" i="69"/>
  <c r="I24" i="69" a="1"/>
  <c r="AI23" i="69"/>
  <c r="AE23" i="69" a="1"/>
  <c r="AE23" i="69" s="1"/>
  <c r="AD23" i="69"/>
  <c r="AA23" i="69"/>
  <c r="AA23" i="69" a="1"/>
  <c r="Y23" i="69" a="1"/>
  <c r="Y23" i="69" s="1"/>
  <c r="I23" i="69"/>
  <c r="I23" i="69" a="1"/>
  <c r="AI22" i="69"/>
  <c r="AE22" i="69" a="1"/>
  <c r="AE22" i="69" s="1"/>
  <c r="AD22" i="69"/>
  <c r="AA22" i="69"/>
  <c r="AA22" i="69" a="1"/>
  <c r="Y22" i="69"/>
  <c r="Y22" i="69" a="1"/>
  <c r="I22" i="69" a="1"/>
  <c r="I22" i="69" s="1"/>
  <c r="AI21" i="69" a="1"/>
  <c r="AI21" i="69" s="1"/>
  <c r="AE21" i="69" a="1"/>
  <c r="AE21" i="69" s="1"/>
  <c r="AD21" i="69"/>
  <c r="AA21" i="69" a="1"/>
  <c r="AA21" i="69" s="1"/>
  <c r="Y21" i="69" a="1"/>
  <c r="Y21" i="69" s="1"/>
  <c r="I21" i="69" a="1"/>
  <c r="I21" i="69" s="1"/>
  <c r="AE20" i="69" a="1"/>
  <c r="AE20" i="69" s="1"/>
  <c r="AD20" i="69"/>
  <c r="Y20" i="69"/>
  <c r="Y20" i="69" a="1"/>
  <c r="I20" i="69" a="1"/>
  <c r="I20" i="69" s="1"/>
  <c r="AE19" i="69" a="1"/>
  <c r="AE19" i="69" s="1"/>
  <c r="AD19" i="69"/>
  <c r="Y19" i="69"/>
  <c r="Y19" i="69" a="1"/>
  <c r="I19" i="69" a="1"/>
  <c r="I19" i="69" s="1"/>
  <c r="AI18" i="69" a="1"/>
  <c r="AI18" i="69" s="1"/>
  <c r="AE18" i="69"/>
  <c r="AE18" i="69" a="1"/>
  <c r="AD18" i="69"/>
  <c r="Y18" i="69" a="1"/>
  <c r="Y18" i="69" s="1"/>
  <c r="I18" i="69" a="1"/>
  <c r="I18" i="69" s="1"/>
  <c r="AI17" i="69" a="1"/>
  <c r="AI17" i="69" s="1"/>
  <c r="AE17" i="69" a="1"/>
  <c r="AE17" i="69" s="1"/>
  <c r="AD17" i="69"/>
  <c r="Y17" i="69"/>
  <c r="Y17" i="69" a="1"/>
  <c r="I17" i="69" a="1"/>
  <c r="I17" i="69" s="1"/>
  <c r="AI16" i="69" a="1"/>
  <c r="AI16" i="69" s="1"/>
  <c r="AE16" i="69"/>
  <c r="AE16" i="69" a="1"/>
  <c r="AD16" i="69"/>
  <c r="Y16" i="69" a="1"/>
  <c r="Y16" i="69" s="1"/>
  <c r="I16" i="69"/>
  <c r="I16" i="69" a="1"/>
  <c r="AE15" i="69"/>
  <c r="AE15" i="69" a="1"/>
  <c r="AD15" i="69"/>
  <c r="Y15" i="69" a="1"/>
  <c r="Y15" i="69" s="1"/>
  <c r="I15" i="69" a="1"/>
  <c r="I15" i="69" s="1"/>
  <c r="AE14" i="69" a="1"/>
  <c r="AE14" i="69" s="1"/>
  <c r="AD14" i="69"/>
  <c r="Y14" i="69" a="1"/>
  <c r="Y14" i="69" s="1"/>
  <c r="I14" i="69" a="1"/>
  <c r="I14" i="69" s="1"/>
  <c r="AE13" i="69" a="1"/>
  <c r="AE13" i="69" s="1"/>
  <c r="AD13" i="69"/>
  <c r="Y13" i="69" a="1"/>
  <c r="Y13" i="69" s="1"/>
  <c r="I13" i="69" a="1"/>
  <c r="I13" i="69" s="1"/>
  <c r="A13" i="69"/>
  <c r="A14" i="69" s="1"/>
  <c r="AI12" i="69"/>
  <c r="S12" i="69"/>
  <c r="AI11" i="69"/>
  <c r="AI10" i="69"/>
  <c r="X10" i="69" a="1"/>
  <c r="X10" i="69" s="1"/>
  <c r="W10" i="69" a="1"/>
  <c r="W10" i="69" s="1"/>
  <c r="V10" i="69" a="1"/>
  <c r="V10" i="69" s="1"/>
  <c r="U10" i="69" a="1"/>
  <c r="U10" i="69" s="1"/>
  <c r="O10" i="69" a="1"/>
  <c r="O10" i="69" s="1"/>
  <c r="E10" i="69"/>
  <c r="AI9" i="69"/>
  <c r="S9" i="69" a="1"/>
  <c r="S9" i="69" s="1"/>
  <c r="AI8" i="69"/>
  <c r="S8" i="69" a="1"/>
  <c r="S8" i="69" s="1"/>
  <c r="M8" i="69"/>
  <c r="AI7" i="69" a="1"/>
  <c r="AI7" i="69" s="1"/>
  <c r="S7" i="69" a="1"/>
  <c r="S7" i="69" s="1"/>
  <c r="C7" i="69"/>
  <c r="AI6" i="69"/>
  <c r="A6" i="69"/>
  <c r="AI5" i="69" a="1"/>
  <c r="AI5" i="69" s="1"/>
  <c r="AO4" i="69"/>
  <c r="AP5" i="69" s="1"/>
  <c r="AI4" i="69" a="1"/>
  <c r="AI4" i="69" s="1"/>
  <c r="S4" i="69"/>
  <c r="AI3" i="69"/>
  <c r="A3" i="69"/>
  <c r="AI2" i="69"/>
  <c r="S2" i="69" s="1" a="1"/>
  <c r="S2" i="69" s="1"/>
  <c r="Q1" i="69"/>
  <c r="N1" i="69"/>
  <c r="V10" i="68" a="1"/>
  <c r="V10" i="68" s="1"/>
  <c r="U10" i="68" a="1"/>
  <c r="U10" i="68" s="1"/>
  <c r="X10" i="68" a="1"/>
  <c r="X10" i="68" s="1"/>
  <c r="W10" i="68" a="1"/>
  <c r="W10" i="68"/>
  <c r="AB16" i="69" l="1" a="1"/>
  <c r="AB16" i="69" s="1"/>
  <c r="AB14" i="69" a="1"/>
  <c r="AB14" i="69" s="1"/>
  <c r="AB15" i="69" a="1"/>
  <c r="AB15" i="69" s="1"/>
  <c r="S13" i="73" a="1"/>
  <c r="S13" i="73" s="1"/>
  <c r="I60" i="69"/>
  <c r="E83" i="69" a="1"/>
  <c r="E83" i="69" s="1"/>
  <c r="N83" i="69" a="1"/>
  <c r="N83" i="69" s="1"/>
  <c r="J157" i="69"/>
  <c r="H95" i="69" a="1"/>
  <c r="H95" i="69" s="1"/>
  <c r="H126" i="69" a="1"/>
  <c r="H126" i="69" s="1"/>
  <c r="H219" i="69" a="1"/>
  <c r="H219" i="69" s="1"/>
  <c r="H188" i="69" a="1"/>
  <c r="H188" i="69" s="1"/>
  <c r="D57" i="69"/>
  <c r="B57" i="69"/>
  <c r="B58" i="69"/>
  <c r="H157" i="69" s="1"/>
  <c r="D75" i="69" a="1"/>
  <c r="D75" i="69" s="1"/>
  <c r="Q89" i="75"/>
  <c r="Q73" i="75" a="1"/>
  <c r="Q73" i="75" s="1"/>
  <c r="Q74" i="75" a="1"/>
  <c r="Q74" i="75" s="1"/>
  <c r="Q80" i="75"/>
  <c r="Z14" i="75" a="1"/>
  <c r="Z14" i="75" s="1"/>
  <c r="S14" i="75" s="1" a="1"/>
  <c r="S14" i="75" s="1"/>
  <c r="A15" i="75"/>
  <c r="K44" i="75"/>
  <c r="H54" i="75"/>
  <c r="Q83" i="75"/>
  <c r="Q84" i="75"/>
  <c r="Q79" i="75"/>
  <c r="Q88" i="75"/>
  <c r="M223" i="75"/>
  <c r="M192" i="75"/>
  <c r="L69" i="75" s="1" a="1"/>
  <c r="L69" i="75" s="1"/>
  <c r="J57" i="75"/>
  <c r="J61" i="75"/>
  <c r="O99" i="75"/>
  <c r="O69" i="75" s="1" a="1"/>
  <c r="O69" i="75" s="1"/>
  <c r="J56" i="75"/>
  <c r="N107" i="75" s="1"/>
  <c r="N77" i="75" s="1" a="1"/>
  <c r="N77" i="75" s="1"/>
  <c r="O135" i="75"/>
  <c r="O74" i="75" s="1" a="1"/>
  <c r="O74" i="75" s="1"/>
  <c r="J58" i="75"/>
  <c r="J60" i="75"/>
  <c r="N102" i="75"/>
  <c r="N72" i="75" s="1" a="1"/>
  <c r="N72" i="75" s="1"/>
  <c r="H64" i="75" a="1"/>
  <c r="H64" i="75" s="1"/>
  <c r="AI14" i="75"/>
  <c r="H65" i="75" a="1"/>
  <c r="H65" i="75" s="1"/>
  <c r="Q88" i="73"/>
  <c r="Q73" i="73" a="1"/>
  <c r="Q73" i="73" s="1"/>
  <c r="Q83" i="73"/>
  <c r="P89" i="73"/>
  <c r="Q89" i="73"/>
  <c r="Q84" i="73"/>
  <c r="AI14" i="73"/>
  <c r="P80" i="73"/>
  <c r="Q74" i="73" a="1"/>
  <c r="Q74" i="73" s="1"/>
  <c r="P84" i="73"/>
  <c r="AI13" i="73"/>
  <c r="K44" i="73"/>
  <c r="H54" i="73"/>
  <c r="P74" i="73" a="1"/>
  <c r="P74" i="73" s="1"/>
  <c r="H64" i="73" a="1"/>
  <c r="H64" i="73" s="1"/>
  <c r="M223" i="73"/>
  <c r="M192" i="73"/>
  <c r="J57" i="73"/>
  <c r="O99" i="73"/>
  <c r="O69" i="73" s="1" a="1"/>
  <c r="O69" i="73" s="1"/>
  <c r="J61" i="73"/>
  <c r="J58" i="73"/>
  <c r="O135" i="73"/>
  <c r="O74" i="73" s="1" a="1"/>
  <c r="O74" i="73" s="1"/>
  <c r="N102" i="73"/>
  <c r="N72" i="73" s="1" a="1"/>
  <c r="N72" i="73" s="1"/>
  <c r="J60" i="73"/>
  <c r="J56" i="73"/>
  <c r="N107" i="73" s="1"/>
  <c r="N77" i="73" s="1" a="1"/>
  <c r="N77" i="73" s="1"/>
  <c r="Q80" i="73"/>
  <c r="Z15" i="73" a="1"/>
  <c r="Z15" i="73" s="1"/>
  <c r="S15" i="73" s="1" a="1"/>
  <c r="S15" i="73" s="1"/>
  <c r="B15" i="73"/>
  <c r="A16" i="73"/>
  <c r="H157" i="73"/>
  <c r="H65" i="73" s="1" a="1"/>
  <c r="H65" i="73" s="1"/>
  <c r="Q83" i="72"/>
  <c r="A18" i="72"/>
  <c r="B18" i="72" s="1"/>
  <c r="Z14" i="72" a="1"/>
  <c r="Z14" i="72" s="1"/>
  <c r="S14" i="72" s="1" a="1"/>
  <c r="S14" i="72" s="1"/>
  <c r="B17" i="72"/>
  <c r="B16" i="72"/>
  <c r="Q88" i="72"/>
  <c r="H157" i="72"/>
  <c r="H65" i="72" s="1" a="1"/>
  <c r="H65" i="72" s="1"/>
  <c r="P80" i="72"/>
  <c r="Z18" i="72" a="1"/>
  <c r="Z18" i="72" s="1"/>
  <c r="S18" i="72" s="1" a="1"/>
  <c r="S18" i="72" s="1"/>
  <c r="A19" i="72"/>
  <c r="H54" i="72"/>
  <c r="K44" i="72"/>
  <c r="Q79" i="72"/>
  <c r="Q73" i="72" a="1"/>
  <c r="Q73" i="72" s="1"/>
  <c r="P74" i="72" a="1"/>
  <c r="P74" i="72" s="1"/>
  <c r="Q80" i="72"/>
  <c r="Q89" i="72"/>
  <c r="Q84" i="72"/>
  <c r="Q74" i="72" a="1"/>
  <c r="Q74" i="72" s="1"/>
  <c r="AI14" i="72"/>
  <c r="M223" i="72"/>
  <c r="M192" i="72"/>
  <c r="L69" i="72" s="1" a="1"/>
  <c r="L69" i="72" s="1"/>
  <c r="J57" i="72"/>
  <c r="O99" i="72"/>
  <c r="O69" i="72" s="1" a="1"/>
  <c r="O69" i="72" s="1"/>
  <c r="J61" i="72"/>
  <c r="J56" i="72"/>
  <c r="N107" i="72" s="1"/>
  <c r="N77" i="72" s="1" a="1"/>
  <c r="N77" i="72" s="1"/>
  <c r="J60" i="72"/>
  <c r="O135" i="72"/>
  <c r="O74" i="72" s="1" a="1"/>
  <c r="O74" i="72" s="1"/>
  <c r="N102" i="72"/>
  <c r="N72" i="72" s="1" a="1"/>
  <c r="N72" i="72" s="1"/>
  <c r="J58" i="72"/>
  <c r="S13" i="72" a="1"/>
  <c r="S13" i="72" s="1"/>
  <c r="P89" i="72"/>
  <c r="AI13" i="72"/>
  <c r="A17" i="71"/>
  <c r="B16" i="71"/>
  <c r="Z16" i="71" a="1"/>
  <c r="Z16" i="71" s="1"/>
  <c r="S16" i="71" s="1" a="1"/>
  <c r="S16" i="71" s="1"/>
  <c r="S13" i="71" a="1"/>
  <c r="S13" i="71" s="1"/>
  <c r="M223" i="71"/>
  <c r="M192" i="71"/>
  <c r="L69" i="71" s="1" a="1"/>
  <c r="L69" i="71" s="1"/>
  <c r="J57" i="71"/>
  <c r="O99" i="71"/>
  <c r="O69" i="71" s="1" a="1"/>
  <c r="O69" i="71" s="1"/>
  <c r="J56" i="71"/>
  <c r="N107" i="71" s="1"/>
  <c r="N77" i="71" s="1" a="1"/>
  <c r="N77" i="71" s="1"/>
  <c r="O135" i="71"/>
  <c r="O74" i="71" s="1" a="1"/>
  <c r="O74" i="71" s="1"/>
  <c r="J60" i="71"/>
  <c r="N102" i="71"/>
  <c r="N72" i="71" s="1" a="1"/>
  <c r="N72" i="71" s="1"/>
  <c r="J61" i="71"/>
  <c r="J58" i="71"/>
  <c r="P74" i="71" a="1"/>
  <c r="P74" i="71" s="1"/>
  <c r="P80" i="71"/>
  <c r="P84" i="71"/>
  <c r="P89" i="71"/>
  <c r="H157" i="71"/>
  <c r="H65" i="71" s="1" a="1"/>
  <c r="H65" i="71" s="1"/>
  <c r="H64" i="71" a="1"/>
  <c r="H64" i="71" s="1"/>
  <c r="H54" i="71"/>
  <c r="Q80" i="71"/>
  <c r="Q84" i="71"/>
  <c r="Q89" i="71"/>
  <c r="Q74" i="71" a="1"/>
  <c r="Q74" i="71" s="1"/>
  <c r="Q73" i="71" a="1"/>
  <c r="Q73" i="71" s="1"/>
  <c r="Q88" i="71"/>
  <c r="Q83" i="71"/>
  <c r="Q79" i="71"/>
  <c r="P74" i="70" a="1"/>
  <c r="P74" i="70" s="1"/>
  <c r="P84" i="70"/>
  <c r="B16" i="70"/>
  <c r="A17" i="70"/>
  <c r="M223" i="70"/>
  <c r="M192" i="70"/>
  <c r="L69" i="70" s="1" a="1"/>
  <c r="L69" i="70" s="1"/>
  <c r="J57" i="70"/>
  <c r="O99" i="70"/>
  <c r="O69" i="70" s="1" a="1"/>
  <c r="O69" i="70" s="1"/>
  <c r="J61" i="70"/>
  <c r="J56" i="70"/>
  <c r="N107" i="70" s="1"/>
  <c r="N77" i="70" s="1" a="1"/>
  <c r="N77" i="70" s="1"/>
  <c r="O135" i="70"/>
  <c r="O74" i="70" s="1" a="1"/>
  <c r="O74" i="70" s="1"/>
  <c r="J60" i="70"/>
  <c r="N102" i="70"/>
  <c r="N72" i="70" s="1" a="1"/>
  <c r="N72" i="70" s="1"/>
  <c r="J58" i="70"/>
  <c r="AI13" i="70"/>
  <c r="AI14" i="70"/>
  <c r="H64" i="70" a="1"/>
  <c r="H64" i="70" s="1"/>
  <c r="P80" i="70"/>
  <c r="Q80" i="70"/>
  <c r="Q89" i="70"/>
  <c r="Q74" i="70" a="1"/>
  <c r="Q74" i="70" s="1"/>
  <c r="Q84" i="70"/>
  <c r="P89" i="70"/>
  <c r="K44" i="70"/>
  <c r="H54" i="70"/>
  <c r="H157" i="70"/>
  <c r="H65" i="70" s="1" a="1"/>
  <c r="H65" i="70" s="1"/>
  <c r="Q73" i="70" a="1"/>
  <c r="Q73" i="70" s="1"/>
  <c r="Q88" i="70"/>
  <c r="Q79" i="70"/>
  <c r="Q83" i="70"/>
  <c r="B83" i="69" a="1"/>
  <c r="B83" i="69" s="1"/>
  <c r="Q134" i="69"/>
  <c r="B68" i="69" a="1"/>
  <c r="B68" i="69" s="1"/>
  <c r="O68" i="69" a="1"/>
  <c r="O68" i="69" s="1"/>
  <c r="L68" i="69" a="1"/>
  <c r="L68" i="69" s="1"/>
  <c r="K71" i="69" a="1"/>
  <c r="K71" i="69" s="1"/>
  <c r="M65" i="69"/>
  <c r="E75" i="69" a="1"/>
  <c r="E75" i="69" s="1"/>
  <c r="P135" i="69"/>
  <c r="E87" i="69" a="1"/>
  <c r="E87" i="69" s="1"/>
  <c r="F90" i="69" a="1"/>
  <c r="F90" i="69" s="1"/>
  <c r="H87" i="69" a="1"/>
  <c r="H87" i="69" s="1"/>
  <c r="AP4" i="69"/>
  <c r="J64" i="69" a="1"/>
  <c r="J64" i="69" s="1"/>
  <c r="N80" i="69" a="1"/>
  <c r="N80" i="69" s="1"/>
  <c r="F64" i="69" a="1"/>
  <c r="F64" i="69" s="1"/>
  <c r="M64" i="69" a="1"/>
  <c r="M64" i="69" s="1"/>
  <c r="F75" i="69" a="1"/>
  <c r="F75" i="69" s="1"/>
  <c r="B64" i="69" a="1"/>
  <c r="B64" i="69" s="1"/>
  <c r="I65" i="69" a="1"/>
  <c r="I65" i="69" s="1"/>
  <c r="J68" i="69" a="1"/>
  <c r="J68" i="69" s="1"/>
  <c r="H77" i="69" a="1"/>
  <c r="H77" i="69" s="1"/>
  <c r="B70" i="69" a="1"/>
  <c r="B70" i="69" s="1"/>
  <c r="N71" i="69" a="1"/>
  <c r="N71" i="69" s="1"/>
  <c r="B90" i="69" a="1"/>
  <c r="B90" i="69" s="1"/>
  <c r="F74" i="69" a="1"/>
  <c r="F74" i="69" s="1"/>
  <c r="S10" i="69" a="1"/>
  <c r="S10" i="69" s="1"/>
  <c r="J65" i="69" a="1"/>
  <c r="J65" i="69" s="1"/>
  <c r="L74" i="69" a="1"/>
  <c r="L74" i="69" s="1"/>
  <c r="B80" i="69" a="1"/>
  <c r="B80" i="69" s="1"/>
  <c r="B14" i="69"/>
  <c r="A15" i="69"/>
  <c r="B13" i="69"/>
  <c r="Z14" i="69" a="1"/>
  <c r="Z14" i="69" s="1"/>
  <c r="J54" i="69"/>
  <c r="AA14" i="69" a="1"/>
  <c r="AA14" i="69" s="1"/>
  <c r="AA15" i="69" a="1"/>
  <c r="AA15" i="69" s="1"/>
  <c r="Z15" i="69" a="1"/>
  <c r="Z15" i="69" s="1"/>
  <c r="AA33" i="69" a="1"/>
  <c r="AA33" i="69" s="1"/>
  <c r="AI20" i="69"/>
  <c r="AA34" i="69" a="1"/>
  <c r="AA34" i="69" s="1"/>
  <c r="AA40" i="69" a="1"/>
  <c r="AA40" i="69" s="1"/>
  <c r="AA41" i="69" a="1"/>
  <c r="AA41" i="69" s="1"/>
  <c r="AI19" i="69"/>
  <c r="AA18" i="69" a="1"/>
  <c r="AA18" i="69" s="1"/>
  <c r="AA31" i="69" a="1"/>
  <c r="AA31" i="69" s="1"/>
  <c r="AA39" i="69" a="1"/>
  <c r="AA39" i="69" s="1"/>
  <c r="AA35" i="69" a="1"/>
  <c r="AA35" i="69" s="1"/>
  <c r="AA16" i="69" a="1"/>
  <c r="AA16" i="69" s="1"/>
  <c r="AA32" i="69" a="1"/>
  <c r="AA32" i="69" s="1"/>
  <c r="E58" i="69"/>
  <c r="I44" i="69"/>
  <c r="Z13" i="69" a="1"/>
  <c r="Z13" i="69" s="1"/>
  <c r="AA19" i="69" a="1"/>
  <c r="AA19" i="69" s="1"/>
  <c r="AA25" i="69" a="1"/>
  <c r="AA25" i="69" s="1"/>
  <c r="AA30" i="69" a="1"/>
  <c r="AA30" i="69" s="1"/>
  <c r="O87" i="69" a="1"/>
  <c r="O87" i="69" s="1"/>
  <c r="D77" i="69" a="1"/>
  <c r="D77" i="69" s="1"/>
  <c r="J70" i="69" a="1"/>
  <c r="J70" i="69" s="1"/>
  <c r="B63" i="69" a="1"/>
  <c r="B63" i="69" s="1"/>
  <c r="G89" i="69" a="1"/>
  <c r="G89" i="69" s="1"/>
  <c r="K65" i="69" a="1"/>
  <c r="K65" i="69" s="1"/>
  <c r="D53" i="69" a="1"/>
  <c r="D53" i="69" s="1"/>
  <c r="H125" i="69" a="1"/>
  <c r="H125" i="69" s="1"/>
  <c r="N87" i="69" a="1"/>
  <c r="N87" i="69" s="1"/>
  <c r="M77" i="69" a="1"/>
  <c r="M77" i="69" s="1"/>
  <c r="O73" i="69" a="1"/>
  <c r="O73" i="69" s="1"/>
  <c r="I70" i="69" a="1"/>
  <c r="I70" i="69" s="1"/>
  <c r="I69" i="69" a="1"/>
  <c r="I69" i="69" s="1"/>
  <c r="F68" i="69" a="1"/>
  <c r="F68" i="69" s="1"/>
  <c r="O64" i="69" a="1"/>
  <c r="O64" i="69" s="1"/>
  <c r="A63" i="69" a="1"/>
  <c r="A63" i="69" s="1"/>
  <c r="O83" i="69" a="1"/>
  <c r="O83" i="69" s="1"/>
  <c r="G65" i="69" a="1"/>
  <c r="G65" i="69" s="1"/>
  <c r="G90" i="69" a="1"/>
  <c r="G90" i="69" s="1"/>
  <c r="B76" i="69" a="1"/>
  <c r="B76" i="69" s="1"/>
  <c r="O79" i="69" a="1"/>
  <c r="O79" i="69" s="1"/>
  <c r="G71" i="69" a="1"/>
  <c r="G71" i="69" s="1"/>
  <c r="K69" i="69" a="1"/>
  <c r="K69" i="69" s="1"/>
  <c r="B67" i="69" a="1"/>
  <c r="B67" i="69" s="1"/>
  <c r="H187" i="69" a="1"/>
  <c r="H187" i="69" s="1"/>
  <c r="H94" i="69" a="1"/>
  <c r="H94" i="69" s="1"/>
  <c r="J90" i="69" a="1"/>
  <c r="J90" i="69" s="1"/>
  <c r="E77" i="69" a="1"/>
  <c r="E77" i="69" s="1"/>
  <c r="M74" i="69" a="1"/>
  <c r="M74" i="69" s="1"/>
  <c r="K70" i="69" a="1"/>
  <c r="K70" i="69" s="1"/>
  <c r="B66" i="69" a="1"/>
  <c r="B66" i="69" s="1"/>
  <c r="Q135" i="69"/>
  <c r="E78" i="69" a="1"/>
  <c r="E78" i="69" s="1"/>
  <c r="A86" i="69" a="1"/>
  <c r="A86" i="69" s="1"/>
  <c r="P104" i="69"/>
  <c r="A79" i="69" a="1"/>
  <c r="A79" i="69" s="1"/>
  <c r="F77" i="69" a="1"/>
  <c r="F77" i="69" s="1"/>
  <c r="N74" i="69" a="1"/>
  <c r="N74" i="69" s="1"/>
  <c r="L72" i="69" a="1"/>
  <c r="L72" i="69" s="1"/>
  <c r="B71" i="69" a="1"/>
  <c r="B71" i="69" s="1"/>
  <c r="H69" i="69" a="1"/>
  <c r="H69" i="69" s="1"/>
  <c r="K10" i="69" a="1"/>
  <c r="K10" i="69" s="1"/>
  <c r="Q103" i="69"/>
  <c r="E65" i="69" a="1"/>
  <c r="E65" i="69" s="1"/>
  <c r="H10" i="69" a="1"/>
  <c r="H10" i="69" s="1"/>
  <c r="L75" i="69" a="1"/>
  <c r="L75" i="69" s="1"/>
  <c r="M157" i="69"/>
  <c r="N69" i="69" a="1"/>
  <c r="N69" i="69" s="1"/>
  <c r="B87" i="69" a="1"/>
  <c r="B87" i="69" s="1"/>
  <c r="AA17" i="69" a="1"/>
  <c r="AA17" i="69" s="1"/>
  <c r="AA24" i="69" a="1"/>
  <c r="AA24" i="69" s="1"/>
  <c r="D64" i="69" a="1"/>
  <c r="D64" i="69" s="1"/>
  <c r="D74" i="69" a="1"/>
  <c r="D74" i="69" s="1"/>
  <c r="E56" i="69"/>
  <c r="E95" i="69"/>
  <c r="E157" i="69"/>
  <c r="E60" i="69"/>
  <c r="D65" i="69"/>
  <c r="E126" i="69"/>
  <c r="O223" i="69"/>
  <c r="O192" i="69"/>
  <c r="O130" i="69"/>
  <c r="I57" i="69"/>
  <c r="O161" i="69"/>
  <c r="I58" i="69"/>
  <c r="I56" i="69"/>
  <c r="I61" i="69"/>
  <c r="AA43" i="69" a="1"/>
  <c r="AA43" i="69" s="1"/>
  <c r="H72" i="69" a="1"/>
  <c r="H72" i="69" s="1"/>
  <c r="AA13" i="69" a="1"/>
  <c r="AA13" i="69" s="1"/>
  <c r="E61" i="69"/>
  <c r="L73" i="69" a="1"/>
  <c r="L73" i="69" s="1"/>
  <c r="A82" i="69" a="1"/>
  <c r="A82" i="69" s="1"/>
  <c r="H218" i="69" a="1"/>
  <c r="H218" i="69" s="1"/>
  <c r="N65" i="69" a="1"/>
  <c r="N65" i="69" s="1"/>
  <c r="L99" i="69"/>
  <c r="S3" i="69" a="1"/>
  <c r="S3" i="69" s="1"/>
  <c r="AP7" i="69"/>
  <c r="AP6" i="69"/>
  <c r="AA38" i="69" a="1"/>
  <c r="AA38" i="69" s="1"/>
  <c r="J77" i="69" a="1"/>
  <c r="J77" i="69" s="1"/>
  <c r="AA20" i="69" a="1"/>
  <c r="AA20" i="69" s="1"/>
  <c r="M95" i="69"/>
  <c r="M219" i="69"/>
  <c r="G58" i="69"/>
  <c r="G56" i="69"/>
  <c r="M126" i="69"/>
  <c r="G61" i="69"/>
  <c r="G57" i="69"/>
  <c r="P69" i="69" a="1"/>
  <c r="P69" i="69" s="1"/>
  <c r="E74" i="69" a="1"/>
  <c r="E74" i="69" s="1"/>
  <c r="H83" i="69" a="1"/>
  <c r="H83" i="69" s="1"/>
  <c r="B56" i="69"/>
  <c r="B60" i="69"/>
  <c r="B77" i="69" a="1"/>
  <c r="B77" i="69" s="1"/>
  <c r="S10" i="68" a="1"/>
  <c r="S10" i="68" s="1"/>
  <c r="S13" i="69" l="1" a="1"/>
  <c r="S13" i="69" s="1"/>
  <c r="S15" i="69" a="1"/>
  <c r="S15" i="69" s="1"/>
  <c r="S14" i="69" a="1"/>
  <c r="S14" i="69" s="1"/>
  <c r="H65" i="69" a="1"/>
  <c r="H65" i="69" s="1"/>
  <c r="A16" i="75"/>
  <c r="Z15" i="75" a="1"/>
  <c r="Z15" i="75" s="1"/>
  <c r="S15" i="75" s="1" a="1"/>
  <c r="S15" i="75" s="1"/>
  <c r="B15" i="75"/>
  <c r="O175" i="75"/>
  <c r="O84" i="75" s="1" a="1"/>
  <c r="O84" i="75" s="1"/>
  <c r="O171" i="75"/>
  <c r="O80" i="75" s="1" a="1"/>
  <c r="O80" i="75" s="1"/>
  <c r="O179" i="75"/>
  <c r="O88" i="75" s="1" a="1"/>
  <c r="O88" i="75" s="1"/>
  <c r="F133" i="75"/>
  <c r="H60" i="75"/>
  <c r="F102" i="75"/>
  <c r="J223" i="75"/>
  <c r="J192" i="75"/>
  <c r="M181" i="75"/>
  <c r="M90" i="75" s="1" a="1"/>
  <c r="M90" i="75" s="1"/>
  <c r="K174" i="75"/>
  <c r="G130" i="75"/>
  <c r="G223" i="75"/>
  <c r="G192" i="75"/>
  <c r="J130" i="75"/>
  <c r="H57" i="75"/>
  <c r="J99" i="75"/>
  <c r="L59" i="75"/>
  <c r="H56" i="75"/>
  <c r="F171" i="75"/>
  <c r="F80" i="75" s="1" a="1"/>
  <c r="F80" i="75" s="1"/>
  <c r="H61" i="75"/>
  <c r="I107" i="75"/>
  <c r="I77" i="75" s="1" a="1"/>
  <c r="I77" i="75" s="1"/>
  <c r="H58" i="75"/>
  <c r="B182" i="75" s="1"/>
  <c r="B91" i="75" s="1" a="1"/>
  <c r="B91" i="75" s="1"/>
  <c r="J164" i="75"/>
  <c r="J72" i="75" s="1" a="1"/>
  <c r="J72" i="75" s="1"/>
  <c r="J161" i="75"/>
  <c r="K178" i="75"/>
  <c r="K87" i="75" s="1" a="1"/>
  <c r="K87" i="75" s="1"/>
  <c r="G99" i="75"/>
  <c r="G164" i="75"/>
  <c r="G72" i="75" s="1" a="1"/>
  <c r="G72" i="75" s="1"/>
  <c r="K138" i="75"/>
  <c r="G161" i="75"/>
  <c r="L69" i="73" a="1"/>
  <c r="L69" i="73" s="1"/>
  <c r="F133" i="73"/>
  <c r="H60" i="73"/>
  <c r="F102" i="73"/>
  <c r="J223" i="73"/>
  <c r="J192" i="73"/>
  <c r="M181" i="73"/>
  <c r="M90" i="73" s="1" a="1"/>
  <c r="M90" i="73" s="1"/>
  <c r="G223" i="73"/>
  <c r="G192" i="73"/>
  <c r="J130" i="73"/>
  <c r="H57" i="73"/>
  <c r="J99" i="73"/>
  <c r="K174" i="73"/>
  <c r="G130" i="73"/>
  <c r="H56" i="73"/>
  <c r="H58" i="73"/>
  <c r="B182" i="73" s="1"/>
  <c r="B91" i="73" s="1" a="1"/>
  <c r="B91" i="73" s="1"/>
  <c r="I107" i="73"/>
  <c r="I77" i="73" s="1" a="1"/>
  <c r="I77" i="73" s="1"/>
  <c r="H61" i="73"/>
  <c r="J164" i="73"/>
  <c r="J72" i="73" s="1" a="1"/>
  <c r="J72" i="73" s="1"/>
  <c r="F171" i="73"/>
  <c r="F80" i="73" s="1" a="1"/>
  <c r="F80" i="73" s="1"/>
  <c r="G164" i="73"/>
  <c r="G72" i="73" s="1" a="1"/>
  <c r="G72" i="73" s="1"/>
  <c r="K138" i="73"/>
  <c r="J161" i="73"/>
  <c r="K178" i="73"/>
  <c r="K87" i="73" s="1" a="1"/>
  <c r="K87" i="73" s="1"/>
  <c r="L59" i="73"/>
  <c r="G99" i="73"/>
  <c r="G161" i="73"/>
  <c r="O175" i="73"/>
  <c r="O84" i="73" s="1" a="1"/>
  <c r="O84" i="73" s="1"/>
  <c r="O179" i="73"/>
  <c r="O88" i="73" s="1" a="1"/>
  <c r="O88" i="73" s="1"/>
  <c r="O171" i="73"/>
  <c r="O80" i="73" s="1" a="1"/>
  <c r="O80" i="73" s="1"/>
  <c r="Z16" i="73" a="1"/>
  <c r="Z16" i="73" s="1"/>
  <c r="S16" i="73" s="1" a="1"/>
  <c r="S16" i="73" s="1"/>
  <c r="A17" i="73"/>
  <c r="B16" i="73"/>
  <c r="F133" i="72"/>
  <c r="H60" i="72"/>
  <c r="G192" i="72"/>
  <c r="F102" i="72"/>
  <c r="J223" i="72"/>
  <c r="J192" i="72"/>
  <c r="M181" i="72"/>
  <c r="M90" i="72" s="1" a="1"/>
  <c r="M90" i="72" s="1"/>
  <c r="G223" i="72"/>
  <c r="J130" i="72"/>
  <c r="K174" i="72"/>
  <c r="G130" i="72"/>
  <c r="J99" i="72"/>
  <c r="L59" i="72"/>
  <c r="F171" i="72"/>
  <c r="F80" i="72" s="1" a="1"/>
  <c r="F80" i="72" s="1"/>
  <c r="K178" i="72"/>
  <c r="K87" i="72" s="1" a="1"/>
  <c r="K87" i="72" s="1"/>
  <c r="G164" i="72"/>
  <c r="G72" i="72" s="1" a="1"/>
  <c r="G72" i="72" s="1"/>
  <c r="G99" i="72"/>
  <c r="K138" i="72"/>
  <c r="H57" i="72"/>
  <c r="H56" i="72"/>
  <c r="J164" i="72"/>
  <c r="J72" i="72" s="1" a="1"/>
  <c r="J72" i="72" s="1"/>
  <c r="J161" i="72"/>
  <c r="H58" i="72"/>
  <c r="B182" i="72" s="1"/>
  <c r="B91" i="72" s="1" a="1"/>
  <c r="B91" i="72" s="1"/>
  <c r="G161" i="72"/>
  <c r="H61" i="72"/>
  <c r="I107" i="72"/>
  <c r="I77" i="72" s="1" a="1"/>
  <c r="I77" i="72" s="1"/>
  <c r="A20" i="72"/>
  <c r="B19" i="72"/>
  <c r="Z19" i="72" a="1"/>
  <c r="Z19" i="72" s="1"/>
  <c r="S19" i="72" s="1" a="1"/>
  <c r="S19" i="72" s="1"/>
  <c r="O175" i="72"/>
  <c r="O84" i="72" s="1" a="1"/>
  <c r="O84" i="72" s="1"/>
  <c r="O179" i="72"/>
  <c r="O88" i="72" s="1" a="1"/>
  <c r="O88" i="72" s="1"/>
  <c r="O171" i="72"/>
  <c r="O80" i="72" s="1" a="1"/>
  <c r="O80" i="72" s="1"/>
  <c r="F133" i="71"/>
  <c r="H60" i="71"/>
  <c r="F102" i="71"/>
  <c r="F72" i="71" s="1" a="1"/>
  <c r="F72" i="71" s="1"/>
  <c r="J223" i="71"/>
  <c r="J192" i="71"/>
  <c r="M181" i="71"/>
  <c r="M90" i="71" s="1" a="1"/>
  <c r="M90" i="71" s="1"/>
  <c r="G223" i="71"/>
  <c r="G192" i="71"/>
  <c r="J130" i="71"/>
  <c r="H57" i="71"/>
  <c r="J99" i="71"/>
  <c r="L59" i="71"/>
  <c r="F171" i="71"/>
  <c r="F80" i="71" s="1" a="1"/>
  <c r="F80" i="71" s="1"/>
  <c r="K178" i="71"/>
  <c r="K87" i="71" s="1" a="1"/>
  <c r="K87" i="71" s="1"/>
  <c r="H56" i="71"/>
  <c r="J164" i="71"/>
  <c r="J72" i="71" s="1" a="1"/>
  <c r="J72" i="71" s="1"/>
  <c r="G164" i="71"/>
  <c r="G72" i="71" s="1" a="1"/>
  <c r="G72" i="71" s="1"/>
  <c r="G99" i="71"/>
  <c r="K174" i="71"/>
  <c r="H61" i="71"/>
  <c r="I107" i="71"/>
  <c r="I77" i="71" s="1" a="1"/>
  <c r="I77" i="71" s="1"/>
  <c r="J161" i="71"/>
  <c r="G130" i="71"/>
  <c r="H58" i="71"/>
  <c r="B182" i="71" s="1"/>
  <c r="B91" i="71" s="1" a="1"/>
  <c r="B91" i="71" s="1"/>
  <c r="G161" i="71"/>
  <c r="K138" i="71"/>
  <c r="O175" i="71"/>
  <c r="O84" i="71" s="1" a="1"/>
  <c r="O84" i="71" s="1"/>
  <c r="O179" i="71"/>
  <c r="O88" i="71" s="1" a="1"/>
  <c r="O88" i="71" s="1"/>
  <c r="O171" i="71"/>
  <c r="O80" i="71" s="1" a="1"/>
  <c r="O80" i="71" s="1"/>
  <c r="B17" i="71"/>
  <c r="A18" i="71"/>
  <c r="Z17" i="71" a="1"/>
  <c r="Z17" i="71" s="1"/>
  <c r="B17" i="70"/>
  <c r="A18" i="70"/>
  <c r="Z17" i="70" a="1"/>
  <c r="Z17" i="70" s="1"/>
  <c r="S17" i="70" s="1" a="1"/>
  <c r="S17" i="70" s="1"/>
  <c r="F133" i="70"/>
  <c r="H60" i="70"/>
  <c r="F102" i="70"/>
  <c r="J223" i="70"/>
  <c r="J192" i="70"/>
  <c r="M181" i="70"/>
  <c r="M90" i="70" s="1" a="1"/>
  <c r="M90" i="70" s="1"/>
  <c r="G223" i="70"/>
  <c r="G192" i="70"/>
  <c r="J130" i="70"/>
  <c r="H57" i="70"/>
  <c r="K174" i="70"/>
  <c r="G130" i="70"/>
  <c r="L59" i="70"/>
  <c r="J99" i="70"/>
  <c r="F171" i="70"/>
  <c r="F80" i="70" s="1" a="1"/>
  <c r="F80" i="70" s="1"/>
  <c r="K178" i="70"/>
  <c r="K87" i="70" s="1" a="1"/>
  <c r="K87" i="70" s="1"/>
  <c r="J164" i="70"/>
  <c r="J72" i="70" s="1" a="1"/>
  <c r="J72" i="70" s="1"/>
  <c r="J161" i="70"/>
  <c r="G161" i="70"/>
  <c r="H61" i="70"/>
  <c r="I107" i="70"/>
  <c r="I77" i="70" s="1" a="1"/>
  <c r="I77" i="70" s="1"/>
  <c r="H56" i="70"/>
  <c r="K138" i="70"/>
  <c r="G164" i="70"/>
  <c r="G72" i="70" s="1" a="1"/>
  <c r="G72" i="70" s="1"/>
  <c r="H58" i="70"/>
  <c r="B182" i="70" s="1"/>
  <c r="B91" i="70" s="1" a="1"/>
  <c r="B91" i="70" s="1"/>
  <c r="G99" i="70"/>
  <c r="O175" i="70"/>
  <c r="O84" i="70" s="1" a="1"/>
  <c r="O84" i="70" s="1"/>
  <c r="O179" i="70"/>
  <c r="O88" i="70" s="1" a="1"/>
  <c r="O88" i="70" s="1"/>
  <c r="O171" i="70"/>
  <c r="O80" i="70" s="1" a="1"/>
  <c r="O80" i="70" s="1"/>
  <c r="A16" i="69"/>
  <c r="B15" i="69"/>
  <c r="M223" i="69"/>
  <c r="M192" i="69"/>
  <c r="J57" i="69"/>
  <c r="O99" i="69"/>
  <c r="O69" i="69" s="1" a="1"/>
  <c r="O69" i="69" s="1"/>
  <c r="N102" i="69"/>
  <c r="N72" i="69" s="1" a="1"/>
  <c r="N72" i="69" s="1"/>
  <c r="J58" i="69"/>
  <c r="J56" i="69"/>
  <c r="N107" i="69" s="1"/>
  <c r="N77" i="69" s="1" a="1"/>
  <c r="N77" i="69" s="1"/>
  <c r="J61" i="69"/>
  <c r="J60" i="69"/>
  <c r="O135" i="69"/>
  <c r="O74" i="69" s="1" a="1"/>
  <c r="O74" i="69" s="1"/>
  <c r="K44" i="69"/>
  <c r="H44" i="69" s="1"/>
  <c r="H54" i="69"/>
  <c r="H64" i="69" a="1"/>
  <c r="H64" i="69" s="1"/>
  <c r="AI13" i="69"/>
  <c r="AI14" i="69"/>
  <c r="E10" i="68"/>
  <c r="J222" i="68"/>
  <c r="B218" i="68"/>
  <c r="J191" i="68"/>
  <c r="B187" i="68"/>
  <c r="J181" i="68"/>
  <c r="F181" i="68"/>
  <c r="H178" i="68"/>
  <c r="B178" i="68"/>
  <c r="H174" i="68"/>
  <c r="B174" i="68"/>
  <c r="B171" i="68"/>
  <c r="N163" i="68"/>
  <c r="K163" i="68"/>
  <c r="O160" i="68"/>
  <c r="J160" i="68"/>
  <c r="B157" i="68"/>
  <c r="F156" i="68"/>
  <c r="B156" i="68"/>
  <c r="H138" i="68"/>
  <c r="B138" i="68"/>
  <c r="B133" i="68"/>
  <c r="O129" i="68"/>
  <c r="J129" i="68"/>
  <c r="B126" i="68"/>
  <c r="F125" i="68"/>
  <c r="B125" i="68"/>
  <c r="H107" i="68"/>
  <c r="B107" i="68"/>
  <c r="J102" i="68"/>
  <c r="B102" i="68"/>
  <c r="M98" i="68"/>
  <c r="J98" i="68"/>
  <c r="B95" i="68"/>
  <c r="F94" i="68"/>
  <c r="B94" i="68"/>
  <c r="G91" i="68" a="1"/>
  <c r="G91" i="68" s="1"/>
  <c r="C91" i="68" a="1"/>
  <c r="C91" i="68" s="1"/>
  <c r="N90" i="68" a="1"/>
  <c r="N90" i="68" s="1"/>
  <c r="N88" i="68" a="1"/>
  <c r="N88" i="68" s="1"/>
  <c r="E88" i="68" a="1"/>
  <c r="E88" i="68" s="1"/>
  <c r="C88" i="68" a="1"/>
  <c r="C88" i="68" s="1"/>
  <c r="N84" i="68" a="1"/>
  <c r="N84" i="68" s="1"/>
  <c r="E84" i="68" a="1"/>
  <c r="E84" i="68" s="1"/>
  <c r="C84" i="68" a="1"/>
  <c r="C84" i="68" s="1"/>
  <c r="P66" i="68" a="1"/>
  <c r="P66" i="68" s="1"/>
  <c r="N54" i="68" a="1"/>
  <c r="N54" i="68" s="1"/>
  <c r="H10" i="68" s="1" a="1"/>
  <c r="H10" i="68" s="1"/>
  <c r="I54" i="68"/>
  <c r="I60" i="68" s="1"/>
  <c r="G54" i="68"/>
  <c r="M157" i="68" s="1"/>
  <c r="E54" i="68"/>
  <c r="E56" i="68" s="1"/>
  <c r="D54" i="68"/>
  <c r="D61" i="68" s="1"/>
  <c r="B54" i="68"/>
  <c r="B57" i="68" s="1"/>
  <c r="AF43" i="68"/>
  <c r="AE43" i="68" a="1"/>
  <c r="AE43" i="68" s="1"/>
  <c r="AD43" i="68"/>
  <c r="Y43" i="68" a="1"/>
  <c r="Y43" i="68" s="1"/>
  <c r="I43" i="68" a="1"/>
  <c r="I43" i="68" s="1"/>
  <c r="AA43" i="68" s="1" a="1"/>
  <c r="AA43" i="68" s="1"/>
  <c r="AF42" i="68"/>
  <c r="AE42" i="68" a="1"/>
  <c r="AE42" i="68" s="1"/>
  <c r="AD42" i="68"/>
  <c r="Y42" i="68" a="1"/>
  <c r="Y42" i="68" s="1"/>
  <c r="I42" i="68" a="1"/>
  <c r="I42" i="68" s="1"/>
  <c r="AF41" i="68"/>
  <c r="AE41" i="68" a="1"/>
  <c r="AE41" i="68" s="1"/>
  <c r="AD41" i="68"/>
  <c r="Y41" i="68" a="1"/>
  <c r="Y41" i="68" s="1"/>
  <c r="I41" i="68" a="1"/>
  <c r="I41" i="68" s="1"/>
  <c r="AF40" i="68"/>
  <c r="AE40" i="68" a="1"/>
  <c r="AE40" i="68" s="1"/>
  <c r="AD40" i="68"/>
  <c r="Y40" i="68" a="1"/>
  <c r="Y40" i="68" s="1"/>
  <c r="I40" i="68" a="1"/>
  <c r="I40" i="68" s="1"/>
  <c r="AF39" i="68"/>
  <c r="AE39" i="68" a="1"/>
  <c r="AE39" i="68" s="1"/>
  <c r="AD39" i="68"/>
  <c r="Y39" i="68" a="1"/>
  <c r="Y39" i="68" s="1"/>
  <c r="I39" i="68" a="1"/>
  <c r="I39" i="68" s="1"/>
  <c r="AF38" i="68"/>
  <c r="AE38" i="68" a="1"/>
  <c r="AE38" i="68" s="1"/>
  <c r="AD38" i="68"/>
  <c r="Y38" i="68" a="1"/>
  <c r="Y38" i="68" s="1"/>
  <c r="I38" i="68" a="1"/>
  <c r="I38" i="68" s="1"/>
  <c r="AF37" i="68"/>
  <c r="AE37" i="68" a="1"/>
  <c r="AE37" i="68" s="1"/>
  <c r="AD37" i="68"/>
  <c r="Y37" i="68" a="1"/>
  <c r="Y37" i="68" s="1"/>
  <c r="I37" i="68" a="1"/>
  <c r="I37" i="68" s="1"/>
  <c r="AF36" i="68"/>
  <c r="AE36" i="68" a="1"/>
  <c r="AE36" i="68" s="1"/>
  <c r="AD36" i="68"/>
  <c r="Y36" i="68" a="1"/>
  <c r="Y36" i="68" s="1"/>
  <c r="I36" i="68" a="1"/>
  <c r="I36" i="68" s="1"/>
  <c r="AF35" i="68"/>
  <c r="AE35" i="68" a="1"/>
  <c r="AE35" i="68" s="1"/>
  <c r="AD35" i="68"/>
  <c r="Y35" i="68" a="1"/>
  <c r="Y35" i="68" s="1"/>
  <c r="I35" i="68" a="1"/>
  <c r="I35" i="68" s="1"/>
  <c r="AF34" i="68"/>
  <c r="AE34" i="68" a="1"/>
  <c r="AE34" i="68" s="1"/>
  <c r="AD34" i="68"/>
  <c r="Y34" i="68" a="1"/>
  <c r="Y34" i="68" s="1"/>
  <c r="I34" i="68" a="1"/>
  <c r="I34" i="68" s="1"/>
  <c r="AF33" i="68"/>
  <c r="AE33" i="68" a="1"/>
  <c r="AE33" i="68" s="1"/>
  <c r="AD33" i="68"/>
  <c r="Y33" i="68" a="1"/>
  <c r="Y33" i="68" s="1"/>
  <c r="I33" i="68" a="1"/>
  <c r="I33" i="68" s="1"/>
  <c r="AF32" i="68"/>
  <c r="AE32" i="68" a="1"/>
  <c r="AE32" i="68" s="1"/>
  <c r="AD32" i="68"/>
  <c r="Y32" i="68" a="1"/>
  <c r="Y32" i="68" s="1"/>
  <c r="I32" i="68" a="1"/>
  <c r="I32" i="68" s="1"/>
  <c r="AF31" i="68"/>
  <c r="AE31" i="68" a="1"/>
  <c r="AE31" i="68" s="1"/>
  <c r="AD31" i="68"/>
  <c r="Y31" i="68" a="1"/>
  <c r="Y31" i="68" s="1"/>
  <c r="I31" i="68" a="1"/>
  <c r="I31" i="68" s="1"/>
  <c r="AF30" i="68"/>
  <c r="AE30" i="68" a="1"/>
  <c r="AE30" i="68" s="1"/>
  <c r="AD30" i="68"/>
  <c r="Y30" i="68" a="1"/>
  <c r="Y30" i="68" s="1"/>
  <c r="I30" i="68" a="1"/>
  <c r="I30" i="68" s="1"/>
  <c r="AF29" i="68"/>
  <c r="AE29" i="68" a="1"/>
  <c r="AE29" i="68" s="1"/>
  <c r="AD29" i="68"/>
  <c r="Y29" i="68" a="1"/>
  <c r="Y29" i="68" s="1"/>
  <c r="I29" i="68" a="1"/>
  <c r="I29" i="68" s="1"/>
  <c r="AA29" i="68" s="1" a="1"/>
  <c r="AA29" i="68" s="1"/>
  <c r="AF28" i="68"/>
  <c r="AE28" i="68" a="1"/>
  <c r="AE28" i="68" s="1"/>
  <c r="AD28" i="68"/>
  <c r="Y28" i="68" a="1"/>
  <c r="Y28" i="68" s="1"/>
  <c r="I28" i="68" a="1"/>
  <c r="I28" i="68" s="1"/>
  <c r="AF27" i="68"/>
  <c r="AE27" i="68" a="1"/>
  <c r="AE27" i="68" s="1"/>
  <c r="AD27" i="68"/>
  <c r="Y27" i="68" a="1"/>
  <c r="Y27" i="68" s="1"/>
  <c r="I27" i="68" a="1"/>
  <c r="I27" i="68" s="1"/>
  <c r="AA27" i="68" s="1" a="1"/>
  <c r="AA27" i="68" s="1"/>
  <c r="AF26" i="68"/>
  <c r="AE26" i="68" a="1"/>
  <c r="AE26" i="68" s="1"/>
  <c r="AD26" i="68"/>
  <c r="Y26" i="68" a="1"/>
  <c r="Y26" i="68" s="1"/>
  <c r="I26" i="68" a="1"/>
  <c r="I26" i="68" s="1"/>
  <c r="AF25" i="68"/>
  <c r="AE25" i="68" a="1"/>
  <c r="AE25" i="68" s="1"/>
  <c r="AD25" i="68"/>
  <c r="Y25" i="68" a="1"/>
  <c r="Y25" i="68" s="1"/>
  <c r="I25" i="68" a="1"/>
  <c r="I25" i="68" s="1"/>
  <c r="AF24" i="68"/>
  <c r="AE24" i="68" a="1"/>
  <c r="AE24" i="68" s="1"/>
  <c r="AD24" i="68"/>
  <c r="Y24" i="68" a="1"/>
  <c r="Y24" i="68" s="1"/>
  <c r="I24" i="68" a="1"/>
  <c r="I24" i="68" s="1"/>
  <c r="AI23" i="68"/>
  <c r="AF23" i="68"/>
  <c r="AE23" i="68" a="1"/>
  <c r="AE23" i="68" s="1"/>
  <c r="AD23" i="68"/>
  <c r="Y23" i="68" a="1"/>
  <c r="Y23" i="68" s="1"/>
  <c r="I23" i="68" a="1"/>
  <c r="I23" i="68" s="1"/>
  <c r="AI22" i="68"/>
  <c r="AF22" i="68"/>
  <c r="AE22" i="68" a="1"/>
  <c r="AE22" i="68" s="1"/>
  <c r="AD22" i="68"/>
  <c r="Y22" i="68" a="1"/>
  <c r="Y22" i="68" s="1"/>
  <c r="I22" i="68" a="1"/>
  <c r="I22" i="68" s="1"/>
  <c r="AI21" i="68" a="1"/>
  <c r="AI21" i="68" s="1"/>
  <c r="AF21" i="68"/>
  <c r="AE21" i="68" a="1"/>
  <c r="AE21" i="68" s="1"/>
  <c r="AD21" i="68"/>
  <c r="Y21" i="68" a="1"/>
  <c r="Y21" i="68" s="1"/>
  <c r="I21" i="68" a="1"/>
  <c r="I21" i="68" s="1"/>
  <c r="AF20" i="68"/>
  <c r="AE20" i="68" a="1"/>
  <c r="AE20" i="68" s="1"/>
  <c r="AD20" i="68"/>
  <c r="Y20" i="68" a="1"/>
  <c r="Y20" i="68" s="1"/>
  <c r="I20" i="68" a="1"/>
  <c r="I20" i="68" s="1"/>
  <c r="AF19" i="68"/>
  <c r="AE19" i="68" a="1"/>
  <c r="AE19" i="68" s="1"/>
  <c r="AD19" i="68"/>
  <c r="Y19" i="68" a="1"/>
  <c r="Y19" i="68" s="1"/>
  <c r="I19" i="68" a="1"/>
  <c r="I19" i="68" s="1"/>
  <c r="AI18" i="68" a="1"/>
  <c r="AI18" i="68" s="1"/>
  <c r="AF18" i="68"/>
  <c r="AE18" i="68" a="1"/>
  <c r="AE18" i="68" s="1"/>
  <c r="AD18" i="68"/>
  <c r="Y18" i="68" a="1"/>
  <c r="Y18" i="68" s="1"/>
  <c r="I18" i="68" a="1"/>
  <c r="I18" i="68" s="1"/>
  <c r="AI17" i="68" a="1"/>
  <c r="AI17" i="68" s="1"/>
  <c r="AF17" i="68"/>
  <c r="AE17" i="68" a="1"/>
  <c r="AE17" i="68" s="1"/>
  <c r="AD17" i="68"/>
  <c r="Y17" i="68" a="1"/>
  <c r="Y17" i="68" s="1"/>
  <c r="I17" i="68" a="1"/>
  <c r="I17" i="68" s="1"/>
  <c r="AI16" i="68" a="1"/>
  <c r="AI16" i="68" s="1"/>
  <c r="AF16" i="68"/>
  <c r="AE16" i="68" a="1"/>
  <c r="AE16" i="68" s="1"/>
  <c r="AD16" i="68"/>
  <c r="Y16" i="68" a="1"/>
  <c r="Y16" i="68" s="1"/>
  <c r="I16" i="68" a="1"/>
  <c r="I16" i="68" s="1"/>
  <c r="AF15" i="68"/>
  <c r="AE15" i="68" a="1"/>
  <c r="AE15" i="68" s="1"/>
  <c r="AD15" i="68"/>
  <c r="Y15" i="68" a="1"/>
  <c r="Y15" i="68" s="1"/>
  <c r="I15" i="68" a="1"/>
  <c r="I15" i="68" s="1"/>
  <c r="AF14" i="68"/>
  <c r="AE14" i="68" a="1"/>
  <c r="AE14" i="68" s="1"/>
  <c r="AD14" i="68"/>
  <c r="Y14" i="68" a="1"/>
  <c r="Y14" i="68" s="1"/>
  <c r="I14" i="68" a="1"/>
  <c r="I14" i="68" s="1"/>
  <c r="AE13" i="68" a="1"/>
  <c r="AE13" i="68" s="1"/>
  <c r="AD13" i="68"/>
  <c r="Y13" i="68" a="1"/>
  <c r="Y13" i="68" s="1"/>
  <c r="I13" i="68" a="1"/>
  <c r="I13" i="68" s="1"/>
  <c r="A13" i="68"/>
  <c r="A14" i="68" s="1"/>
  <c r="AI12" i="68"/>
  <c r="S12" i="68"/>
  <c r="AI11" i="68"/>
  <c r="AI10" i="68"/>
  <c r="O10" i="68" a="1"/>
  <c r="O10" i="68" s="1"/>
  <c r="AI9" i="68"/>
  <c r="S9" i="68" a="1"/>
  <c r="S9" i="68" s="1"/>
  <c r="AI8" i="68"/>
  <c r="S8" i="68" a="1"/>
  <c r="S8" i="68" s="1"/>
  <c r="M8" i="68"/>
  <c r="AI7" i="68" a="1"/>
  <c r="AI7" i="68" s="1"/>
  <c r="S7" i="68" a="1"/>
  <c r="S7" i="68" s="1"/>
  <c r="C7" i="68"/>
  <c r="AI6" i="68"/>
  <c r="A6" i="68"/>
  <c r="AI5" i="68" a="1"/>
  <c r="AI5" i="68" s="1"/>
  <c r="AO4" i="68"/>
  <c r="AP7" i="68" s="1"/>
  <c r="AI4" i="68" a="1"/>
  <c r="AI4" i="68" s="1"/>
  <c r="S4" i="68"/>
  <c r="AI3" i="68"/>
  <c r="A3" i="68"/>
  <c r="AI2" i="68"/>
  <c r="Q1" i="68"/>
  <c r="N1" i="68"/>
  <c r="AB37" i="68" l="1" a="1"/>
  <c r="AB37" i="68" s="1"/>
  <c r="AB36" i="68" a="1"/>
  <c r="AB36" i="68" s="1"/>
  <c r="AB38" i="68" a="1"/>
  <c r="AB38" i="68" s="1"/>
  <c r="AB41" i="68" a="1"/>
  <c r="AB41" i="68" s="1"/>
  <c r="AB39" i="68" a="1"/>
  <c r="AB39" i="68" s="1"/>
  <c r="AB40" i="68" a="1"/>
  <c r="AB40" i="68" s="1"/>
  <c r="AB42" i="68" a="1"/>
  <c r="AB42" i="68" s="1"/>
  <c r="B16" i="75"/>
  <c r="A17" i="75"/>
  <c r="Z16" i="75" a="1"/>
  <c r="Z16" i="75" s="1"/>
  <c r="S16" i="75" s="1" a="1"/>
  <c r="S16" i="75" s="1"/>
  <c r="F72" i="75" a="1"/>
  <c r="F72" i="75" s="1"/>
  <c r="G69" i="75" a="1"/>
  <c r="G69" i="75" s="1"/>
  <c r="F175" i="75"/>
  <c r="F84" i="75" s="1" a="1"/>
  <c r="F84" i="75" s="1"/>
  <c r="K83" i="75" a="1"/>
  <c r="K83" i="75" s="1"/>
  <c r="H182" i="75"/>
  <c r="H91" i="75" s="1" a="1"/>
  <c r="H91" i="75" s="1"/>
  <c r="F179" i="75"/>
  <c r="F88" i="75" s="1" a="1"/>
  <c r="F88" i="75" s="1"/>
  <c r="J69" i="75" a="1"/>
  <c r="J69" i="75" s="1"/>
  <c r="K77" i="75" a="1"/>
  <c r="K77" i="75" s="1"/>
  <c r="F139" i="75"/>
  <c r="F108" i="75"/>
  <c r="F72" i="73" a="1"/>
  <c r="F72" i="73" s="1"/>
  <c r="J69" i="73" a="1"/>
  <c r="J69" i="73" s="1"/>
  <c r="K83" i="73" a="1"/>
  <c r="K83" i="73" s="1"/>
  <c r="H182" i="73"/>
  <c r="H91" i="73" s="1" a="1"/>
  <c r="H91" i="73" s="1"/>
  <c r="F175" i="73"/>
  <c r="F84" i="73" s="1" a="1"/>
  <c r="F84" i="73" s="1"/>
  <c r="F179" i="73"/>
  <c r="F88" i="73" s="1" a="1"/>
  <c r="F88" i="73" s="1"/>
  <c r="B17" i="73"/>
  <c r="Z17" i="73" a="1"/>
  <c r="Z17" i="73" s="1"/>
  <c r="A18" i="73"/>
  <c r="G69" i="73" a="1"/>
  <c r="G69" i="73" s="1"/>
  <c r="K77" i="73" a="1"/>
  <c r="K77" i="73" s="1"/>
  <c r="F108" i="73"/>
  <c r="F139" i="73"/>
  <c r="J69" i="72" a="1"/>
  <c r="J69" i="72" s="1"/>
  <c r="F72" i="72" a="1"/>
  <c r="F72" i="72" s="1"/>
  <c r="Z20" i="72" a="1"/>
  <c r="Z20" i="72" s="1"/>
  <c r="S20" i="72" s="1" a="1"/>
  <c r="S20" i="72" s="1"/>
  <c r="B20" i="72"/>
  <c r="A21" i="72"/>
  <c r="K77" i="72" a="1"/>
  <c r="K77" i="72" s="1"/>
  <c r="F108" i="72"/>
  <c r="F139" i="72"/>
  <c r="K83" i="72" a="1"/>
  <c r="K83" i="72" s="1"/>
  <c r="H182" i="72"/>
  <c r="H91" i="72" s="1" a="1"/>
  <c r="H91" i="72" s="1"/>
  <c r="F179" i="72"/>
  <c r="F88" i="72" s="1" a="1"/>
  <c r="F88" i="72" s="1"/>
  <c r="F175" i="72"/>
  <c r="F84" i="72" s="1" a="1"/>
  <c r="F84" i="72" s="1"/>
  <c r="G69" i="72" a="1"/>
  <c r="G69" i="72" s="1"/>
  <c r="B18" i="71"/>
  <c r="A19" i="71"/>
  <c r="Z18" i="71" a="1"/>
  <c r="Z18" i="71" s="1"/>
  <c r="S18" i="71" s="1" a="1"/>
  <c r="S18" i="71" s="1"/>
  <c r="J69" i="71" a="1"/>
  <c r="J69" i="71" s="1"/>
  <c r="S17" i="71" a="1"/>
  <c r="S17" i="71" s="1"/>
  <c r="F139" i="71"/>
  <c r="F108" i="71"/>
  <c r="K77" i="71" a="1"/>
  <c r="K77" i="71" s="1"/>
  <c r="K83" i="71" a="1"/>
  <c r="K83" i="71" s="1"/>
  <c r="F179" i="71"/>
  <c r="F88" i="71" s="1" a="1"/>
  <c r="F88" i="71" s="1"/>
  <c r="F175" i="71"/>
  <c r="F84" i="71" s="1" a="1"/>
  <c r="F84" i="71" s="1"/>
  <c r="H182" i="71"/>
  <c r="H91" i="71" s="1" a="1"/>
  <c r="H91" i="71" s="1"/>
  <c r="G69" i="71" a="1"/>
  <c r="G69" i="71" s="1"/>
  <c r="F72" i="70" a="1"/>
  <c r="F72" i="70" s="1"/>
  <c r="J69" i="70" a="1"/>
  <c r="J69" i="70" s="1"/>
  <c r="B18" i="70"/>
  <c r="Z18" i="70" a="1"/>
  <c r="Z18" i="70" s="1"/>
  <c r="S18" i="70" s="1" a="1"/>
  <c r="S18" i="70" s="1"/>
  <c r="A19" i="70"/>
  <c r="K83" i="70" a="1"/>
  <c r="K83" i="70" s="1"/>
  <c r="F179" i="70"/>
  <c r="F88" i="70" s="1" a="1"/>
  <c r="F88" i="70" s="1"/>
  <c r="H182" i="70"/>
  <c r="H91" i="70" s="1" a="1"/>
  <c r="H91" i="70" s="1"/>
  <c r="F175" i="70"/>
  <c r="F84" i="70" s="1" a="1"/>
  <c r="F84" i="70" s="1"/>
  <c r="K77" i="70" a="1"/>
  <c r="K77" i="70" s="1"/>
  <c r="F108" i="70"/>
  <c r="F139" i="70"/>
  <c r="G69" i="70" a="1"/>
  <c r="G69" i="70" s="1"/>
  <c r="L69" i="69" a="1"/>
  <c r="L69" i="69" s="1"/>
  <c r="Z16" i="69" a="1"/>
  <c r="Z16" i="69" s="1"/>
  <c r="S16" i="69" s="1" a="1"/>
  <c r="S16" i="69" s="1"/>
  <c r="B16" i="69"/>
  <c r="A17" i="69"/>
  <c r="O175" i="69"/>
  <c r="O84" i="69" s="1" a="1"/>
  <c r="O84" i="69" s="1"/>
  <c r="O179" i="69"/>
  <c r="O88" i="69" s="1" a="1"/>
  <c r="O88" i="69" s="1"/>
  <c r="O171" i="69"/>
  <c r="O80" i="69" s="1" a="1"/>
  <c r="O80" i="69" s="1"/>
  <c r="F133" i="69"/>
  <c r="H60" i="69"/>
  <c r="F102" i="69"/>
  <c r="J223" i="69"/>
  <c r="J192" i="69"/>
  <c r="M181" i="69"/>
  <c r="M90" i="69" s="1" a="1"/>
  <c r="M90" i="69" s="1"/>
  <c r="G223" i="69"/>
  <c r="G192" i="69"/>
  <c r="J130" i="69"/>
  <c r="H57" i="69"/>
  <c r="K178" i="69"/>
  <c r="K87" i="69" s="1" a="1"/>
  <c r="K87" i="69" s="1"/>
  <c r="G164" i="69"/>
  <c r="G72" i="69" s="1" a="1"/>
  <c r="G72" i="69" s="1"/>
  <c r="L59" i="69"/>
  <c r="K174" i="69"/>
  <c r="G161" i="69"/>
  <c r="H61" i="69"/>
  <c r="J161" i="69"/>
  <c r="K138" i="69"/>
  <c r="H58" i="69"/>
  <c r="B182" i="69" s="1"/>
  <c r="B91" i="69" s="1" a="1"/>
  <c r="B91" i="69" s="1"/>
  <c r="H56" i="69"/>
  <c r="G130" i="69"/>
  <c r="I107" i="69"/>
  <c r="I77" i="69" s="1" a="1"/>
  <c r="I77" i="69" s="1"/>
  <c r="J99" i="69"/>
  <c r="G99" i="69"/>
  <c r="F171" i="69"/>
  <c r="F80" i="69" s="1" a="1"/>
  <c r="F80" i="69" s="1"/>
  <c r="J164" i="69"/>
  <c r="J72" i="69" s="1" a="1"/>
  <c r="J72" i="69" s="1"/>
  <c r="Z14" i="68" a="1"/>
  <c r="Z14" i="68" s="1"/>
  <c r="A15" i="68"/>
  <c r="A16" i="68" s="1"/>
  <c r="B16" i="68" s="1"/>
  <c r="B13" i="68"/>
  <c r="S2" i="68" a="1"/>
  <c r="S2" i="68" s="1"/>
  <c r="B90" i="68" a="1"/>
  <c r="B90" i="68" s="1"/>
  <c r="K10" i="68" a="1"/>
  <c r="K10" i="68" s="1"/>
  <c r="H77" i="68" a="1"/>
  <c r="H77" i="68" s="1"/>
  <c r="L68" i="68" a="1"/>
  <c r="L68" i="68" s="1"/>
  <c r="B64" i="68" a="1"/>
  <c r="B64" i="68" s="1"/>
  <c r="AA35" i="68" a="1"/>
  <c r="AA35" i="68" s="1"/>
  <c r="AA18" i="68" a="1"/>
  <c r="AA18" i="68" s="1"/>
  <c r="Z13" i="68" a="1"/>
  <c r="Z13" i="68" s="1"/>
  <c r="AA13" i="68" a="1"/>
  <c r="AA13" i="68" s="1"/>
  <c r="AA37" i="68" a="1"/>
  <c r="AA37" i="68" s="1"/>
  <c r="AA17" i="68" a="1"/>
  <c r="AA17" i="68" s="1"/>
  <c r="AA22" i="68" a="1"/>
  <c r="AA22" i="68" s="1"/>
  <c r="D57" i="68"/>
  <c r="D58" i="68"/>
  <c r="H95" i="68" s="1" a="1"/>
  <c r="H95" i="68" s="1"/>
  <c r="G56" i="68"/>
  <c r="M95" i="68"/>
  <c r="AI19" i="68"/>
  <c r="AI20" i="68"/>
  <c r="E126" i="68"/>
  <c r="E61" i="68"/>
  <c r="E57" i="68"/>
  <c r="AA20" i="68" a="1"/>
  <c r="AA20" i="68" s="1"/>
  <c r="Z16" i="68" a="1"/>
  <c r="Z16" i="68" s="1"/>
  <c r="AA15" i="68" a="1"/>
  <c r="AA15" i="68" s="1"/>
  <c r="J54" i="68"/>
  <c r="AA33" i="68" a="1"/>
  <c r="AA33" i="68" s="1"/>
  <c r="AA25" i="68" a="1"/>
  <c r="AA25" i="68" s="1"/>
  <c r="AA38" i="68" a="1"/>
  <c r="AA38" i="68" s="1"/>
  <c r="AA14" i="68" a="1"/>
  <c r="AA14" i="68" s="1"/>
  <c r="AA23" i="68" a="1"/>
  <c r="AA23" i="68" s="1"/>
  <c r="AA41" i="68" a="1"/>
  <c r="AA41" i="68" s="1"/>
  <c r="AA24" i="68" a="1"/>
  <c r="AA24" i="68" s="1"/>
  <c r="AA19" i="68" a="1"/>
  <c r="AA19" i="68" s="1"/>
  <c r="AA30" i="68" a="1"/>
  <c r="AA30" i="68" s="1"/>
  <c r="K70" i="68" a="1"/>
  <c r="K70" i="68" s="1"/>
  <c r="F74" i="68" a="1"/>
  <c r="F74" i="68" s="1"/>
  <c r="G57" i="68"/>
  <c r="M126" i="68"/>
  <c r="G58" i="68"/>
  <c r="F90" i="68" a="1"/>
  <c r="F90" i="68" s="1"/>
  <c r="AA26" i="68" a="1"/>
  <c r="AA26" i="68" s="1"/>
  <c r="AA40" i="68" a="1"/>
  <c r="AA40" i="68" s="1"/>
  <c r="G71" i="68" a="1"/>
  <c r="G71" i="68" s="1"/>
  <c r="L74" i="68" a="1"/>
  <c r="L74" i="68" s="1"/>
  <c r="S3" i="68" a="1"/>
  <c r="S3" i="68" s="1"/>
  <c r="AA36" i="68" a="1"/>
  <c r="AA36" i="68" s="1"/>
  <c r="O223" i="68"/>
  <c r="O192" i="68"/>
  <c r="O130" i="68"/>
  <c r="I57" i="68"/>
  <c r="L99" i="68"/>
  <c r="O161" i="68"/>
  <c r="I61" i="68"/>
  <c r="I56" i="68"/>
  <c r="I58" i="68"/>
  <c r="N164" i="68"/>
  <c r="D65" i="68"/>
  <c r="K71" i="68" a="1"/>
  <c r="K71" i="68" s="1"/>
  <c r="A79" i="68" a="1"/>
  <c r="A79" i="68" s="1"/>
  <c r="O87" i="68" a="1"/>
  <c r="O87" i="68" s="1"/>
  <c r="D77" i="68" a="1"/>
  <c r="D77" i="68" s="1"/>
  <c r="J70" i="68" a="1"/>
  <c r="J70" i="68" s="1"/>
  <c r="B63" i="68" a="1"/>
  <c r="B63" i="68" s="1"/>
  <c r="G89" i="68" a="1"/>
  <c r="G89" i="68" s="1"/>
  <c r="K65" i="68" a="1"/>
  <c r="K65" i="68" s="1"/>
  <c r="D53" i="68" a="1"/>
  <c r="D53" i="68" s="1"/>
  <c r="B83" i="68" a="1"/>
  <c r="B83" i="68" s="1"/>
  <c r="H125" i="68" a="1"/>
  <c r="H125" i="68" s="1"/>
  <c r="N87" i="68" a="1"/>
  <c r="N87" i="68" s="1"/>
  <c r="M77" i="68" a="1"/>
  <c r="M77" i="68" s="1"/>
  <c r="B77" i="68" a="1"/>
  <c r="B77" i="68" s="1"/>
  <c r="O73" i="68" a="1"/>
  <c r="O73" i="68" s="1"/>
  <c r="I70" i="68" a="1"/>
  <c r="I70" i="68" s="1"/>
  <c r="I69" i="68" a="1"/>
  <c r="I69" i="68" s="1"/>
  <c r="F68" i="68" a="1"/>
  <c r="F68" i="68" s="1"/>
  <c r="O64" i="68" a="1"/>
  <c r="O64" i="68" s="1"/>
  <c r="A63" i="68" a="1"/>
  <c r="A63" i="68" s="1"/>
  <c r="H83" i="68" a="1"/>
  <c r="H83" i="68" s="1"/>
  <c r="B80" i="68" a="1"/>
  <c r="B80" i="68" s="1"/>
  <c r="H94" i="68" a="1"/>
  <c r="H94" i="68" s="1"/>
  <c r="B76" i="68" a="1"/>
  <c r="B76" i="68" s="1"/>
  <c r="N74" i="68" a="1"/>
  <c r="N74" i="68" s="1"/>
  <c r="L73" i="68" a="1"/>
  <c r="L73" i="68" s="1"/>
  <c r="B70" i="68" a="1"/>
  <c r="B70" i="68" s="1"/>
  <c r="H69" i="68" a="1"/>
  <c r="H69" i="68" s="1"/>
  <c r="B68" i="68" a="1"/>
  <c r="B68" i="68" s="1"/>
  <c r="M64" i="68" a="1"/>
  <c r="M64" i="68" s="1"/>
  <c r="E83" i="68" a="1"/>
  <c r="E83" i="68" s="1"/>
  <c r="I65" i="68" a="1"/>
  <c r="I65" i="68" s="1"/>
  <c r="J90" i="68" a="1"/>
  <c r="J90" i="68" s="1"/>
  <c r="H87" i="68" a="1"/>
  <c r="H87" i="68" s="1"/>
  <c r="O79" i="68" a="1"/>
  <c r="O79" i="68" s="1"/>
  <c r="J77" i="68" a="1"/>
  <c r="J77" i="68" s="1"/>
  <c r="L75" i="68" a="1"/>
  <c r="L75" i="68" s="1"/>
  <c r="M74" i="68" a="1"/>
  <c r="M74" i="68" s="1"/>
  <c r="N71" i="68" a="1"/>
  <c r="N71" i="68" s="1"/>
  <c r="P69" i="68" a="1"/>
  <c r="P69" i="68" s="1"/>
  <c r="B67" i="68" a="1"/>
  <c r="B67" i="68" s="1"/>
  <c r="J64" i="68" a="1"/>
  <c r="J64" i="68" s="1"/>
  <c r="A86" i="68" a="1"/>
  <c r="A86" i="68" s="1"/>
  <c r="E78" i="68" a="1"/>
  <c r="E78" i="68" s="1"/>
  <c r="F77" i="68" a="1"/>
  <c r="F77" i="68" s="1"/>
  <c r="D75" i="68" a="1"/>
  <c r="D75" i="68" s="1"/>
  <c r="E74" i="68" a="1"/>
  <c r="E74" i="68" s="1"/>
  <c r="H72" i="68" a="1"/>
  <c r="H72" i="68" s="1"/>
  <c r="B71" i="68" a="1"/>
  <c r="B71" i="68" s="1"/>
  <c r="N80" i="68" a="1"/>
  <c r="N80" i="68" s="1"/>
  <c r="H187" i="68" a="1"/>
  <c r="H187" i="68" s="1"/>
  <c r="E75" i="68" a="1"/>
  <c r="E75" i="68" s="1"/>
  <c r="AA21" i="68" a="1"/>
  <c r="AA21" i="68" s="1"/>
  <c r="AA32" i="68" a="1"/>
  <c r="AA32" i="68" s="1"/>
  <c r="AA28" i="68" a="1"/>
  <c r="AA28" i="68" s="1"/>
  <c r="K69" i="68" a="1"/>
  <c r="K69" i="68" s="1"/>
  <c r="AA31" i="68" a="1"/>
  <c r="AA31" i="68" s="1"/>
  <c r="G61" i="68"/>
  <c r="N65" i="68" a="1"/>
  <c r="N65" i="68" s="1"/>
  <c r="N69" i="68" a="1"/>
  <c r="N69" i="68" s="1"/>
  <c r="L72" i="68" a="1"/>
  <c r="L72" i="68" s="1"/>
  <c r="N83" i="68" a="1"/>
  <c r="N83" i="68" s="1"/>
  <c r="O68" i="68" a="1"/>
  <c r="O68" i="68" s="1"/>
  <c r="H218" i="68" a="1"/>
  <c r="H218" i="68" s="1"/>
  <c r="AP4" i="68"/>
  <c r="E65" i="68" a="1"/>
  <c r="E65" i="68" s="1"/>
  <c r="D64" i="68" a="1"/>
  <c r="D64" i="68" s="1"/>
  <c r="B87" i="68" a="1"/>
  <c r="B87" i="68" s="1"/>
  <c r="G90" i="68" a="1"/>
  <c r="G90" i="68" s="1"/>
  <c r="G65" i="68" a="1"/>
  <c r="G65" i="68" s="1"/>
  <c r="B14" i="68"/>
  <c r="M65" i="68"/>
  <c r="E77" i="68" a="1"/>
  <c r="E77" i="68" s="1"/>
  <c r="J68" i="68" a="1"/>
  <c r="J68" i="68" s="1"/>
  <c r="AP6" i="68"/>
  <c r="I44" i="68"/>
  <c r="AP5" i="68"/>
  <c r="F75" i="68" a="1"/>
  <c r="F75" i="68" s="1"/>
  <c r="E87" i="68" a="1"/>
  <c r="E87" i="68" s="1"/>
  <c r="B66" i="68" a="1"/>
  <c r="B66" i="68" s="1"/>
  <c r="O83" i="68" a="1"/>
  <c r="O83" i="68" s="1"/>
  <c r="Q103" i="68"/>
  <c r="Q134" i="68"/>
  <c r="M219" i="68"/>
  <c r="P104" i="68"/>
  <c r="Z15" i="68" a="1"/>
  <c r="Z15" i="68" s="1"/>
  <c r="B15" i="68"/>
  <c r="AA16" i="68" a="1"/>
  <c r="AA16" i="68" s="1"/>
  <c r="AA39" i="68" a="1"/>
  <c r="AA39" i="68" s="1"/>
  <c r="H126" i="68" a="1"/>
  <c r="H126" i="68" s="1"/>
  <c r="AA42" i="68" a="1"/>
  <c r="AA42" i="68" s="1"/>
  <c r="A82" i="68" a="1"/>
  <c r="A82" i="68" s="1"/>
  <c r="AA34" i="68" a="1"/>
  <c r="AA34" i="68" s="1"/>
  <c r="B56" i="68"/>
  <c r="B60" i="68"/>
  <c r="B61" i="68"/>
  <c r="D74" i="68" a="1"/>
  <c r="D74" i="68" s="1"/>
  <c r="B58" i="68"/>
  <c r="F64" i="68" a="1"/>
  <c r="F64" i="68" s="1"/>
  <c r="P135" i="68"/>
  <c r="E58" i="68"/>
  <c r="E60" i="68"/>
  <c r="E157" i="68"/>
  <c r="E95" i="68"/>
  <c r="F78" i="71" l="1" a="1"/>
  <c r="F78" i="71" s="1"/>
  <c r="F72" i="69" a="1"/>
  <c r="F72" i="69" s="1"/>
  <c r="F78" i="75" a="1"/>
  <c r="F78" i="75" s="1"/>
  <c r="Z17" i="75" a="1"/>
  <c r="Z17" i="75" s="1"/>
  <c r="S17" i="75" s="1" a="1"/>
  <c r="S17" i="75" s="1"/>
  <c r="A18" i="75"/>
  <c r="B17" i="75"/>
  <c r="F78" i="73" a="1"/>
  <c r="F78" i="73" s="1"/>
  <c r="B18" i="73"/>
  <c r="Z18" i="73" a="1"/>
  <c r="Z18" i="73" s="1"/>
  <c r="S18" i="73" s="1" a="1"/>
  <c r="S18" i="73" s="1"/>
  <c r="A19" i="73"/>
  <c r="S17" i="73" a="1"/>
  <c r="S17" i="73" s="1"/>
  <c r="F78" i="72" a="1"/>
  <c r="F78" i="72" s="1"/>
  <c r="A22" i="72"/>
  <c r="B21" i="72"/>
  <c r="Z21" i="72" a="1"/>
  <c r="Z21" i="72" s="1"/>
  <c r="A20" i="71"/>
  <c r="B19" i="71"/>
  <c r="Z19" i="71" a="1"/>
  <c r="Z19" i="71" s="1"/>
  <c r="F78" i="70" a="1"/>
  <c r="F78" i="70" s="1"/>
  <c r="B19" i="70"/>
  <c r="A20" i="70"/>
  <c r="Z19" i="70" a="1"/>
  <c r="Z19" i="70" s="1"/>
  <c r="S19" i="70" s="1" a="1"/>
  <c r="S19" i="70" s="1"/>
  <c r="J69" i="69" a="1"/>
  <c r="J69" i="69" s="1"/>
  <c r="A18" i="69"/>
  <c r="Z17" i="69" a="1"/>
  <c r="Z17" i="69" s="1"/>
  <c r="S17" i="69" s="1" a="1"/>
  <c r="S17" i="69" s="1"/>
  <c r="B17" i="69"/>
  <c r="F108" i="69"/>
  <c r="K77" i="69" a="1"/>
  <c r="K77" i="69" s="1"/>
  <c r="F139" i="69"/>
  <c r="K83" i="69" a="1"/>
  <c r="K83" i="69" s="1"/>
  <c r="H182" i="69"/>
  <c r="H91" i="69" s="1" a="1"/>
  <c r="H91" i="69" s="1"/>
  <c r="F179" i="69"/>
  <c r="F88" i="69" s="1" a="1"/>
  <c r="F88" i="69" s="1"/>
  <c r="F175" i="69"/>
  <c r="F84" i="69" s="1" a="1"/>
  <c r="F84" i="69" s="1"/>
  <c r="G69" i="69" a="1"/>
  <c r="G69" i="69" s="1"/>
  <c r="A17" i="68"/>
  <c r="S14" i="68" a="1"/>
  <c r="S14" i="68" s="1"/>
  <c r="H219" i="68" a="1"/>
  <c r="H219" i="68" s="1"/>
  <c r="J157" i="68"/>
  <c r="J65" i="68" s="1" a="1"/>
  <c r="J65" i="68" s="1"/>
  <c r="H188" i="68" a="1"/>
  <c r="H188" i="68" s="1"/>
  <c r="AI14" i="68"/>
  <c r="S16" i="68" a="1"/>
  <c r="S16" i="68" s="1"/>
  <c r="K44" i="68"/>
  <c r="H44" i="68" s="1"/>
  <c r="H54" i="68"/>
  <c r="M223" i="68"/>
  <c r="M192" i="68"/>
  <c r="J57" i="68"/>
  <c r="O99" i="68"/>
  <c r="O69" i="68" s="1" a="1"/>
  <c r="O69" i="68" s="1"/>
  <c r="J61" i="68"/>
  <c r="J56" i="68"/>
  <c r="N107" i="68" s="1"/>
  <c r="N77" i="68" s="1" a="1"/>
  <c r="N77" i="68" s="1"/>
  <c r="O135" i="68"/>
  <c r="O74" i="68" s="1" a="1"/>
  <c r="O74" i="68" s="1"/>
  <c r="N102" i="68"/>
  <c r="N72" i="68" s="1" a="1"/>
  <c r="N72" i="68" s="1"/>
  <c r="J60" i="68"/>
  <c r="J58" i="68"/>
  <c r="S15" i="68" a="1"/>
  <c r="S15" i="68" s="1"/>
  <c r="H64" i="68" a="1"/>
  <c r="H64" i="68" s="1"/>
  <c r="B17" i="68"/>
  <c r="A18" i="68"/>
  <c r="Z17" i="68" a="1"/>
  <c r="Z17" i="68" s="1"/>
  <c r="S17" i="68" s="1" a="1"/>
  <c r="S17" i="68" s="1"/>
  <c r="AI13" i="68"/>
  <c r="H157" i="68"/>
  <c r="Z18" i="75" l="1" a="1"/>
  <c r="Z18" i="75" s="1"/>
  <c r="S18" i="75" s="1" a="1"/>
  <c r="S18" i="75" s="1"/>
  <c r="B18" i="75"/>
  <c r="A19" i="75"/>
  <c r="Z19" i="73" a="1"/>
  <c r="Z19" i="73" s="1"/>
  <c r="B19" i="73"/>
  <c r="A20" i="73"/>
  <c r="S21" i="72" a="1"/>
  <c r="S21" i="72" s="1"/>
  <c r="A23" i="72"/>
  <c r="B22" i="72"/>
  <c r="Z22" i="72" a="1"/>
  <c r="Z22" i="72" s="1"/>
  <c r="S22" i="72" s="1" a="1"/>
  <c r="S22" i="72" s="1"/>
  <c r="S19" i="71" a="1"/>
  <c r="S19" i="71" s="1"/>
  <c r="Z20" i="71" a="1"/>
  <c r="Z20" i="71" s="1"/>
  <c r="S20" i="71" s="1" a="1"/>
  <c r="S20" i="71" s="1"/>
  <c r="B20" i="71"/>
  <c r="A21" i="71"/>
  <c r="Z20" i="70" a="1"/>
  <c r="Z20" i="70" s="1"/>
  <c r="S20" i="70" s="1" a="1"/>
  <c r="S20" i="70" s="1"/>
  <c r="B20" i="70"/>
  <c r="A21" i="70"/>
  <c r="B18" i="69"/>
  <c r="Z18" i="69" a="1"/>
  <c r="Z18" i="69" s="1"/>
  <c r="S18" i="69" s="1" a="1"/>
  <c r="S18" i="69" s="1"/>
  <c r="A19" i="69"/>
  <c r="F78" i="69" a="1"/>
  <c r="F78" i="69" s="1"/>
  <c r="H65" i="68" a="1"/>
  <c r="H65" i="68" s="1"/>
  <c r="L69" i="68" a="1"/>
  <c r="L69" i="68" s="1"/>
  <c r="B18" i="68"/>
  <c r="A19" i="68"/>
  <c r="Z18" i="68" a="1"/>
  <c r="Z18" i="68" s="1"/>
  <c r="O175" i="68"/>
  <c r="O84" i="68" s="1" a="1"/>
  <c r="O84" i="68" s="1"/>
  <c r="O171" i="68"/>
  <c r="O80" i="68" s="1" a="1"/>
  <c r="O80" i="68" s="1"/>
  <c r="O179" i="68"/>
  <c r="O88" i="68" s="1" a="1"/>
  <c r="O88" i="68" s="1"/>
  <c r="F133" i="68"/>
  <c r="H60" i="68"/>
  <c r="F102" i="68"/>
  <c r="J223" i="68"/>
  <c r="J192" i="68"/>
  <c r="M181" i="68"/>
  <c r="M90" i="68" s="1" a="1"/>
  <c r="M90" i="68" s="1"/>
  <c r="G223" i="68"/>
  <c r="G192" i="68"/>
  <c r="J130" i="68"/>
  <c r="H57" i="68"/>
  <c r="K174" i="68"/>
  <c r="G130" i="68"/>
  <c r="J99" i="68"/>
  <c r="L59" i="68"/>
  <c r="G161" i="68"/>
  <c r="J161" i="68"/>
  <c r="G99" i="68"/>
  <c r="H61" i="68"/>
  <c r="K178" i="68"/>
  <c r="K87" i="68" s="1" a="1"/>
  <c r="K87" i="68" s="1"/>
  <c r="H56" i="68"/>
  <c r="F171" i="68"/>
  <c r="F80" i="68" s="1" a="1"/>
  <c r="F80" i="68" s="1"/>
  <c r="J164" i="68"/>
  <c r="J72" i="68" s="1" a="1"/>
  <c r="J72" i="68" s="1"/>
  <c r="K138" i="68"/>
  <c r="H58" i="68"/>
  <c r="B182" i="68" s="1"/>
  <c r="B91" i="68" s="1" a="1"/>
  <c r="B91" i="68" s="1"/>
  <c r="G164" i="68"/>
  <c r="G72" i="68" s="1" a="1"/>
  <c r="G72" i="68" s="1"/>
  <c r="I107" i="68"/>
  <c r="I77" i="68" s="1" a="1"/>
  <c r="I77" i="68" s="1"/>
  <c r="B19" i="75" l="1"/>
  <c r="A20" i="75"/>
  <c r="Z19" i="75" a="1"/>
  <c r="Z19" i="75" s="1"/>
  <c r="S19" i="75" s="1" a="1"/>
  <c r="S19" i="75" s="1"/>
  <c r="Z20" i="73" a="1"/>
  <c r="Z20" i="73" s="1"/>
  <c r="S20" i="73" s="1" a="1"/>
  <c r="S20" i="73" s="1"/>
  <c r="A21" i="73"/>
  <c r="B20" i="73"/>
  <c r="S19" i="73" a="1"/>
  <c r="S19" i="73" s="1"/>
  <c r="B23" i="72"/>
  <c r="A24" i="72"/>
  <c r="Z23" i="72" a="1"/>
  <c r="Z23" i="72" s="1"/>
  <c r="S23" i="72" s="1" a="1"/>
  <c r="S23" i="72" s="1"/>
  <c r="B21" i="71"/>
  <c r="A22" i="71"/>
  <c r="Z21" i="71" a="1"/>
  <c r="Z21" i="71" s="1"/>
  <c r="Z21" i="70" a="1"/>
  <c r="Z21" i="70" s="1"/>
  <c r="S21" i="70" s="1" a="1"/>
  <c r="S21" i="70" s="1"/>
  <c r="A22" i="70"/>
  <c r="B21" i="70"/>
  <c r="Z19" i="69" a="1"/>
  <c r="Z19" i="69" s="1"/>
  <c r="S19" i="69" s="1" a="1"/>
  <c r="S19" i="69" s="1"/>
  <c r="B19" i="69"/>
  <c r="A20" i="69"/>
  <c r="F72" i="68" a="1"/>
  <c r="F72" i="68" s="1"/>
  <c r="K77" i="68" a="1"/>
  <c r="K77" i="68" s="1"/>
  <c r="F139" i="68"/>
  <c r="F108" i="68"/>
  <c r="G69" i="68" a="1"/>
  <c r="G69" i="68" s="1"/>
  <c r="S18" i="68" a="1"/>
  <c r="S18" i="68" s="1"/>
  <c r="J69" i="68" a="1"/>
  <c r="J69" i="68" s="1"/>
  <c r="K83" i="68" a="1"/>
  <c r="K83" i="68" s="1"/>
  <c r="F179" i="68"/>
  <c r="F88" i="68" s="1" a="1"/>
  <c r="F88" i="68" s="1"/>
  <c r="H182" i="68"/>
  <c r="H91" i="68" s="1" a="1"/>
  <c r="H91" i="68" s="1"/>
  <c r="F175" i="68"/>
  <c r="F84" i="68" s="1" a="1"/>
  <c r="F84" i="68" s="1"/>
  <c r="Z19" i="68" a="1"/>
  <c r="Z19" i="68" s="1"/>
  <c r="S19" i="68" s="1" a="1"/>
  <c r="S19" i="68" s="1"/>
  <c r="B19" i="68"/>
  <c r="A20" i="68"/>
  <c r="Z20" i="75" l="1" a="1"/>
  <c r="Z20" i="75" s="1"/>
  <c r="S20" i="75" s="1" a="1"/>
  <c r="S20" i="75" s="1"/>
  <c r="B20" i="75"/>
  <c r="A21" i="75"/>
  <c r="A22" i="73"/>
  <c r="Z21" i="73" a="1"/>
  <c r="Z21" i="73" s="1"/>
  <c r="S21" i="73" s="1" a="1"/>
  <c r="S21" i="73" s="1"/>
  <c r="B21" i="73"/>
  <c r="B24" i="72"/>
  <c r="A25" i="72"/>
  <c r="Z24" i="72" a="1"/>
  <c r="Z24" i="72" s="1"/>
  <c r="S24" i="72" s="1" a="1"/>
  <c r="S24" i="72" s="1"/>
  <c r="S21" i="71" a="1"/>
  <c r="S21" i="71" s="1"/>
  <c r="A23" i="71"/>
  <c r="B22" i="71"/>
  <c r="Z22" i="71" a="1"/>
  <c r="Z22" i="71" s="1"/>
  <c r="S22" i="71" s="1" a="1"/>
  <c r="S22" i="71" s="1"/>
  <c r="B22" i="70"/>
  <c r="Z22" i="70" a="1"/>
  <c r="Z22" i="70" s="1"/>
  <c r="S22" i="70" s="1" a="1"/>
  <c r="S22" i="70" s="1"/>
  <c r="A23" i="70"/>
  <c r="Z20" i="69" a="1"/>
  <c r="Z20" i="69" s="1"/>
  <c r="S20" i="69" s="1" a="1"/>
  <c r="S20" i="69" s="1"/>
  <c r="A21" i="69"/>
  <c r="B20" i="69"/>
  <c r="F78" i="68" a="1"/>
  <c r="F78" i="68" s="1"/>
  <c r="Z20" i="68" a="1"/>
  <c r="Z20" i="68" s="1"/>
  <c r="S20" i="68" s="1" a="1"/>
  <c r="S20" i="68" s="1"/>
  <c r="B20" i="68"/>
  <c r="A21" i="68"/>
  <c r="A22" i="75" l="1"/>
  <c r="Z21" i="75" a="1"/>
  <c r="Z21" i="75" s="1"/>
  <c r="S21" i="75" s="1" a="1"/>
  <c r="S21" i="75" s="1"/>
  <c r="B21" i="75"/>
  <c r="A23" i="73"/>
  <c r="B22" i="73"/>
  <c r="Z22" i="73" a="1"/>
  <c r="Z22" i="73" s="1"/>
  <c r="S22" i="73" s="1" a="1"/>
  <c r="S22" i="73" s="1"/>
  <c r="B25" i="72"/>
  <c r="Z25" i="72" a="1"/>
  <c r="Z25" i="72" s="1"/>
  <c r="S25" i="72" s="1" a="1"/>
  <c r="S25" i="72" s="1"/>
  <c r="A26" i="72"/>
  <c r="A24" i="71"/>
  <c r="B23" i="71"/>
  <c r="Z23" i="71" a="1"/>
  <c r="Z23" i="71" s="1"/>
  <c r="S23" i="71" s="1" a="1"/>
  <c r="S23" i="71" s="1"/>
  <c r="B23" i="70"/>
  <c r="A24" i="70"/>
  <c r="Z23" i="70" a="1"/>
  <c r="Z23" i="70" s="1"/>
  <c r="S23" i="70" s="1" a="1"/>
  <c r="S23" i="70" s="1"/>
  <c r="Z21" i="69" a="1"/>
  <c r="Z21" i="69" s="1"/>
  <c r="S21" i="69" s="1" a="1"/>
  <c r="S21" i="69" s="1"/>
  <c r="B21" i="69"/>
  <c r="A22" i="69"/>
  <c r="B21" i="68"/>
  <c r="A22" i="68"/>
  <c r="Z21" i="68" a="1"/>
  <c r="Z21" i="68" s="1"/>
  <c r="S21" i="68" s="1" a="1"/>
  <c r="S21" i="68" s="1"/>
  <c r="A23" i="75" l="1"/>
  <c r="B22" i="75"/>
  <c r="Z22" i="75" a="1"/>
  <c r="Z22" i="75" s="1"/>
  <c r="S22" i="75" s="1" a="1"/>
  <c r="S22" i="75" s="1"/>
  <c r="Z23" i="73" a="1"/>
  <c r="Z23" i="73" s="1"/>
  <c r="S23" i="73" s="1" a="1"/>
  <c r="S23" i="73" s="1"/>
  <c r="B23" i="73"/>
  <c r="A24" i="73"/>
  <c r="Z26" i="72" a="1"/>
  <c r="Z26" i="72" s="1"/>
  <c r="S26" i="72" s="1" a="1"/>
  <c r="S26" i="72" s="1"/>
  <c r="A27" i="72"/>
  <c r="B26" i="72"/>
  <c r="B24" i="71"/>
  <c r="Z24" i="71" a="1"/>
  <c r="Z24" i="71" s="1"/>
  <c r="S24" i="71" s="1" a="1"/>
  <c r="S24" i="71" s="1"/>
  <c r="A25" i="71"/>
  <c r="Z24" i="70" a="1"/>
  <c r="Z24" i="70" s="1"/>
  <c r="S24" i="70" s="1" a="1"/>
  <c r="S24" i="70" s="1"/>
  <c r="B24" i="70"/>
  <c r="A25" i="70"/>
  <c r="A23" i="69"/>
  <c r="B22" i="69"/>
  <c r="Z22" i="69" a="1"/>
  <c r="Z22" i="69" s="1"/>
  <c r="S22" i="69" s="1" a="1"/>
  <c r="S22" i="69" s="1"/>
  <c r="A23" i="68"/>
  <c r="B22" i="68"/>
  <c r="Z22" i="68" a="1"/>
  <c r="Z22" i="68" s="1"/>
  <c r="S22" i="68" s="1" a="1"/>
  <c r="S22" i="68" s="1"/>
  <c r="A24" i="75" l="1"/>
  <c r="B23" i="75"/>
  <c r="Z23" i="75" a="1"/>
  <c r="Z23" i="75" s="1"/>
  <c r="S23" i="75" s="1" a="1"/>
  <c r="S23" i="75" s="1"/>
  <c r="A25" i="73"/>
  <c r="Z24" i="73" a="1"/>
  <c r="Z24" i="73" s="1"/>
  <c r="S24" i="73" s="1" a="1"/>
  <c r="S24" i="73" s="1"/>
  <c r="B24" i="73"/>
  <c r="A28" i="72"/>
  <c r="Z27" i="72" a="1"/>
  <c r="Z27" i="72" s="1"/>
  <c r="S27" i="72" s="1" a="1"/>
  <c r="S27" i="72" s="1"/>
  <c r="B27" i="72"/>
  <c r="B25" i="71"/>
  <c r="Z25" i="71" a="1"/>
  <c r="Z25" i="71" s="1"/>
  <c r="S25" i="71" s="1" a="1"/>
  <c r="S25" i="71" s="1"/>
  <c r="A26" i="71"/>
  <c r="Z25" i="70" a="1"/>
  <c r="Z25" i="70" s="1"/>
  <c r="S25" i="70" s="1" a="1"/>
  <c r="S25" i="70" s="1"/>
  <c r="B25" i="70"/>
  <c r="A26" i="70"/>
  <c r="A24" i="69"/>
  <c r="B23" i="69"/>
  <c r="Z23" i="69" a="1"/>
  <c r="Z23" i="69" s="1"/>
  <c r="S23" i="69" s="1" a="1"/>
  <c r="S23" i="69" s="1"/>
  <c r="A24" i="68"/>
  <c r="B23" i="68"/>
  <c r="Z23" i="68" a="1"/>
  <c r="Z23" i="68" s="1"/>
  <c r="S23" i="68" s="1" a="1"/>
  <c r="S23" i="68" s="1"/>
  <c r="A25" i="75" l="1"/>
  <c r="B24" i="75"/>
  <c r="Z24" i="75" a="1"/>
  <c r="Z24" i="75" s="1"/>
  <c r="S24" i="75" s="1" a="1"/>
  <c r="S24" i="75" s="1"/>
  <c r="Z25" i="73" a="1"/>
  <c r="Z25" i="73" s="1"/>
  <c r="S25" i="73" s="1" a="1"/>
  <c r="S25" i="73" s="1"/>
  <c r="B25" i="73"/>
  <c r="A26" i="73"/>
  <c r="B28" i="72"/>
  <c r="Z28" i="72" a="1"/>
  <c r="Z28" i="72" s="1"/>
  <c r="S28" i="72" s="1" a="1"/>
  <c r="S28" i="72" s="1"/>
  <c r="A29" i="72"/>
  <c r="B26" i="71"/>
  <c r="Z26" i="71" a="1"/>
  <c r="Z26" i="71" s="1"/>
  <c r="S26" i="71" s="1" a="1"/>
  <c r="S26" i="71" s="1"/>
  <c r="A27" i="71"/>
  <c r="A27" i="70"/>
  <c r="B26" i="70"/>
  <c r="Z26" i="70" a="1"/>
  <c r="Z26" i="70" s="1"/>
  <c r="S26" i="70" s="1" a="1"/>
  <c r="S26" i="70" s="1"/>
  <c r="B24" i="69"/>
  <c r="A25" i="69"/>
  <c r="Z24" i="69" a="1"/>
  <c r="Z24" i="69" s="1"/>
  <c r="S24" i="69" s="1" a="1"/>
  <c r="S24" i="69" s="1"/>
  <c r="Z24" i="68" a="1"/>
  <c r="Z24" i="68" s="1"/>
  <c r="S24" i="68" s="1" a="1"/>
  <c r="S24" i="68" s="1"/>
  <c r="B24" i="68"/>
  <c r="A25" i="68"/>
  <c r="A26" i="75" l="1"/>
  <c r="Z25" i="75" a="1"/>
  <c r="Z25" i="75" s="1"/>
  <c r="S25" i="75" s="1" a="1"/>
  <c r="S25" i="75" s="1"/>
  <c r="B25" i="75"/>
  <c r="B26" i="73"/>
  <c r="A27" i="73"/>
  <c r="Z26" i="73" a="1"/>
  <c r="Z26" i="73" s="1"/>
  <c r="S26" i="73" s="1" a="1"/>
  <c r="S26" i="73" s="1"/>
  <c r="A30" i="72"/>
  <c r="B29" i="72"/>
  <c r="Z29" i="72" a="1"/>
  <c r="Z29" i="72" s="1"/>
  <c r="S29" i="72" s="1" a="1"/>
  <c r="S29" i="72" s="1"/>
  <c r="Z27" i="71" a="1"/>
  <c r="Z27" i="71" s="1"/>
  <c r="S27" i="71" s="1" a="1"/>
  <c r="S27" i="71" s="1"/>
  <c r="B27" i="71"/>
  <c r="A28" i="71"/>
  <c r="B27" i="70"/>
  <c r="Z27" i="70" a="1"/>
  <c r="Z27" i="70" s="1"/>
  <c r="S27" i="70" s="1" a="1"/>
  <c r="S27" i="70" s="1"/>
  <c r="A28" i="70"/>
  <c r="B25" i="69"/>
  <c r="A26" i="69"/>
  <c r="Z25" i="69" a="1"/>
  <c r="Z25" i="69" s="1"/>
  <c r="S25" i="69" s="1" a="1"/>
  <c r="S25" i="69" s="1"/>
  <c r="Z25" i="68" a="1"/>
  <c r="Z25" i="68" s="1"/>
  <c r="S25" i="68" s="1" a="1"/>
  <c r="S25" i="68" s="1"/>
  <c r="A26" i="68"/>
  <c r="B25" i="68"/>
  <c r="B26" i="75" l="1"/>
  <c r="Z26" i="75" a="1"/>
  <c r="Z26" i="75" s="1"/>
  <c r="S26" i="75" s="1" a="1"/>
  <c r="S26" i="75" s="1"/>
  <c r="A27" i="75"/>
  <c r="Z27" i="73" a="1"/>
  <c r="Z27" i="73" s="1"/>
  <c r="S27" i="73" s="1" a="1"/>
  <c r="S27" i="73" s="1"/>
  <c r="A28" i="73"/>
  <c r="B27" i="73"/>
  <c r="B30" i="72"/>
  <c r="Z30" i="72" a="1"/>
  <c r="Z30" i="72" s="1"/>
  <c r="S30" i="72" s="1" a="1"/>
  <c r="S30" i="72" s="1"/>
  <c r="A31" i="72"/>
  <c r="A29" i="71"/>
  <c r="Z28" i="71" a="1"/>
  <c r="Z28" i="71" s="1"/>
  <c r="S28" i="71" s="1" a="1"/>
  <c r="S28" i="71" s="1"/>
  <c r="B28" i="71"/>
  <c r="B28" i="70"/>
  <c r="A29" i="70"/>
  <c r="Z28" i="70" a="1"/>
  <c r="Z28" i="70" s="1"/>
  <c r="S28" i="70" s="1" a="1"/>
  <c r="S28" i="70" s="1"/>
  <c r="B26" i="69"/>
  <c r="A27" i="69"/>
  <c r="Z26" i="69" a="1"/>
  <c r="Z26" i="69" s="1"/>
  <c r="S26" i="69" s="1" a="1"/>
  <c r="S26" i="69" s="1"/>
  <c r="Z26" i="68" a="1"/>
  <c r="Z26" i="68" s="1"/>
  <c r="S26" i="68" s="1" a="1"/>
  <c r="S26" i="68" s="1"/>
  <c r="B26" i="68"/>
  <c r="A27" i="68"/>
  <c r="Z27" i="75" l="1" a="1"/>
  <c r="Z27" i="75" s="1"/>
  <c r="S27" i="75" s="1" a="1"/>
  <c r="S27" i="75" s="1"/>
  <c r="A28" i="75"/>
  <c r="B27" i="75"/>
  <c r="B28" i="73"/>
  <c r="A29" i="73"/>
  <c r="Z28" i="73" a="1"/>
  <c r="Z28" i="73" s="1"/>
  <c r="S28" i="73" s="1" a="1"/>
  <c r="S28" i="73" s="1"/>
  <c r="B31" i="72"/>
  <c r="Z31" i="72" a="1"/>
  <c r="Z31" i="72" s="1"/>
  <c r="S31" i="72" s="1" a="1"/>
  <c r="S31" i="72" s="1"/>
  <c r="A32" i="72"/>
  <c r="B29" i="71"/>
  <c r="A30" i="71"/>
  <c r="Z29" i="71" a="1"/>
  <c r="Z29" i="71" s="1"/>
  <c r="S29" i="71" s="1" a="1"/>
  <c r="S29" i="71" s="1"/>
  <c r="B29" i="70"/>
  <c r="Z29" i="70" a="1"/>
  <c r="Z29" i="70" s="1"/>
  <c r="S29" i="70" s="1" a="1"/>
  <c r="S29" i="70" s="1"/>
  <c r="A30" i="70"/>
  <c r="B27" i="69"/>
  <c r="A28" i="69"/>
  <c r="Z27" i="69" a="1"/>
  <c r="Z27" i="69" s="1"/>
  <c r="S27" i="69" s="1" a="1"/>
  <c r="S27" i="69" s="1"/>
  <c r="B27" i="68"/>
  <c r="A28" i="68"/>
  <c r="Z27" i="68" a="1"/>
  <c r="Z27" i="68" s="1"/>
  <c r="S27" i="68" s="1" a="1"/>
  <c r="S27" i="68" s="1"/>
  <c r="Z28" i="75" l="1" a="1"/>
  <c r="Z28" i="75" s="1"/>
  <c r="S28" i="75" s="1" a="1"/>
  <c r="S28" i="75" s="1"/>
  <c r="B28" i="75"/>
  <c r="A29" i="75"/>
  <c r="B29" i="73"/>
  <c r="Z29" i="73" a="1"/>
  <c r="Z29" i="73" s="1"/>
  <c r="S29" i="73" s="1" a="1"/>
  <c r="S29" i="73" s="1"/>
  <c r="A30" i="73"/>
  <c r="B32" i="72"/>
  <c r="Z32" i="72" a="1"/>
  <c r="Z32" i="72" s="1"/>
  <c r="S32" i="72" s="1" a="1"/>
  <c r="S32" i="72" s="1"/>
  <c r="A33" i="72"/>
  <c r="B30" i="71"/>
  <c r="Z30" i="71" a="1"/>
  <c r="Z30" i="71" s="1"/>
  <c r="S30" i="71" s="1" a="1"/>
  <c r="S30" i="71" s="1"/>
  <c r="A31" i="71"/>
  <c r="Z30" i="70" a="1"/>
  <c r="Z30" i="70" s="1"/>
  <c r="S30" i="70" s="1" a="1"/>
  <c r="S30" i="70" s="1"/>
  <c r="B30" i="70"/>
  <c r="A31" i="70"/>
  <c r="B28" i="69"/>
  <c r="A29" i="69"/>
  <c r="Z28" i="69" a="1"/>
  <c r="Z28" i="69" s="1"/>
  <c r="S28" i="69" s="1" a="1"/>
  <c r="S28" i="69" s="1"/>
  <c r="A29" i="68"/>
  <c r="B28" i="68"/>
  <c r="Z28" i="68" a="1"/>
  <c r="Z28" i="68" s="1"/>
  <c r="S28" i="68" s="1" a="1"/>
  <c r="S28" i="68" s="1"/>
  <c r="A30" i="75" l="1"/>
  <c r="B29" i="75"/>
  <c r="Z29" i="75" a="1"/>
  <c r="Z29" i="75" s="1"/>
  <c r="S29" i="75" s="1" a="1"/>
  <c r="S29" i="75" s="1"/>
  <c r="B30" i="73"/>
  <c r="Z30" i="73" a="1"/>
  <c r="Z30" i="73" s="1"/>
  <c r="S30" i="73" s="1" a="1"/>
  <c r="S30" i="73" s="1"/>
  <c r="A31" i="73"/>
  <c r="B33" i="72"/>
  <c r="A34" i="72"/>
  <c r="Z33" i="72" a="1"/>
  <c r="Z33" i="72" s="1"/>
  <c r="S33" i="72" s="1" a="1"/>
  <c r="S33" i="72" s="1"/>
  <c r="B31" i="71"/>
  <c r="Z31" i="71" a="1"/>
  <c r="Z31" i="71" s="1"/>
  <c r="S31" i="71" s="1" a="1"/>
  <c r="S31" i="71" s="1"/>
  <c r="A32" i="71"/>
  <c r="Z31" i="70" a="1"/>
  <c r="Z31" i="70" s="1"/>
  <c r="S31" i="70" s="1" a="1"/>
  <c r="S31" i="70" s="1"/>
  <c r="B31" i="70"/>
  <c r="A32" i="70"/>
  <c r="B29" i="69"/>
  <c r="A30" i="69"/>
  <c r="Z29" i="69" a="1"/>
  <c r="Z29" i="69" s="1"/>
  <c r="S29" i="69" s="1" a="1"/>
  <c r="S29" i="69" s="1"/>
  <c r="A30" i="68"/>
  <c r="B29" i="68"/>
  <c r="Z29" i="68" a="1"/>
  <c r="Z29" i="68" s="1"/>
  <c r="S29" i="68" s="1" a="1"/>
  <c r="S29" i="68" s="1"/>
  <c r="B30" i="75" l="1"/>
  <c r="Z30" i="75" a="1"/>
  <c r="Z30" i="75" s="1"/>
  <c r="S30" i="75" s="1" a="1"/>
  <c r="S30" i="75" s="1"/>
  <c r="A31" i="75"/>
  <c r="Z31" i="73" a="1"/>
  <c r="Z31" i="73" s="1"/>
  <c r="S31" i="73" s="1" a="1"/>
  <c r="S31" i="73" s="1"/>
  <c r="B31" i="73"/>
  <c r="A32" i="73"/>
  <c r="Z34" i="72" a="1"/>
  <c r="Z34" i="72" s="1"/>
  <c r="S34" i="72" s="1" a="1"/>
  <c r="S34" i="72" s="1"/>
  <c r="B34" i="72"/>
  <c r="A35" i="72"/>
  <c r="B32" i="71"/>
  <c r="Z32" i="71" a="1"/>
  <c r="Z32" i="71" s="1"/>
  <c r="S32" i="71" s="1" a="1"/>
  <c r="S32" i="71" s="1"/>
  <c r="A33" i="71"/>
  <c r="A33" i="70"/>
  <c r="Z32" i="70" a="1"/>
  <c r="Z32" i="70" s="1"/>
  <c r="S32" i="70" s="1" a="1"/>
  <c r="S32" i="70" s="1"/>
  <c r="B32" i="70"/>
  <c r="B30" i="69"/>
  <c r="A31" i="69"/>
  <c r="Z30" i="69" a="1"/>
  <c r="Z30" i="69" s="1"/>
  <c r="S30" i="69" s="1" a="1"/>
  <c r="S30" i="69" s="1"/>
  <c r="B30" i="68"/>
  <c r="A31" i="68"/>
  <c r="Z30" i="68" a="1"/>
  <c r="Z30" i="68" s="1"/>
  <c r="S30" i="68" s="1" a="1"/>
  <c r="S30" i="68" s="1"/>
  <c r="A32" i="75" l="1"/>
  <c r="Z31" i="75" a="1"/>
  <c r="Z31" i="75" s="1"/>
  <c r="S31" i="75" s="1" a="1"/>
  <c r="S31" i="75" s="1"/>
  <c r="B31" i="75"/>
  <c r="B32" i="73"/>
  <c r="Z32" i="73" a="1"/>
  <c r="Z32" i="73" s="1"/>
  <c r="S32" i="73" s="1" a="1"/>
  <c r="S32" i="73" s="1"/>
  <c r="A33" i="73"/>
  <c r="Z35" i="72" a="1"/>
  <c r="Z35" i="72" s="1"/>
  <c r="S35" i="72" s="1" a="1"/>
  <c r="S35" i="72" s="1"/>
  <c r="A36" i="72"/>
  <c r="B35" i="72"/>
  <c r="B33" i="71"/>
  <c r="Z33" i="71" a="1"/>
  <c r="Z33" i="71" s="1"/>
  <c r="S33" i="71" s="1" a="1"/>
  <c r="S33" i="71" s="1"/>
  <c r="A34" i="71"/>
  <c r="A34" i="70"/>
  <c r="Z33" i="70" a="1"/>
  <c r="Z33" i="70" s="1"/>
  <c r="S33" i="70" s="1" a="1"/>
  <c r="S33" i="70" s="1"/>
  <c r="B33" i="70"/>
  <c r="A32" i="69"/>
  <c r="B31" i="69"/>
  <c r="Z31" i="69" a="1"/>
  <c r="Z31" i="69" s="1"/>
  <c r="S31" i="69" s="1" a="1"/>
  <c r="S31" i="69" s="1"/>
  <c r="B31" i="68"/>
  <c r="A32" i="68"/>
  <c r="Z31" i="68" a="1"/>
  <c r="Z31" i="68" s="1"/>
  <c r="S31" i="68" s="1" a="1"/>
  <c r="S31" i="68" s="1"/>
  <c r="Z32" i="75" l="1" a="1"/>
  <c r="Z32" i="75" s="1"/>
  <c r="S32" i="75" s="1" a="1"/>
  <c r="S32" i="75" s="1"/>
  <c r="B32" i="75"/>
  <c r="A33" i="75"/>
  <c r="Z33" i="73" a="1"/>
  <c r="Z33" i="73" s="1"/>
  <c r="S33" i="73" s="1" a="1"/>
  <c r="S33" i="73" s="1"/>
  <c r="A34" i="73"/>
  <c r="B33" i="73"/>
  <c r="B36" i="72"/>
  <c r="A37" i="72"/>
  <c r="Z36" i="72" a="1"/>
  <c r="Z36" i="72" s="1"/>
  <c r="S36" i="72" s="1" a="1"/>
  <c r="S36" i="72" s="1"/>
  <c r="Z34" i="71" a="1"/>
  <c r="Z34" i="71" s="1"/>
  <c r="S34" i="71" s="1" a="1"/>
  <c r="S34" i="71" s="1"/>
  <c r="B34" i="71"/>
  <c r="A35" i="71"/>
  <c r="Z34" i="70" a="1"/>
  <c r="Z34" i="70" s="1"/>
  <c r="S34" i="70" s="1" a="1"/>
  <c r="S34" i="70" s="1"/>
  <c r="A35" i="70"/>
  <c r="B34" i="70"/>
  <c r="A33" i="69"/>
  <c r="B32" i="69"/>
  <c r="Z32" i="69" a="1"/>
  <c r="Z32" i="69" s="1"/>
  <c r="S32" i="69" s="1" a="1"/>
  <c r="S32" i="69" s="1"/>
  <c r="Z32" i="68" a="1"/>
  <c r="Z32" i="68" s="1"/>
  <c r="S32" i="68" s="1" a="1"/>
  <c r="S32" i="68" s="1"/>
  <c r="A33" i="68"/>
  <c r="B32" i="68"/>
  <c r="Z33" i="75" l="1" a="1"/>
  <c r="Z33" i="75" s="1"/>
  <c r="S33" i="75" s="1" a="1"/>
  <c r="S33" i="75" s="1"/>
  <c r="B33" i="75"/>
  <c r="A34" i="75"/>
  <c r="Z34" i="73" a="1"/>
  <c r="Z34" i="73" s="1"/>
  <c r="S34" i="73" s="1" a="1"/>
  <c r="S34" i="73" s="1"/>
  <c r="A35" i="73"/>
  <c r="B34" i="73"/>
  <c r="A38" i="72"/>
  <c r="B37" i="72"/>
  <c r="Z37" i="72" a="1"/>
  <c r="Z37" i="72" s="1"/>
  <c r="S37" i="72" s="1" a="1"/>
  <c r="S37" i="72" s="1"/>
  <c r="A36" i="71"/>
  <c r="B35" i="71"/>
  <c r="Z35" i="71" a="1"/>
  <c r="Z35" i="71" s="1"/>
  <c r="S35" i="71" s="1" a="1"/>
  <c r="S35" i="71" s="1"/>
  <c r="A36" i="70"/>
  <c r="B35" i="70"/>
  <c r="Z35" i="70" a="1"/>
  <c r="Z35" i="70" s="1"/>
  <c r="S35" i="70" s="1" a="1"/>
  <c r="S35" i="70" s="1"/>
  <c r="A34" i="69"/>
  <c r="B33" i="69"/>
  <c r="Z33" i="69" a="1"/>
  <c r="Z33" i="69" s="1"/>
  <c r="S33" i="69" s="1" a="1"/>
  <c r="S33" i="69" s="1"/>
  <c r="Z33" i="68" a="1"/>
  <c r="Z33" i="68" s="1"/>
  <c r="S33" i="68" s="1" a="1"/>
  <c r="S33" i="68" s="1"/>
  <c r="B33" i="68"/>
  <c r="A34" i="68"/>
  <c r="A35" i="75" l="1"/>
  <c r="Z34" i="75" a="1"/>
  <c r="Z34" i="75" s="1"/>
  <c r="S34" i="75" s="1" a="1"/>
  <c r="S34" i="75" s="1"/>
  <c r="B34" i="75"/>
  <c r="A36" i="73"/>
  <c r="Z35" i="73" a="1"/>
  <c r="Z35" i="73" s="1"/>
  <c r="S35" i="73" s="1" a="1"/>
  <c r="S35" i="73" s="1"/>
  <c r="B35" i="73"/>
  <c r="B38" i="72"/>
  <c r="A39" i="72"/>
  <c r="Z38" i="72" a="1"/>
  <c r="Z38" i="72" s="1"/>
  <c r="S38" i="72" s="1" a="1"/>
  <c r="S38" i="72" s="1"/>
  <c r="B36" i="71"/>
  <c r="A37" i="71"/>
  <c r="Z36" i="71" a="1"/>
  <c r="Z36" i="71" s="1"/>
  <c r="S36" i="71" s="1" a="1"/>
  <c r="S36" i="71" s="1"/>
  <c r="Z36" i="70" a="1"/>
  <c r="Z36" i="70" s="1"/>
  <c r="S36" i="70" s="1" a="1"/>
  <c r="S36" i="70" s="1"/>
  <c r="A37" i="70"/>
  <c r="B36" i="70"/>
  <c r="A35" i="69"/>
  <c r="Z34" i="69" a="1"/>
  <c r="Z34" i="69" s="1"/>
  <c r="S34" i="69" s="1" a="1"/>
  <c r="S34" i="69" s="1"/>
  <c r="B34" i="69"/>
  <c r="Z34" i="68" a="1"/>
  <c r="Z34" i="68" s="1"/>
  <c r="S34" i="68" s="1" a="1"/>
  <c r="S34" i="68" s="1"/>
  <c r="A35" i="68"/>
  <c r="B34" i="68"/>
  <c r="B35" i="75" l="1"/>
  <c r="A36" i="75"/>
  <c r="Z35" i="75" a="1"/>
  <c r="Z35" i="75" s="1"/>
  <c r="S35" i="75" s="1" a="1"/>
  <c r="S35" i="75" s="1"/>
  <c r="B36" i="73"/>
  <c r="A37" i="73"/>
  <c r="Z36" i="73" a="1"/>
  <c r="Z36" i="73" s="1"/>
  <c r="S36" i="73" s="1" a="1"/>
  <c r="S36" i="73" s="1"/>
  <c r="B39" i="72"/>
  <c r="A40" i="72"/>
  <c r="Z39" i="72" a="1"/>
  <c r="Z39" i="72" s="1"/>
  <c r="S39" i="72" s="1" a="1"/>
  <c r="S39" i="72" s="1"/>
  <c r="A38" i="71"/>
  <c r="B37" i="71"/>
  <c r="Z37" i="71" a="1"/>
  <c r="Z37" i="71" s="1"/>
  <c r="S37" i="71" s="1" a="1"/>
  <c r="S37" i="71" s="1"/>
  <c r="A38" i="70"/>
  <c r="B37" i="70"/>
  <c r="Z37" i="70" a="1"/>
  <c r="Z37" i="70" s="1"/>
  <c r="S37" i="70" s="1" a="1"/>
  <c r="S37" i="70" s="1"/>
  <c r="A36" i="69"/>
  <c r="B35" i="69"/>
  <c r="Z35" i="69" a="1"/>
  <c r="Z35" i="69" s="1"/>
  <c r="S35" i="69" s="1" a="1"/>
  <c r="S35" i="69" s="1"/>
  <c r="B35" i="68"/>
  <c r="A36" i="68"/>
  <c r="Z35" i="68" a="1"/>
  <c r="Z35" i="68" s="1"/>
  <c r="S35" i="68" s="1" a="1"/>
  <c r="S35" i="68" s="1"/>
  <c r="A37" i="75" l="1"/>
  <c r="Z36" i="75" a="1"/>
  <c r="Z36" i="75" s="1"/>
  <c r="S36" i="75" s="1" a="1"/>
  <c r="S36" i="75" s="1"/>
  <c r="B36" i="75"/>
  <c r="A38" i="73"/>
  <c r="B37" i="73"/>
  <c r="Z37" i="73" a="1"/>
  <c r="Z37" i="73" s="1"/>
  <c r="S37" i="73" s="1" a="1"/>
  <c r="S37" i="73" s="1"/>
  <c r="A41" i="72"/>
  <c r="B40" i="72"/>
  <c r="A43" i="72"/>
  <c r="A42" i="72"/>
  <c r="Z40" i="72" a="1"/>
  <c r="Z40" i="72" s="1"/>
  <c r="S40" i="72" s="1" a="1"/>
  <c r="S40" i="72" s="1"/>
  <c r="B38" i="71"/>
  <c r="Z38" i="71" a="1"/>
  <c r="Z38" i="71" s="1"/>
  <c r="S38" i="71" s="1" a="1"/>
  <c r="S38" i="71" s="1"/>
  <c r="A39" i="71"/>
  <c r="B38" i="70"/>
  <c r="A39" i="70"/>
  <c r="Z38" i="70" a="1"/>
  <c r="Z38" i="70" s="1"/>
  <c r="S38" i="70" s="1" a="1"/>
  <c r="S38" i="70" s="1"/>
  <c r="A37" i="69"/>
  <c r="B36" i="69"/>
  <c r="Z36" i="69" a="1"/>
  <c r="Z36" i="69" s="1"/>
  <c r="S36" i="69" s="1" a="1"/>
  <c r="S36" i="69" s="1"/>
  <c r="A37" i="68"/>
  <c r="B36" i="68"/>
  <c r="Z36" i="68" a="1"/>
  <c r="Z36" i="68" s="1"/>
  <c r="S36" i="68" s="1" a="1"/>
  <c r="S36" i="68" s="1"/>
  <c r="A38" i="75" l="1"/>
  <c r="B37" i="75"/>
  <c r="Z37" i="75" a="1"/>
  <c r="Z37" i="75" s="1"/>
  <c r="S37" i="75" s="1" a="1"/>
  <c r="S37" i="75" s="1"/>
  <c r="B38" i="73"/>
  <c r="A39" i="73"/>
  <c r="Z38" i="73" a="1"/>
  <c r="Z38" i="73" s="1"/>
  <c r="S38" i="73" s="1" a="1"/>
  <c r="S38" i="73" s="1"/>
  <c r="Z42" i="72" a="1"/>
  <c r="Z42" i="72" s="1"/>
  <c r="S42" i="72" s="1" a="1"/>
  <c r="S42" i="72" s="1"/>
  <c r="B42" i="72"/>
  <c r="B43" i="72"/>
  <c r="Z43" i="72" a="1"/>
  <c r="Z43" i="72" s="1"/>
  <c r="B41" i="72"/>
  <c r="Z41" i="72" a="1"/>
  <c r="Z41" i="72" s="1"/>
  <c r="S41" i="72" s="1" a="1"/>
  <c r="S41" i="72" s="1"/>
  <c r="A40" i="71"/>
  <c r="B39" i="71"/>
  <c r="Z39" i="71" a="1"/>
  <c r="Z39" i="71" s="1"/>
  <c r="S39" i="71" s="1" a="1"/>
  <c r="S39" i="71" s="1"/>
  <c r="Z39" i="70" a="1"/>
  <c r="Z39" i="70" s="1"/>
  <c r="S39" i="70" s="1" a="1"/>
  <c r="S39" i="70" s="1"/>
  <c r="A40" i="70"/>
  <c r="B39" i="70"/>
  <c r="A38" i="69"/>
  <c r="B37" i="69"/>
  <c r="Z37" i="69" a="1"/>
  <c r="Z37" i="69" s="1"/>
  <c r="S37" i="69" s="1" a="1"/>
  <c r="S37" i="69" s="1"/>
  <c r="A38" i="68"/>
  <c r="B37" i="68"/>
  <c r="Z37" i="68" a="1"/>
  <c r="Z37" i="68" s="1"/>
  <c r="S37" i="68" s="1" a="1"/>
  <c r="S37" i="68" s="1"/>
  <c r="B38" i="75" l="1"/>
  <c r="A39" i="75"/>
  <c r="Z38" i="75" a="1"/>
  <c r="Z38" i="75" s="1"/>
  <c r="S38" i="75" s="1" a="1"/>
  <c r="S38" i="75" s="1"/>
  <c r="B39" i="73"/>
  <c r="A40" i="73"/>
  <c r="Z39" i="73" a="1"/>
  <c r="Z39" i="73" s="1"/>
  <c r="S39" i="73" s="1" a="1"/>
  <c r="S39" i="73" s="1"/>
  <c r="B10" i="72"/>
  <c r="A54" i="72" s="1"/>
  <c r="A56" i="72" s="1"/>
  <c r="F56" i="72" s="1"/>
  <c r="L56" i="72" s="1"/>
  <c r="S43" i="72" a="1"/>
  <c r="S43" i="72" s="1"/>
  <c r="AI15" i="72"/>
  <c r="AI1" i="72" s="1"/>
  <c r="I1" i="72" s="1"/>
  <c r="A41" i="71"/>
  <c r="B40" i="71"/>
  <c r="Z40" i="71" a="1"/>
  <c r="Z40" i="71" s="1"/>
  <c r="S40" i="71" s="1" a="1"/>
  <c r="S40" i="71" s="1"/>
  <c r="A43" i="71"/>
  <c r="A42" i="71"/>
  <c r="Z40" i="70" a="1"/>
  <c r="Z40" i="70" s="1"/>
  <c r="A43" i="70"/>
  <c r="A42" i="70"/>
  <c r="B40" i="70"/>
  <c r="A41" i="70"/>
  <c r="B38" i="69"/>
  <c r="A39" i="69"/>
  <c r="Z38" i="69" a="1"/>
  <c r="Z38" i="69" s="1"/>
  <c r="S38" i="69" s="1" a="1"/>
  <c r="S38" i="69" s="1"/>
  <c r="B38" i="68"/>
  <c r="Z38" i="68" a="1"/>
  <c r="Z38" i="68" s="1"/>
  <c r="S38" i="68" s="1" a="1"/>
  <c r="S38" i="68" s="1"/>
  <c r="A39" i="68"/>
  <c r="A40" i="75" l="1"/>
  <c r="B39" i="75"/>
  <c r="Z39" i="75" a="1"/>
  <c r="Z39" i="75" s="1"/>
  <c r="S39" i="75" s="1" a="1"/>
  <c r="S39" i="75" s="1"/>
  <c r="A41" i="73"/>
  <c r="B40" i="73"/>
  <c r="Z40" i="73" a="1"/>
  <c r="Z40" i="73" s="1"/>
  <c r="S40" i="73" s="1" a="1"/>
  <c r="S40" i="73" s="1"/>
  <c r="A42" i="73"/>
  <c r="A43" i="73"/>
  <c r="A57" i="72"/>
  <c r="F57" i="72" s="1"/>
  <c r="L57" i="72" s="1"/>
  <c r="E94" i="72"/>
  <c r="A58" i="72"/>
  <c r="F58" i="72" s="1"/>
  <c r="B179" i="72" s="1"/>
  <c r="B88" i="72" s="1" a="1"/>
  <c r="B88" i="72" s="1"/>
  <c r="A61" i="72"/>
  <c r="L61" i="72" s="1"/>
  <c r="C219" i="72"/>
  <c r="O219" i="72" s="1"/>
  <c r="B223" i="72" s="1"/>
  <c r="E223" i="72" s="1" a="1"/>
  <c r="E223" i="72" s="1"/>
  <c r="F54" i="72"/>
  <c r="F95" i="72" s="1"/>
  <c r="C188" i="72"/>
  <c r="O188" i="72" s="1"/>
  <c r="B192" i="72" s="1"/>
  <c r="E192" i="72" s="1" a="1"/>
  <c r="E192" i="72" s="1"/>
  <c r="E156" i="72"/>
  <c r="A60" i="72"/>
  <c r="F60" i="72" s="1"/>
  <c r="E125" i="72"/>
  <c r="Z43" i="71" a="1"/>
  <c r="Z43" i="71" s="1"/>
  <c r="B43" i="71"/>
  <c r="B10" i="71" s="1"/>
  <c r="A54" i="71" s="1"/>
  <c r="Z42" i="71" a="1"/>
  <c r="Z42" i="71" s="1"/>
  <c r="S42" i="71" s="1" a="1"/>
  <c r="S42" i="71" s="1"/>
  <c r="B42" i="71"/>
  <c r="Z41" i="71" a="1"/>
  <c r="Z41" i="71" s="1"/>
  <c r="S41" i="71" s="1" a="1"/>
  <c r="S41" i="71" s="1"/>
  <c r="B41" i="71"/>
  <c r="B41" i="70"/>
  <c r="Z41" i="70" a="1"/>
  <c r="Z41" i="70" s="1"/>
  <c r="S41" i="70" s="1" a="1"/>
  <c r="S41" i="70" s="1"/>
  <c r="B42" i="70"/>
  <c r="Z42" i="70" a="1"/>
  <c r="Z42" i="70" s="1"/>
  <c r="S42" i="70" s="1" a="1"/>
  <c r="S42" i="70" s="1"/>
  <c r="B43" i="70"/>
  <c r="B10" i="70" s="1"/>
  <c r="A54" i="70" s="1"/>
  <c r="Z43" i="70" a="1"/>
  <c r="Z43" i="70" s="1"/>
  <c r="S43" i="70" s="1" a="1"/>
  <c r="S43" i="70" s="1"/>
  <c r="S40" i="70" a="1"/>
  <c r="S40" i="70" s="1"/>
  <c r="AI15" i="70"/>
  <c r="AI1" i="70" s="1"/>
  <c r="I1" i="70" s="1"/>
  <c r="B39" i="69"/>
  <c r="Z39" i="69" a="1"/>
  <c r="Z39" i="69" s="1"/>
  <c r="S39" i="69" s="1" a="1"/>
  <c r="S39" i="69" s="1"/>
  <c r="A40" i="69"/>
  <c r="B39" i="68"/>
  <c r="Z39" i="68" a="1"/>
  <c r="Z39" i="68" s="1"/>
  <c r="S39" i="68" s="1" a="1"/>
  <c r="S39" i="68" s="1"/>
  <c r="A40" i="68"/>
  <c r="B164" i="72" l="1"/>
  <c r="B72" i="72" s="1" a="1"/>
  <c r="B72" i="72" s="1"/>
  <c r="B161" i="72"/>
  <c r="E164" i="72" a="1"/>
  <c r="E164" i="72" s="1"/>
  <c r="E72" i="72" s="1" a="1"/>
  <c r="E72" i="72" s="1"/>
  <c r="B175" i="72"/>
  <c r="B84" i="72" s="1" a="1"/>
  <c r="B84" i="72" s="1"/>
  <c r="E161" i="72" a="1"/>
  <c r="E161" i="72" s="1"/>
  <c r="F182" i="72"/>
  <c r="F91" i="72" s="1" a="1"/>
  <c r="F91" i="72" s="1"/>
  <c r="A43" i="75"/>
  <c r="Z40" i="75" a="1"/>
  <c r="Z40" i="75" s="1"/>
  <c r="S40" i="75" s="1" a="1"/>
  <c r="S40" i="75" s="1"/>
  <c r="A41" i="75"/>
  <c r="A42" i="75"/>
  <c r="B40" i="75"/>
  <c r="Z43" i="73" a="1"/>
  <c r="Z43" i="73" s="1"/>
  <c r="B43" i="73"/>
  <c r="Z42" i="73" a="1"/>
  <c r="Z42" i="73" s="1"/>
  <c r="S42" i="73" s="1" a="1"/>
  <c r="S42" i="73" s="1"/>
  <c r="B42" i="73"/>
  <c r="Z41" i="73" a="1"/>
  <c r="Z41" i="73" s="1"/>
  <c r="S41" i="73" s="1" a="1"/>
  <c r="S41" i="73" s="1"/>
  <c r="B41" i="73"/>
  <c r="F126" i="72"/>
  <c r="O126" i="72" s="1"/>
  <c r="C10" i="72"/>
  <c r="F157" i="72"/>
  <c r="O157" i="72" s="1"/>
  <c r="F61" i="72"/>
  <c r="L58" i="72"/>
  <c r="L60" i="72"/>
  <c r="B65" i="72" a="1"/>
  <c r="B65" i="72" s="1"/>
  <c r="B139" i="72"/>
  <c r="B130" i="72"/>
  <c r="E130" i="72" s="1" a="1"/>
  <c r="E130" i="72" s="1"/>
  <c r="F65" i="72" a="1"/>
  <c r="F65" i="72" s="1"/>
  <c r="O95" i="72"/>
  <c r="A56" i="71"/>
  <c r="F56" i="71" s="1"/>
  <c r="L56" i="71" s="1"/>
  <c r="E156" i="71"/>
  <c r="C188" i="71"/>
  <c r="O188" i="71" s="1"/>
  <c r="B192" i="71" s="1"/>
  <c r="E192" i="71" s="1" a="1"/>
  <c r="E192" i="71" s="1"/>
  <c r="F54" i="71"/>
  <c r="C219" i="71"/>
  <c r="O219" i="71" s="1"/>
  <c r="B223" i="71" s="1"/>
  <c r="E223" i="71" s="1" a="1"/>
  <c r="E223" i="71" s="1"/>
  <c r="A61" i="71"/>
  <c r="A58" i="71"/>
  <c r="F58" i="71" s="1"/>
  <c r="E125" i="71"/>
  <c r="A57" i="71"/>
  <c r="F57" i="71" s="1"/>
  <c r="L57" i="71" s="1"/>
  <c r="E94" i="71"/>
  <c r="A60" i="71"/>
  <c r="S43" i="71" a="1"/>
  <c r="S43" i="71" s="1"/>
  <c r="AI15" i="71"/>
  <c r="AI1" i="71" s="1"/>
  <c r="I1" i="71" s="1"/>
  <c r="A56" i="70"/>
  <c r="F56" i="70" s="1"/>
  <c r="L56" i="70" s="1"/>
  <c r="C219" i="70"/>
  <c r="O219" i="70" s="1"/>
  <c r="B223" i="70" s="1"/>
  <c r="E223" i="70" s="1" a="1"/>
  <c r="E223" i="70" s="1"/>
  <c r="E125" i="70"/>
  <c r="A60" i="70"/>
  <c r="E156" i="70"/>
  <c r="C188" i="70"/>
  <c r="O188" i="70" s="1"/>
  <c r="B192" i="70" s="1"/>
  <c r="E192" i="70" s="1" a="1"/>
  <c r="E192" i="70" s="1"/>
  <c r="F54" i="70"/>
  <c r="A57" i="70"/>
  <c r="F57" i="70" s="1"/>
  <c r="L57" i="70" s="1"/>
  <c r="E94" i="70"/>
  <c r="A58" i="70"/>
  <c r="F58" i="70" s="1"/>
  <c r="A61" i="70"/>
  <c r="A41" i="69"/>
  <c r="A42" i="69"/>
  <c r="A43" i="69"/>
  <c r="Z40" i="69" a="1"/>
  <c r="Z40" i="69" s="1"/>
  <c r="S40" i="69" s="1" a="1"/>
  <c r="S40" i="69" s="1"/>
  <c r="B40" i="69"/>
  <c r="Z40" i="68" a="1"/>
  <c r="Z40" i="68" s="1"/>
  <c r="S40" i="68" s="1" a="1"/>
  <c r="S40" i="68" s="1"/>
  <c r="A41" i="68"/>
  <c r="B40" i="68"/>
  <c r="A42" i="68"/>
  <c r="A43" i="68"/>
  <c r="Z42" i="75" l="1" a="1"/>
  <c r="Z42" i="75" s="1"/>
  <c r="S42" i="75" s="1" a="1"/>
  <c r="S42" i="75" s="1"/>
  <c r="B42" i="75"/>
  <c r="B41" i="75"/>
  <c r="Z41" i="75" a="1"/>
  <c r="Z41" i="75" s="1"/>
  <c r="B43" i="75"/>
  <c r="B10" i="75" s="1"/>
  <c r="A54" i="75" s="1"/>
  <c r="Z43" i="75" a="1"/>
  <c r="Z43" i="75" s="1"/>
  <c r="S43" i="75" s="1" a="1"/>
  <c r="S43" i="75" s="1"/>
  <c r="B10" i="73"/>
  <c r="A54" i="73" s="1"/>
  <c r="S43" i="73" a="1"/>
  <c r="S43" i="73" s="1"/>
  <c r="AI15" i="73"/>
  <c r="AI1" i="73" s="1"/>
  <c r="I1" i="73" s="1"/>
  <c r="B65" i="71" a="1"/>
  <c r="B65" i="71" s="1"/>
  <c r="O65" i="72" a="1"/>
  <c r="O65" i="72" s="1"/>
  <c r="B99" i="72"/>
  <c r="B108" i="72"/>
  <c r="B78" i="72" s="1" a="1"/>
  <c r="B78" i="72" s="1"/>
  <c r="B179" i="71"/>
  <c r="B88" i="71" s="1" a="1"/>
  <c r="B88" i="71" s="1"/>
  <c r="L58" i="71"/>
  <c r="E164" i="71" a="1"/>
  <c r="E164" i="71" s="1"/>
  <c r="E72" i="71" s="1" a="1"/>
  <c r="E72" i="71" s="1"/>
  <c r="B175" i="71"/>
  <c r="B84" i="71" s="1" a="1"/>
  <c r="B84" i="71" s="1"/>
  <c r="B161" i="71"/>
  <c r="E161" i="71" a="1"/>
  <c r="E161" i="71" s="1"/>
  <c r="F182" i="71"/>
  <c r="F91" i="71" s="1" a="1"/>
  <c r="F91" i="71" s="1"/>
  <c r="B164" i="71"/>
  <c r="B72" i="71" s="1" a="1"/>
  <c r="B72" i="71" s="1"/>
  <c r="F60" i="71"/>
  <c r="L60" i="71"/>
  <c r="L61" i="71"/>
  <c r="F61" i="71"/>
  <c r="F95" i="71"/>
  <c r="F157" i="71"/>
  <c r="O157" i="71" s="1"/>
  <c r="F126" i="71"/>
  <c r="O126" i="71" s="1"/>
  <c r="C10" i="71"/>
  <c r="B65" i="70" a="1"/>
  <c r="B65" i="70" s="1"/>
  <c r="E164" i="70" a="1"/>
  <c r="E164" i="70" s="1"/>
  <c r="E72" i="70" s="1" a="1"/>
  <c r="E72" i="70" s="1"/>
  <c r="E161" i="70" a="1"/>
  <c r="E161" i="70" s="1"/>
  <c r="L58" i="70"/>
  <c r="B175" i="70"/>
  <c r="B84" i="70" s="1" a="1"/>
  <c r="B84" i="70" s="1"/>
  <c r="B164" i="70"/>
  <c r="B72" i="70" s="1" a="1"/>
  <c r="B72" i="70" s="1"/>
  <c r="B161" i="70"/>
  <c r="B179" i="70"/>
  <c r="B88" i="70" s="1" a="1"/>
  <c r="B88" i="70" s="1"/>
  <c r="F182" i="70"/>
  <c r="F91" i="70" s="1" a="1"/>
  <c r="F91" i="70" s="1"/>
  <c r="F95" i="70"/>
  <c r="F126" i="70"/>
  <c r="O126" i="70" s="1"/>
  <c r="C10" i="70"/>
  <c r="F157" i="70"/>
  <c r="O157" i="70" s="1"/>
  <c r="F60" i="70"/>
  <c r="L60" i="70"/>
  <c r="F61" i="70"/>
  <c r="L61" i="70"/>
  <c r="B43" i="69"/>
  <c r="Z43" i="69" a="1"/>
  <c r="Z43" i="69" s="1"/>
  <c r="S43" i="69" s="1" a="1"/>
  <c r="S43" i="69" s="1"/>
  <c r="Z42" i="69" a="1"/>
  <c r="Z42" i="69" s="1"/>
  <c r="S42" i="69" s="1" a="1"/>
  <c r="S42" i="69" s="1"/>
  <c r="B42" i="69"/>
  <c r="Z41" i="69" a="1"/>
  <c r="Z41" i="69" s="1"/>
  <c r="B41" i="69"/>
  <c r="B43" i="68"/>
  <c r="Z43" i="68" a="1"/>
  <c r="Z43" i="68" s="1"/>
  <c r="Z42" i="68" a="1"/>
  <c r="Z42" i="68" s="1"/>
  <c r="S42" i="68" s="1" a="1"/>
  <c r="S42" i="68" s="1"/>
  <c r="B42" i="68"/>
  <c r="Z41" i="68" a="1"/>
  <c r="Z41" i="68" s="1"/>
  <c r="S41" i="68" s="1" a="1"/>
  <c r="S41" i="68" s="1"/>
  <c r="B41" i="68"/>
  <c r="A58" i="75" l="1"/>
  <c r="F58" i="75" s="1"/>
  <c r="C188" i="75"/>
  <c r="O188" i="75" s="1"/>
  <c r="B192" i="75" s="1"/>
  <c r="E192" i="75" s="1" a="1"/>
  <c r="E192" i="75" s="1"/>
  <c r="A56" i="75"/>
  <c r="F56" i="75" s="1"/>
  <c r="L56" i="75" s="1"/>
  <c r="E125" i="75"/>
  <c r="A60" i="75"/>
  <c r="E156" i="75"/>
  <c r="C219" i="75"/>
  <c r="O219" i="75" s="1"/>
  <c r="B223" i="75" s="1"/>
  <c r="E223" i="75" s="1" a="1"/>
  <c r="E223" i="75" s="1"/>
  <c r="F54" i="75"/>
  <c r="E94" i="75"/>
  <c r="B65" i="75" s="1" a="1"/>
  <c r="B65" i="75" s="1"/>
  <c r="A61" i="75"/>
  <c r="A57" i="75"/>
  <c r="F57" i="75" s="1"/>
  <c r="L57" i="75" s="1"/>
  <c r="S41" i="75" a="1"/>
  <c r="S41" i="75" s="1"/>
  <c r="AI15" i="75"/>
  <c r="AI1" i="75" s="1"/>
  <c r="I1" i="75" s="1"/>
  <c r="A56" i="73"/>
  <c r="F56" i="73" s="1"/>
  <c r="L56" i="73" s="1"/>
  <c r="E156" i="73"/>
  <c r="E125" i="73"/>
  <c r="A60" i="73"/>
  <c r="A58" i="73"/>
  <c r="F58" i="73" s="1"/>
  <c r="E94" i="73"/>
  <c r="C219" i="73"/>
  <c r="O219" i="73" s="1"/>
  <c r="B223" i="73" s="1"/>
  <c r="E223" i="73" s="1" a="1"/>
  <c r="E223" i="73" s="1"/>
  <c r="A61" i="73"/>
  <c r="F54" i="73"/>
  <c r="C188" i="73"/>
  <c r="O188" i="73" s="1"/>
  <c r="B192" i="73" s="1"/>
  <c r="E192" i="73" s="1" a="1"/>
  <c r="E192" i="73" s="1"/>
  <c r="A57" i="73"/>
  <c r="F57" i="73" s="1"/>
  <c r="L57" i="73" s="1"/>
  <c r="B69" i="72" a="1"/>
  <c r="B69" i="72" s="1"/>
  <c r="E99" i="72" a="1"/>
  <c r="E99" i="72" s="1"/>
  <c r="E69" i="72" s="1" a="1"/>
  <c r="E69" i="72" s="1"/>
  <c r="B139" i="71"/>
  <c r="B130" i="71"/>
  <c r="E130" i="71" s="1" a="1"/>
  <c r="E130" i="71" s="1"/>
  <c r="F65" i="71" a="1"/>
  <c r="F65" i="71" s="1"/>
  <c r="O95" i="71"/>
  <c r="B130" i="70"/>
  <c r="E130" i="70" s="1" a="1"/>
  <c r="E130" i="70" s="1"/>
  <c r="B139" i="70"/>
  <c r="F65" i="70" a="1"/>
  <c r="F65" i="70" s="1"/>
  <c r="O95" i="70"/>
  <c r="B10" i="69"/>
  <c r="A54" i="69" s="1"/>
  <c r="C219" i="69" s="1"/>
  <c r="O219" i="69" s="1"/>
  <c r="B223" i="69" s="1"/>
  <c r="E223" i="69" s="1" a="1"/>
  <c r="E223" i="69" s="1"/>
  <c r="S41" i="69" a="1"/>
  <c r="S41" i="69" s="1"/>
  <c r="AI15" i="69"/>
  <c r="AI1" i="69" s="1"/>
  <c r="I1" i="69" s="1"/>
  <c r="B10" i="68"/>
  <c r="A54" i="68" s="1"/>
  <c r="A56" i="68" s="1"/>
  <c r="F56" i="68" s="1"/>
  <c r="L56" i="68" s="1"/>
  <c r="S43" i="68" a="1"/>
  <c r="S43" i="68" s="1"/>
  <c r="AI15" i="68"/>
  <c r="AI1" i="68" s="1"/>
  <c r="I1" i="68" s="1"/>
  <c r="E164" i="75" l="1" a="1"/>
  <c r="E164" i="75" s="1"/>
  <c r="E72" i="75" s="1" a="1"/>
  <c r="E72" i="75" s="1"/>
  <c r="F182" i="75"/>
  <c r="F91" i="75" s="1" a="1"/>
  <c r="F91" i="75" s="1"/>
  <c r="B175" i="75"/>
  <c r="B84" i="75" s="1" a="1"/>
  <c r="B84" i="75" s="1"/>
  <c r="B164" i="75"/>
  <c r="B72" i="75" s="1" a="1"/>
  <c r="B72" i="75" s="1"/>
  <c r="B179" i="75"/>
  <c r="B88" i="75" s="1" a="1"/>
  <c r="B88" i="75" s="1"/>
  <c r="L58" i="75"/>
  <c r="E161" i="75" a="1"/>
  <c r="E161" i="75" s="1"/>
  <c r="B161" i="75"/>
  <c r="L61" i="75"/>
  <c r="F61" i="75"/>
  <c r="F95" i="75"/>
  <c r="F157" i="75"/>
  <c r="O157" i="75" s="1"/>
  <c r="F126" i="75"/>
  <c r="O126" i="75" s="1"/>
  <c r="C10" i="75"/>
  <c r="F60" i="75"/>
  <c r="L60" i="75"/>
  <c r="F95" i="73"/>
  <c r="F157" i="73"/>
  <c r="O157" i="73" s="1"/>
  <c r="C10" i="73"/>
  <c r="F126" i="73"/>
  <c r="O126" i="73" s="1"/>
  <c r="L61" i="73"/>
  <c r="F61" i="73"/>
  <c r="B65" i="73" a="1"/>
  <c r="B65" i="73" s="1"/>
  <c r="E161" i="73" a="1"/>
  <c r="E161" i="73" s="1"/>
  <c r="F182" i="73"/>
  <c r="F91" i="73" s="1" a="1"/>
  <c r="F91" i="73" s="1"/>
  <c r="E164" i="73" a="1"/>
  <c r="E164" i="73" s="1"/>
  <c r="E72" i="73" s="1" a="1"/>
  <c r="E72" i="73" s="1"/>
  <c r="B164" i="73"/>
  <c r="B72" i="73" s="1" a="1"/>
  <c r="B72" i="73" s="1"/>
  <c r="B161" i="73"/>
  <c r="L58" i="73"/>
  <c r="B175" i="73"/>
  <c r="B84" i="73" s="1" a="1"/>
  <c r="B84" i="73" s="1"/>
  <c r="B179" i="73"/>
  <c r="B88" i="73" s="1" a="1"/>
  <c r="B88" i="73" s="1"/>
  <c r="F60" i="73"/>
  <c r="L60" i="73"/>
  <c r="O65" i="71" a="1"/>
  <c r="O65" i="71" s="1"/>
  <c r="B99" i="71"/>
  <c r="B108" i="71"/>
  <c r="B78" i="71" s="1" a="1"/>
  <c r="B78" i="71" s="1"/>
  <c r="B108" i="70"/>
  <c r="B78" i="70" s="1" a="1"/>
  <c r="B78" i="70" s="1"/>
  <c r="B99" i="70"/>
  <c r="O65" i="70" a="1"/>
  <c r="O65" i="70" s="1"/>
  <c r="A56" i="69"/>
  <c r="F56" i="69" s="1"/>
  <c r="L56" i="69" s="1"/>
  <c r="C188" i="69"/>
  <c r="O188" i="69" s="1"/>
  <c r="B192" i="69" s="1"/>
  <c r="E192" i="69" s="1" a="1"/>
  <c r="E192" i="69" s="1"/>
  <c r="E94" i="69"/>
  <c r="E156" i="69"/>
  <c r="A58" i="69"/>
  <c r="F58" i="69" s="1"/>
  <c r="B164" i="69" s="1"/>
  <c r="B72" i="69" s="1" a="1"/>
  <c r="B72" i="69" s="1"/>
  <c r="F54" i="69"/>
  <c r="F95" i="69" s="1"/>
  <c r="E125" i="69"/>
  <c r="A60" i="69"/>
  <c r="F60" i="69" s="1"/>
  <c r="A57" i="69"/>
  <c r="F57" i="69" s="1"/>
  <c r="L57" i="69" s="1"/>
  <c r="A61" i="69"/>
  <c r="F61" i="69" s="1"/>
  <c r="A61" i="68"/>
  <c r="F61" i="68" s="1"/>
  <c r="A57" i="68"/>
  <c r="F57" i="68" s="1"/>
  <c r="L57" i="68" s="1"/>
  <c r="C188" i="68"/>
  <c r="O188" i="68" s="1"/>
  <c r="B192" i="68" s="1"/>
  <c r="E192" i="68" s="1" a="1"/>
  <c r="E192" i="68" s="1"/>
  <c r="A58" i="68"/>
  <c r="F58" i="68" s="1"/>
  <c r="B179" i="68" s="1"/>
  <c r="B88" i="68" s="1" a="1"/>
  <c r="B88" i="68" s="1"/>
  <c r="C219" i="68"/>
  <c r="O219" i="68" s="1"/>
  <c r="B223" i="68" s="1"/>
  <c r="E223" i="68" s="1" a="1"/>
  <c r="E223" i="68" s="1"/>
  <c r="F54" i="68"/>
  <c r="F95" i="68" s="1"/>
  <c r="E94" i="68"/>
  <c r="E156" i="68"/>
  <c r="A60" i="68"/>
  <c r="F60" i="68" s="1"/>
  <c r="E125" i="68"/>
  <c r="E164" i="68" a="1"/>
  <c r="E164" i="68" s="1"/>
  <c r="B164" i="68"/>
  <c r="B72" i="68" s="1" a="1"/>
  <c r="B72" i="68" s="1"/>
  <c r="L58" i="68"/>
  <c r="L54" i="68" s="1" a="1"/>
  <c r="L54" i="68" s="1"/>
  <c r="Q44" i="68" s="1"/>
  <c r="L61" i="68"/>
  <c r="E164" i="69" l="1" a="1"/>
  <c r="E164" i="69" s="1"/>
  <c r="E72" i="69" s="1" a="1"/>
  <c r="E72" i="69" s="1"/>
  <c r="F182" i="69"/>
  <c r="F91" i="69" s="1" a="1"/>
  <c r="F91" i="69" s="1"/>
  <c r="B179" i="69"/>
  <c r="B88" i="69" s="1" a="1"/>
  <c r="B88" i="69" s="1"/>
  <c r="C10" i="69"/>
  <c r="L58" i="69"/>
  <c r="L54" i="69" s="1" a="1"/>
  <c r="L54" i="69" s="1"/>
  <c r="Q44" i="69" s="1"/>
  <c r="Q104" i="69" s="1"/>
  <c r="B175" i="69"/>
  <c r="B84" i="69" s="1" a="1"/>
  <c r="B84" i="69" s="1"/>
  <c r="Q179" i="69"/>
  <c r="P180" i="69"/>
  <c r="Q180" i="69"/>
  <c r="B139" i="75"/>
  <c r="B130" i="75"/>
  <c r="E130" i="75" s="1" a="1"/>
  <c r="E130" i="75" s="1"/>
  <c r="O95" i="75"/>
  <c r="F65" i="75" a="1"/>
  <c r="F65" i="75" s="1"/>
  <c r="B130" i="73"/>
  <c r="E130" i="73" s="1" a="1"/>
  <c r="E130" i="73" s="1"/>
  <c r="B139" i="73"/>
  <c r="O95" i="73"/>
  <c r="F65" i="73" a="1"/>
  <c r="F65" i="73" s="1"/>
  <c r="B69" i="71" a="1"/>
  <c r="B69" i="71" s="1"/>
  <c r="E99" i="71" a="1"/>
  <c r="E99" i="71" s="1"/>
  <c r="E69" i="71" s="1" a="1"/>
  <c r="E69" i="71" s="1"/>
  <c r="B69" i="70" a="1"/>
  <c r="B69" i="70" s="1"/>
  <c r="E99" i="70" a="1"/>
  <c r="E99" i="70" s="1"/>
  <c r="E69" i="70" s="1" a="1"/>
  <c r="E69" i="70" s="1"/>
  <c r="B65" i="69" a="1"/>
  <c r="B65" i="69" s="1"/>
  <c r="L61" i="69"/>
  <c r="L60" i="69"/>
  <c r="B161" i="69"/>
  <c r="F126" i="69"/>
  <c r="O126" i="69" s="1"/>
  <c r="B130" i="69" s="1"/>
  <c r="E130" i="69" s="1" a="1"/>
  <c r="E130" i="69" s="1"/>
  <c r="F157" i="69"/>
  <c r="O157" i="69" s="1"/>
  <c r="E161" i="69" a="1"/>
  <c r="E161" i="69" s="1"/>
  <c r="F65" i="69" a="1"/>
  <c r="F65" i="69" s="1"/>
  <c r="O95" i="69"/>
  <c r="E161" i="68" a="1"/>
  <c r="E161" i="68" s="1"/>
  <c r="F182" i="68"/>
  <c r="F91" i="68" s="1" a="1"/>
  <c r="F91" i="68" s="1"/>
  <c r="B175" i="68"/>
  <c r="B84" i="68" s="1" a="1"/>
  <c r="B84" i="68" s="1"/>
  <c r="Q104" i="68"/>
  <c r="Q135" i="68"/>
  <c r="B65" i="68" a="1"/>
  <c r="B65" i="68" s="1"/>
  <c r="F126" i="68"/>
  <c r="O126" i="68" s="1"/>
  <c r="B130" i="68" s="1"/>
  <c r="E130" i="68" s="1" a="1"/>
  <c r="E130" i="68" s="1"/>
  <c r="C10" i="68"/>
  <c r="L60" i="68"/>
  <c r="F157" i="68"/>
  <c r="O157" i="68" s="1"/>
  <c r="B161" i="68"/>
  <c r="E72" i="68" a="1"/>
  <c r="E72" i="68" s="1"/>
  <c r="Q179" i="68"/>
  <c r="P180" i="68"/>
  <c r="Q180" i="68"/>
  <c r="F65" i="68" a="1"/>
  <c r="F65" i="68" s="1"/>
  <c r="O95" i="68"/>
  <c r="Q174" i="68"/>
  <c r="P171" i="68"/>
  <c r="Q171" i="68"/>
  <c r="Q175" i="68"/>
  <c r="P175" i="68"/>
  <c r="Q170" i="68"/>
  <c r="B139" i="69" l="1"/>
  <c r="P175" i="69"/>
  <c r="P171" i="69"/>
  <c r="Q170" i="69"/>
  <c r="Q175" i="69"/>
  <c r="Q174" i="69"/>
  <c r="Q171" i="69"/>
  <c r="B99" i="75"/>
  <c r="B108" i="75"/>
  <c r="B78" i="75" s="1" a="1"/>
  <c r="B78" i="75" s="1"/>
  <c r="O65" i="75" a="1"/>
  <c r="O65" i="75" s="1"/>
  <c r="B99" i="73"/>
  <c r="B108" i="73"/>
  <c r="B78" i="73" s="1" a="1"/>
  <c r="B78" i="73" s="1"/>
  <c r="O65" i="73" a="1"/>
  <c r="O65" i="73" s="1"/>
  <c r="O65" i="69" a="1"/>
  <c r="O65" i="69" s="1"/>
  <c r="B99" i="69"/>
  <c r="B108" i="69"/>
  <c r="B78" i="69" s="1" a="1"/>
  <c r="B78" i="69" s="1"/>
  <c r="B139" i="68"/>
  <c r="P89" i="68"/>
  <c r="P74" i="68" a="1"/>
  <c r="P74" i="68" s="1"/>
  <c r="P80" i="68"/>
  <c r="P84" i="68"/>
  <c r="Q73" i="68" a="1"/>
  <c r="Q73" i="68" s="1"/>
  <c r="Q88" i="68"/>
  <c r="Q79" i="68"/>
  <c r="Q83" i="68"/>
  <c r="Q89" i="68"/>
  <c r="Q74" i="68" a="1"/>
  <c r="Q74" i="68" s="1"/>
  <c r="Q80" i="68"/>
  <c r="Q84" i="68"/>
  <c r="B108" i="68"/>
  <c r="O65" i="68" a="1"/>
  <c r="O65" i="68" s="1"/>
  <c r="B99" i="68"/>
  <c r="Q74" i="69" l="1" a="1"/>
  <c r="Q74" i="69" s="1"/>
  <c r="Q84" i="69"/>
  <c r="Q80" i="69"/>
  <c r="Q89" i="69"/>
  <c r="Q73" i="69" a="1"/>
  <c r="Q73" i="69" s="1"/>
  <c r="Q79" i="69"/>
  <c r="Q88" i="69"/>
  <c r="Q83" i="69"/>
  <c r="P89" i="69"/>
  <c r="P74" i="69" a="1"/>
  <c r="P74" i="69" s="1"/>
  <c r="P84" i="69"/>
  <c r="P80" i="69"/>
  <c r="B69" i="75" a="1"/>
  <c r="B69" i="75" s="1"/>
  <c r="E99" i="75" a="1"/>
  <c r="E99" i="75" s="1"/>
  <c r="E69" i="75" s="1" a="1"/>
  <c r="E69" i="75" s="1"/>
  <c r="B69" i="73" a="1"/>
  <c r="B69" i="73" s="1"/>
  <c r="E99" i="73" a="1"/>
  <c r="E99" i="73" s="1"/>
  <c r="E69" i="73" s="1" a="1"/>
  <c r="E69" i="73" s="1"/>
  <c r="E99" i="69" a="1"/>
  <c r="E99" i="69" s="1"/>
  <c r="E69" i="69" s="1" a="1"/>
  <c r="E69" i="69" s="1"/>
  <c r="B69" i="69" a="1"/>
  <c r="B69" i="69" s="1"/>
  <c r="B78" i="68" a="1"/>
  <c r="B78" i="68" s="1"/>
  <c r="E99" i="68" a="1"/>
  <c r="E99" i="68" s="1"/>
  <c r="E69" i="68" s="1" a="1"/>
  <c r="E69" i="68" s="1"/>
  <c r="B69" i="68" a="1"/>
  <c r="B69" i="6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CF5A186-1844-47D6-84BC-DC0ADBB0461D}">
      <text>
        <r>
          <rPr>
            <b/>
            <sz val="9"/>
            <color indexed="81"/>
            <rFont val="MS P ゴシック"/>
            <family val="3"/>
            <charset val="128"/>
          </rPr>
          <t>当月の従事実績の
ありorなし　を選択</t>
        </r>
      </text>
    </comment>
    <comment ref="Q2" authorId="0" shapeId="0" xr:uid="{B4418B35-6A09-4ACE-AF7C-B0BCC9EC682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F1F3572-DA64-47A4-9523-065E9E83AFDF}">
      <text>
        <r>
          <rPr>
            <b/>
            <sz val="9"/>
            <color indexed="81"/>
            <rFont val="MS P ゴシック"/>
            <family val="3"/>
            <charset val="128"/>
          </rPr>
          <t>再委託先等でなければ記載不要</t>
        </r>
      </text>
    </comment>
    <comment ref="I8" authorId="0" shapeId="0" xr:uid="{7D495496-F3F1-4F1C-9B6C-8C3B8D82D036}">
      <text>
        <r>
          <rPr>
            <b/>
            <sz val="9"/>
            <color indexed="81"/>
            <rFont val="MS P ゴシック"/>
            <family val="3"/>
            <charset val="128"/>
          </rPr>
          <t>雇用形態を選択</t>
        </r>
      </text>
    </comment>
    <comment ref="I9" authorId="0" shapeId="0" xr:uid="{A5204B6D-B25C-4B25-9011-0D997A3C3172}">
      <text>
        <r>
          <rPr>
            <b/>
            <sz val="9"/>
            <color indexed="81"/>
            <rFont val="MS P ゴシック"/>
            <family val="3"/>
            <charset val="128"/>
          </rPr>
          <t>勤務体系を選択</t>
        </r>
      </text>
    </comment>
    <comment ref="G10" authorId="0" shapeId="0" xr:uid="{4E89B604-523C-49A3-8028-9EEFC02711F2}">
      <text>
        <r>
          <rPr>
            <b/>
            <sz val="9"/>
            <color indexed="81"/>
            <rFont val="MS P ゴシック"/>
            <family val="3"/>
            <charset val="128"/>
          </rPr>
          <t>1日の所定労働時間</t>
        </r>
      </text>
    </comment>
    <comment ref="J10" authorId="0" shapeId="0" xr:uid="{8E1A5230-9E84-49EB-AD10-B9A82896805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AF06F2DB-F79F-4B61-BE74-9202922756CE}">
      <text>
        <r>
          <rPr>
            <b/>
            <sz val="9"/>
            <color indexed="81"/>
            <rFont val="MS P ゴシック"/>
            <family val="3"/>
            <charset val="128"/>
          </rPr>
          <t>【裁量、(大学・国研等)裁量の場合】
1日のみなし労働時間
【固定残業代有の場合】
1か月の固定残業時間</t>
        </r>
      </text>
    </comment>
    <comment ref="Q10" authorId="0" shapeId="0" xr:uid="{BDB6A1B5-4EC4-4E82-A1B3-F4A9878AC36F}">
      <text>
        <r>
          <rPr>
            <b/>
            <sz val="9"/>
            <color indexed="81"/>
            <rFont val="MS P ゴシック"/>
            <family val="3"/>
            <charset val="128"/>
          </rPr>
          <t>当月の他の公的資金に係る従事時間の合計</t>
        </r>
      </text>
    </comment>
    <comment ref="C11" authorId="0" shapeId="0" xr:uid="{DD82582C-6045-4454-BF95-8A221E3F54D0}">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84A23470-8BF4-44A5-9723-395C3FC26C7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B7AF07E1-8359-4A8A-8259-9FC523FA7FA3}">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1F2CB8FE-0114-4E96-B4BD-961A8D9FA48B}">
      <text>
        <r>
          <rPr>
            <b/>
            <sz val="9"/>
            <color indexed="81"/>
            <rFont val="MS P ゴシック"/>
            <family val="3"/>
            <charset val="128"/>
          </rPr>
          <t>【大学・国研等の場合のみ】
人件費算定表の「NEDO従事時間」へ記入</t>
        </r>
      </text>
    </comment>
    <comment ref="Q44" authorId="0" shapeId="0" xr:uid="{3070C3E7-D224-4E76-B5A8-385098E7C0D1}">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9F372D8-CA67-4BF3-B722-CC0492F76426}">
      <text>
        <r>
          <rPr>
            <b/>
            <sz val="9"/>
            <color indexed="81"/>
            <rFont val="MS P ゴシック"/>
            <family val="3"/>
            <charset val="128"/>
          </rPr>
          <t>再委託先等の場合など、NEDO以外の確認を受ける場合は適宜修正してください。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F0666A58-6249-4995-AE33-E4FA30188FB7}">
      <text>
        <r>
          <rPr>
            <b/>
            <sz val="9"/>
            <color indexed="81"/>
            <rFont val="MS P ゴシック"/>
            <family val="3"/>
            <charset val="128"/>
          </rPr>
          <t>当月の従事実績の
ありorなし　を選択</t>
        </r>
      </text>
    </comment>
    <comment ref="Q2" authorId="0" shapeId="0" xr:uid="{1A3CE676-ADA9-41F6-A9AE-DF7239D6BF3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35F11C0-2946-4E76-9F31-FAECA7E0BB52}">
      <text>
        <r>
          <rPr>
            <b/>
            <sz val="9"/>
            <color indexed="81"/>
            <rFont val="MS P ゴシック"/>
            <family val="3"/>
            <charset val="128"/>
          </rPr>
          <t>再委託先等でなければ記載不要</t>
        </r>
      </text>
    </comment>
    <comment ref="I8" authorId="0" shapeId="0" xr:uid="{9D9C0A31-B5FC-4964-8A33-100D572FC814}">
      <text>
        <r>
          <rPr>
            <b/>
            <sz val="9"/>
            <color indexed="81"/>
            <rFont val="MS P ゴシック"/>
            <family val="3"/>
            <charset val="128"/>
          </rPr>
          <t>雇用形態を選択</t>
        </r>
      </text>
    </comment>
    <comment ref="I9" authorId="0" shapeId="0" xr:uid="{4DC54B79-01AE-4726-9E16-C5A2C87353BC}">
      <text>
        <r>
          <rPr>
            <b/>
            <sz val="9"/>
            <color indexed="81"/>
            <rFont val="MS P ゴシック"/>
            <family val="3"/>
            <charset val="128"/>
          </rPr>
          <t>勤務体系を選択</t>
        </r>
      </text>
    </comment>
    <comment ref="G10" authorId="0" shapeId="0" xr:uid="{FFAADB50-5AFF-41EC-8A76-05AA7B2478BC}">
      <text>
        <r>
          <rPr>
            <b/>
            <sz val="9"/>
            <color indexed="81"/>
            <rFont val="MS P ゴシック"/>
            <family val="3"/>
            <charset val="128"/>
          </rPr>
          <t>1日の所定労働時間</t>
        </r>
      </text>
    </comment>
    <comment ref="J10" authorId="0" shapeId="0" xr:uid="{F04B47D7-811C-4017-AC2C-573D0635006B}">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69530-4E17-4BEA-82E0-78EA455F2E20}">
      <text>
        <r>
          <rPr>
            <b/>
            <sz val="9"/>
            <color indexed="81"/>
            <rFont val="MS P ゴシック"/>
            <family val="3"/>
            <charset val="128"/>
          </rPr>
          <t>【裁量、(大学・国研等)裁量の場合】
1日のみなし労働時間
【固定残業代有の場合】
1か月の固定残業時間</t>
        </r>
      </text>
    </comment>
    <comment ref="Q10" authorId="0" shapeId="0" xr:uid="{4D05E347-ED61-4DE2-9867-B2196EC78F9D}">
      <text>
        <r>
          <rPr>
            <b/>
            <sz val="9"/>
            <color indexed="81"/>
            <rFont val="MS P ゴシック"/>
            <family val="3"/>
            <charset val="128"/>
          </rPr>
          <t>当月の他の公的資金に係る従事時間の合計</t>
        </r>
      </text>
    </comment>
    <comment ref="C11" authorId="0" shapeId="0" xr:uid="{3257F98C-BE88-47A7-ABF2-63C2B52F0BBC}">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09DA779A-9C2C-46F9-A5F4-8F8605D5719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A08F4B7B-46FA-410A-95DC-C379A70A5FE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62F4E4B-B61A-406A-9427-30F72F20BA1F}">
      <text>
        <r>
          <rPr>
            <b/>
            <sz val="9"/>
            <color indexed="81"/>
            <rFont val="MS P ゴシック"/>
            <family val="3"/>
            <charset val="128"/>
          </rPr>
          <t>【大学・国研等の場合のみ】
人件費算定表の「NEDO従事時間」へ記入</t>
        </r>
      </text>
    </comment>
    <comment ref="Q44" authorId="0" shapeId="0" xr:uid="{9AEE45C0-FDEB-4F57-80E6-7A257529932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2252574C-26E8-462C-B680-B470E8E6FF79}">
      <text>
        <r>
          <rPr>
            <b/>
            <sz val="9"/>
            <color indexed="81"/>
            <rFont val="MS P ゴシック"/>
            <family val="3"/>
            <charset val="128"/>
          </rPr>
          <t>再委託先等の場合など、NEDO以外の確認を受ける場合は適宜修正してください。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E8D65CA8-2EF9-415D-9232-1923613C5204}">
      <text>
        <r>
          <rPr>
            <b/>
            <sz val="9"/>
            <color indexed="81"/>
            <rFont val="MS P ゴシック"/>
            <family val="3"/>
            <charset val="128"/>
          </rPr>
          <t>当月の従事実績の
ありorなし　を選択</t>
        </r>
      </text>
    </comment>
    <comment ref="Q2" authorId="0" shapeId="0" xr:uid="{3BFEF8A7-1F54-404C-A92C-263401FF103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BC7676A-0916-41DF-9C44-C5F54F370894}">
      <text>
        <r>
          <rPr>
            <b/>
            <sz val="9"/>
            <color indexed="81"/>
            <rFont val="MS P ゴシック"/>
            <family val="3"/>
            <charset val="128"/>
          </rPr>
          <t>再委託先等でなければ記載不要</t>
        </r>
      </text>
    </comment>
    <comment ref="I8" authorId="0" shapeId="0" xr:uid="{27313AFF-6B25-4A10-9D63-638DC0155388}">
      <text>
        <r>
          <rPr>
            <b/>
            <sz val="9"/>
            <color indexed="81"/>
            <rFont val="MS P ゴシック"/>
            <family val="3"/>
            <charset val="128"/>
          </rPr>
          <t>雇用形態を選択</t>
        </r>
      </text>
    </comment>
    <comment ref="I9" authorId="0" shapeId="0" xr:uid="{75847CF7-C28F-46A7-B5B1-94E119F245C0}">
      <text>
        <r>
          <rPr>
            <b/>
            <sz val="9"/>
            <color indexed="81"/>
            <rFont val="MS P ゴシック"/>
            <family val="3"/>
            <charset val="128"/>
          </rPr>
          <t>勤務体系を選択</t>
        </r>
      </text>
    </comment>
    <comment ref="G10" authorId="0" shapeId="0" xr:uid="{B30BEEC2-D73B-4A29-B815-094C8665ABF8}">
      <text>
        <r>
          <rPr>
            <b/>
            <sz val="9"/>
            <color indexed="81"/>
            <rFont val="MS P ゴシック"/>
            <family val="3"/>
            <charset val="128"/>
          </rPr>
          <t>1日の所定労働時間</t>
        </r>
      </text>
    </comment>
    <comment ref="J10" authorId="0" shapeId="0" xr:uid="{602259D0-0711-4F7C-9E68-54527CE6688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052604F5-793D-4FE0-8D19-F88D6C874E96}">
      <text>
        <r>
          <rPr>
            <b/>
            <sz val="9"/>
            <color indexed="81"/>
            <rFont val="MS P ゴシック"/>
            <family val="3"/>
            <charset val="128"/>
          </rPr>
          <t>【裁量、(大学・国研等)裁量の場合】
1日のみなし労働時間
【固定残業代有の場合】
1か月の固定残業時間</t>
        </r>
      </text>
    </comment>
    <comment ref="Q10" authorId="0" shapeId="0" xr:uid="{50CF9DB9-3FA1-4532-B794-12C161AB8481}">
      <text>
        <r>
          <rPr>
            <b/>
            <sz val="9"/>
            <color indexed="81"/>
            <rFont val="MS P ゴシック"/>
            <family val="3"/>
            <charset val="128"/>
          </rPr>
          <t>当月の他の公的資金に係る従事時間の合計</t>
        </r>
      </text>
    </comment>
    <comment ref="C11" authorId="0" shapeId="0" xr:uid="{A4313021-7EEF-45F1-B820-6578010B0623}">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4DEE13FB-221C-4F87-86A7-E828CFF1261A}">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2A1F772-EAEF-4BBF-BD92-7E12AD3F16A2}">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FF989B1-B533-4DCE-86BE-9EF7709FA0CA}">
      <text>
        <r>
          <rPr>
            <b/>
            <sz val="9"/>
            <color indexed="81"/>
            <rFont val="MS P ゴシック"/>
            <family val="3"/>
            <charset val="128"/>
          </rPr>
          <t>【大学・国研等の場合のみ】
人件費算定表の「NEDO従事時間」へ記入</t>
        </r>
      </text>
    </comment>
    <comment ref="Q44" authorId="0" shapeId="0" xr:uid="{5A4E2994-F8C1-45B1-B759-09B3546D720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3E3ADEAC-6783-41F4-9481-F3AC4427F8AF}">
      <text>
        <r>
          <rPr>
            <b/>
            <sz val="9"/>
            <color indexed="81"/>
            <rFont val="MS P ゴシック"/>
            <family val="3"/>
            <charset val="128"/>
          </rPr>
          <t>再委託先等の場合など、NEDO以外の確認を受ける場合は適宜修正してください。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5964FB-0AF5-4B4D-9278-3ED825B645C3}">
      <text>
        <r>
          <rPr>
            <b/>
            <sz val="9"/>
            <color indexed="81"/>
            <rFont val="MS P ゴシック"/>
            <family val="3"/>
            <charset val="128"/>
          </rPr>
          <t>当月の従事実績の
ありorなし　を選択</t>
        </r>
      </text>
    </comment>
    <comment ref="Q2" authorId="0" shapeId="0" xr:uid="{A6B65CBA-090C-4395-8F07-BA7D8D3AE4AB}">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01DD22A4-EC33-40AC-A227-86EFC8BE6CF4}">
      <text>
        <r>
          <rPr>
            <b/>
            <sz val="9"/>
            <color indexed="81"/>
            <rFont val="MS P ゴシック"/>
            <family val="3"/>
            <charset val="128"/>
          </rPr>
          <t>再委託先等でなければ記載不要</t>
        </r>
      </text>
    </comment>
    <comment ref="I8" authorId="0" shapeId="0" xr:uid="{BCBA7A4F-BA70-44E3-9D0E-F215DF2BFA80}">
      <text>
        <r>
          <rPr>
            <b/>
            <sz val="9"/>
            <color indexed="81"/>
            <rFont val="MS P ゴシック"/>
            <family val="3"/>
            <charset val="128"/>
          </rPr>
          <t>雇用形態を選択</t>
        </r>
      </text>
    </comment>
    <comment ref="I9" authorId="0" shapeId="0" xr:uid="{B8E9EA4D-BAA9-484C-984A-DC99B0AC092A}">
      <text>
        <r>
          <rPr>
            <b/>
            <sz val="9"/>
            <color indexed="81"/>
            <rFont val="MS P ゴシック"/>
            <family val="3"/>
            <charset val="128"/>
          </rPr>
          <t>勤務体系を選択</t>
        </r>
      </text>
    </comment>
    <comment ref="G10" authorId="0" shapeId="0" xr:uid="{BD0C43F9-CE9F-4364-B438-00B331326582}">
      <text>
        <r>
          <rPr>
            <b/>
            <sz val="9"/>
            <color indexed="81"/>
            <rFont val="MS P ゴシック"/>
            <family val="3"/>
            <charset val="128"/>
          </rPr>
          <t>1日の所定労働時間</t>
        </r>
      </text>
    </comment>
    <comment ref="J10" authorId="0" shapeId="0" xr:uid="{5BBB61AF-E082-4AAF-B7A0-46FA0D3258FF}">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9D56C4ED-47EA-4BE2-BF36-1233D423020A}">
      <text>
        <r>
          <rPr>
            <b/>
            <sz val="9"/>
            <color indexed="81"/>
            <rFont val="MS P ゴシック"/>
            <family val="3"/>
            <charset val="128"/>
          </rPr>
          <t>【裁量、(大学・国研等)裁量の場合】
1日のみなし労働時間
【固定残業代有の場合】
1か月の固定残業時間</t>
        </r>
      </text>
    </comment>
    <comment ref="Q10" authorId="0" shapeId="0" xr:uid="{63B539BF-1CF6-4791-BC85-03DF8C9D6F42}">
      <text>
        <r>
          <rPr>
            <b/>
            <sz val="9"/>
            <color indexed="81"/>
            <rFont val="MS P ゴシック"/>
            <family val="3"/>
            <charset val="128"/>
          </rPr>
          <t>当月の他の公的資金に係る従事時間の合計</t>
        </r>
      </text>
    </comment>
    <comment ref="C11" authorId="0" shapeId="0" xr:uid="{E37F69E2-EC85-448F-BCFB-7D6200826AE5}">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FF306626-4A8C-4A77-86BF-C29C911E222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54DD48E-535B-4DF9-A7C4-859F3FA49904}">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F2746EE1-CD60-46D5-88CB-0C39D82F871E}">
      <text>
        <r>
          <rPr>
            <b/>
            <sz val="9"/>
            <color indexed="81"/>
            <rFont val="MS P ゴシック"/>
            <family val="3"/>
            <charset val="128"/>
          </rPr>
          <t>【大学・国研等の場合のみ】
人件費算定表の「NEDO従事時間」へ記入</t>
        </r>
      </text>
    </comment>
    <comment ref="Q44" authorId="0" shapeId="0" xr:uid="{EF4B4AF6-8683-4B9B-91CA-D060B2DF2558}">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0FE68CE8-F62A-48D7-99C0-6A99E0C83A8C}">
      <text>
        <r>
          <rPr>
            <b/>
            <sz val="9"/>
            <color indexed="81"/>
            <rFont val="MS P ゴシック"/>
            <family val="3"/>
            <charset val="128"/>
          </rPr>
          <t>再委託先等の場合など、NEDO以外の確認を受ける場合は適宜修正してください。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BFBC8B7-A3B0-413F-9008-165D67B844D5}">
      <text>
        <r>
          <rPr>
            <b/>
            <sz val="9"/>
            <color indexed="81"/>
            <rFont val="MS P ゴシック"/>
            <family val="3"/>
            <charset val="128"/>
          </rPr>
          <t>当月の従事実績の
ありorなし　を選択</t>
        </r>
      </text>
    </comment>
    <comment ref="Q2" authorId="0" shapeId="0" xr:uid="{9A4EDF82-11D9-4CDB-9500-665BB9D909EE}">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C1F7D264-CD9A-425D-92C4-88AE24E21EA3}">
      <text>
        <r>
          <rPr>
            <b/>
            <sz val="9"/>
            <color indexed="81"/>
            <rFont val="MS P ゴシック"/>
            <family val="3"/>
            <charset val="128"/>
          </rPr>
          <t>再委託先等でなければ記載不要</t>
        </r>
      </text>
    </comment>
    <comment ref="I8" authorId="0" shapeId="0" xr:uid="{B2FD6231-0056-4906-ABFE-EC92390D7D1F}">
      <text>
        <r>
          <rPr>
            <b/>
            <sz val="9"/>
            <color indexed="81"/>
            <rFont val="MS P ゴシック"/>
            <family val="3"/>
            <charset val="128"/>
          </rPr>
          <t>雇用形態を選択</t>
        </r>
      </text>
    </comment>
    <comment ref="I9" authorId="0" shapeId="0" xr:uid="{1B2194FB-E44B-4DFE-BA74-49760A3DB038}">
      <text>
        <r>
          <rPr>
            <b/>
            <sz val="9"/>
            <color indexed="81"/>
            <rFont val="MS P ゴシック"/>
            <family val="3"/>
            <charset val="128"/>
          </rPr>
          <t>勤務体系を選択</t>
        </r>
      </text>
    </comment>
    <comment ref="G10" authorId="0" shapeId="0" xr:uid="{E5C8378A-71BE-4D85-A488-4A9C1469F49C}">
      <text>
        <r>
          <rPr>
            <b/>
            <sz val="9"/>
            <color indexed="81"/>
            <rFont val="MS P ゴシック"/>
            <family val="3"/>
            <charset val="128"/>
          </rPr>
          <t>1日の所定労働時間</t>
        </r>
      </text>
    </comment>
    <comment ref="J10" authorId="0" shapeId="0" xr:uid="{DB42724F-1ADE-47A7-B0A1-091A294AC643}">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1CBEA2BF-C299-4CBD-A3CE-26070BDEB5F2}">
      <text>
        <r>
          <rPr>
            <b/>
            <sz val="9"/>
            <color indexed="81"/>
            <rFont val="MS P ゴシック"/>
            <family val="3"/>
            <charset val="128"/>
          </rPr>
          <t>【裁量、(大学・国研等)裁量の場合】
1日のみなし労働時間
【固定残業代有の場合】
1か月の固定残業時間</t>
        </r>
      </text>
    </comment>
    <comment ref="Q10" authorId="0" shapeId="0" xr:uid="{BC6C52DB-79FF-4506-8971-93425745D106}">
      <text>
        <r>
          <rPr>
            <b/>
            <sz val="9"/>
            <color indexed="81"/>
            <rFont val="MS P ゴシック"/>
            <family val="3"/>
            <charset val="128"/>
          </rPr>
          <t>当月の他の公的資金に係る従事時間の合計</t>
        </r>
      </text>
    </comment>
    <comment ref="C11" authorId="0" shapeId="0" xr:uid="{7E862DEE-A0EC-47D4-A950-A515822CD2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7C4F6A88-6132-4438-99F9-7F1E8BD2C731}">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2324FA6-2DD6-479F-A5D6-861EC69CAF6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55A32D4-C27D-42FB-9CD5-9BCABED55D1A}">
      <text>
        <r>
          <rPr>
            <b/>
            <sz val="9"/>
            <color indexed="81"/>
            <rFont val="MS P ゴシック"/>
            <family val="3"/>
            <charset val="128"/>
          </rPr>
          <t>【大学・国研等の場合のみ】
人件費算定表の「NEDO従事時間」へ記入</t>
        </r>
      </text>
    </comment>
    <comment ref="Q44" authorId="0" shapeId="0" xr:uid="{932EE1D7-0F24-49F0-95AF-5C68CCCE11E9}">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69698B3-C3B9-4530-B2E9-63C93897D078}">
      <text>
        <r>
          <rPr>
            <b/>
            <sz val="9"/>
            <color indexed="81"/>
            <rFont val="MS P ゴシック"/>
            <family val="3"/>
            <charset val="128"/>
          </rPr>
          <t>再委託先等の場合など、NEDO以外の確認を受ける場合は適宜修正してください。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5557A7D0-C92F-457F-8472-34659AC09A4B}">
      <text>
        <r>
          <rPr>
            <b/>
            <sz val="9"/>
            <color indexed="81"/>
            <rFont val="MS P ゴシック"/>
            <family val="3"/>
            <charset val="128"/>
          </rPr>
          <t>当月の従事実績の
ありorなし　を選択</t>
        </r>
      </text>
    </comment>
    <comment ref="Q2" authorId="0" shapeId="0" xr:uid="{F95767EA-D6B2-4EA8-B4F2-23F98598FBF8}">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FEC6E0CB-3E5D-43AB-B750-CF4E7E665FC7}">
      <text>
        <r>
          <rPr>
            <b/>
            <sz val="9"/>
            <color indexed="81"/>
            <rFont val="MS P ゴシック"/>
            <family val="3"/>
            <charset val="128"/>
          </rPr>
          <t>再委託先等でなければ記載不要</t>
        </r>
      </text>
    </comment>
    <comment ref="I8" authorId="0" shapeId="0" xr:uid="{A89AE034-D229-4D56-A6D2-87ACF970E731}">
      <text>
        <r>
          <rPr>
            <b/>
            <sz val="9"/>
            <color indexed="81"/>
            <rFont val="MS P ゴシック"/>
            <family val="3"/>
            <charset val="128"/>
          </rPr>
          <t>雇用形態を選択</t>
        </r>
      </text>
    </comment>
    <comment ref="I9" authorId="0" shapeId="0" xr:uid="{C3E2A787-0F67-4744-BEE1-B6F2D86B01FF}">
      <text>
        <r>
          <rPr>
            <b/>
            <sz val="9"/>
            <color indexed="81"/>
            <rFont val="MS P ゴシック"/>
            <family val="3"/>
            <charset val="128"/>
          </rPr>
          <t>勤務体系を選択</t>
        </r>
      </text>
    </comment>
    <comment ref="G10" authorId="0" shapeId="0" xr:uid="{22914AF2-788F-4BC5-9178-18984F6CB757}">
      <text>
        <r>
          <rPr>
            <b/>
            <sz val="9"/>
            <color indexed="81"/>
            <rFont val="MS P ゴシック"/>
            <family val="3"/>
            <charset val="128"/>
          </rPr>
          <t>1日の所定労働時間</t>
        </r>
      </text>
    </comment>
    <comment ref="J10" authorId="0" shapeId="0" xr:uid="{B74157ED-CB58-4B73-9CD6-6E7BABA4256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C3456B42-2484-4FA4-B827-C4191051A41E}">
      <text>
        <r>
          <rPr>
            <b/>
            <sz val="9"/>
            <color indexed="81"/>
            <rFont val="MS P ゴシック"/>
            <family val="3"/>
            <charset val="128"/>
          </rPr>
          <t>【裁量、(大学・国研等)裁量の場合】
1日のみなし労働時間
【固定残業代有の場合】
1か月の固定残業時間</t>
        </r>
      </text>
    </comment>
    <comment ref="Q10" authorId="0" shapeId="0" xr:uid="{936902B6-CCD4-4452-86F4-CEC3EEF48838}">
      <text>
        <r>
          <rPr>
            <b/>
            <sz val="9"/>
            <color indexed="81"/>
            <rFont val="MS P ゴシック"/>
            <family val="3"/>
            <charset val="128"/>
          </rPr>
          <t>当月の他の公的資金に係る従事時間の合計</t>
        </r>
      </text>
    </comment>
    <comment ref="C11" authorId="0" shapeId="0" xr:uid="{18EDABAC-F752-410A-BD91-CAC25029E24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69B0EA3-08A7-4D3F-9D3A-3A7EE3CD26F8}">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E747221A-8331-4A29-B915-7ACB7D7BE04D}">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2061F9D9-9468-4D74-AE40-4D6979E3FFC0}">
      <text>
        <r>
          <rPr>
            <b/>
            <sz val="9"/>
            <color indexed="81"/>
            <rFont val="MS P ゴシック"/>
            <family val="3"/>
            <charset val="128"/>
          </rPr>
          <t>【大学・国研等の場合のみ】
人件費算定表の「NEDO従事時間」へ記入</t>
        </r>
      </text>
    </comment>
    <comment ref="Q44" authorId="0" shapeId="0" xr:uid="{48BFE5E4-C8D4-4A6F-9BA1-7C41371A4BF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74A05CF-89A7-458A-A309-8581F6E7B59E}">
      <text>
        <r>
          <rPr>
            <b/>
            <sz val="9"/>
            <color indexed="81"/>
            <rFont val="MS P ゴシック"/>
            <family val="3"/>
            <charset val="128"/>
          </rPr>
          <t>再委託先等の場合など、NEDO以外の確認を受ける場合は適宜修正してください。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71A3E7-C602-4A97-8126-4B1429571950}">
      <text>
        <r>
          <rPr>
            <b/>
            <sz val="9"/>
            <color indexed="81"/>
            <rFont val="MS P ゴシック"/>
            <family val="3"/>
            <charset val="128"/>
          </rPr>
          <t>当月の従事実績の
ありorなし　を選択</t>
        </r>
      </text>
    </comment>
    <comment ref="Q2" authorId="0" shapeId="0" xr:uid="{8568336D-CBC1-4C7F-B930-690C1E24D56D}">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69249836-CBFC-4A58-88D1-50F59A084F5C}">
      <text>
        <r>
          <rPr>
            <b/>
            <sz val="9"/>
            <color indexed="81"/>
            <rFont val="MS P ゴシック"/>
            <family val="3"/>
            <charset val="128"/>
          </rPr>
          <t>再委託先等でなければ記載不要</t>
        </r>
      </text>
    </comment>
    <comment ref="I8" authorId="0" shapeId="0" xr:uid="{19BA6709-6923-4893-AC5C-E354836E7BF7}">
      <text>
        <r>
          <rPr>
            <b/>
            <sz val="9"/>
            <color indexed="81"/>
            <rFont val="MS P ゴシック"/>
            <family val="3"/>
            <charset val="128"/>
          </rPr>
          <t>雇用形態を選択</t>
        </r>
      </text>
    </comment>
    <comment ref="I9" authorId="0" shapeId="0" xr:uid="{55CAD991-3574-4672-B2A8-A2611169D848}">
      <text>
        <r>
          <rPr>
            <b/>
            <sz val="9"/>
            <color indexed="81"/>
            <rFont val="MS P ゴシック"/>
            <family val="3"/>
            <charset val="128"/>
          </rPr>
          <t>勤務体系を選択</t>
        </r>
      </text>
    </comment>
    <comment ref="G10" authorId="0" shapeId="0" xr:uid="{877FEC8E-2BFC-4574-818A-D2534BBA344F}">
      <text>
        <r>
          <rPr>
            <b/>
            <sz val="9"/>
            <color indexed="81"/>
            <rFont val="MS P ゴシック"/>
            <family val="3"/>
            <charset val="128"/>
          </rPr>
          <t>1日の所定労働時間</t>
        </r>
      </text>
    </comment>
    <comment ref="J10" authorId="0" shapeId="0" xr:uid="{99D12164-0D8A-44A7-8311-47734439BF2C}">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3D5E1259-E892-417A-B834-1EBDF7CD818A}">
      <text>
        <r>
          <rPr>
            <b/>
            <sz val="9"/>
            <color indexed="81"/>
            <rFont val="MS P ゴシック"/>
            <family val="3"/>
            <charset val="128"/>
          </rPr>
          <t>【裁量、(大学・国研等)裁量の場合】
1日のみなし労働時間
【固定残業代有の場合】
1か月の固定残業時間</t>
        </r>
      </text>
    </comment>
    <comment ref="Q10" authorId="0" shapeId="0" xr:uid="{5D521EE0-5803-4C3F-806D-B63AEC5321D7}">
      <text>
        <r>
          <rPr>
            <b/>
            <sz val="9"/>
            <color indexed="81"/>
            <rFont val="MS P ゴシック"/>
            <family val="3"/>
            <charset val="128"/>
          </rPr>
          <t>当月の他の公的資金に係る従事時間の合計</t>
        </r>
      </text>
    </comment>
    <comment ref="C11" authorId="0" shapeId="0" xr:uid="{D5B2D872-B38F-4423-BBB2-FE6C0805E59E}">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EB6CFF90-FEC2-4838-AEA3-74A0AA5F4E6C}">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C7ED208D-B854-455E-8489-F6532561B551}">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54ADA0CD-7A7C-4CB6-8B6F-CE5851AD8C34}">
      <text>
        <r>
          <rPr>
            <b/>
            <sz val="9"/>
            <color indexed="81"/>
            <rFont val="MS P ゴシック"/>
            <family val="3"/>
            <charset val="128"/>
          </rPr>
          <t>【大学・国研等の場合のみ】
人件費算定表の「NEDO従事時間」へ記入</t>
        </r>
      </text>
    </comment>
    <comment ref="Q44" authorId="0" shapeId="0" xr:uid="{03A1C355-F2A3-481E-887C-3367CE36D075}">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47FE56C8-134C-4A59-A088-F4C8872596C4}">
      <text>
        <r>
          <rPr>
            <b/>
            <sz val="9"/>
            <color indexed="81"/>
            <rFont val="MS P ゴシック"/>
            <family val="3"/>
            <charset val="128"/>
          </rPr>
          <t>再委託先等の場合など、NEDO以外の確認を受ける場合は適宜修正してください。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7281DC37-48D7-4515-8E8C-D6BDAC12B4BA}">
      <text>
        <r>
          <rPr>
            <b/>
            <sz val="9"/>
            <color indexed="81"/>
            <rFont val="MS P ゴシック"/>
            <family val="3"/>
            <charset val="128"/>
          </rPr>
          <t>当月の従事実績の
ありorなし　を選択</t>
        </r>
      </text>
    </comment>
    <comment ref="Q2" authorId="0" shapeId="0" xr:uid="{BE4BDC33-8EB4-4B44-8872-FA54A54B97E0}">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A12D288-B26B-4D0E-B2C3-CF56A9AFD2AC}">
      <text>
        <r>
          <rPr>
            <b/>
            <sz val="9"/>
            <color indexed="81"/>
            <rFont val="MS P ゴシック"/>
            <family val="3"/>
            <charset val="128"/>
          </rPr>
          <t>再委託先等でなければ記載不要</t>
        </r>
      </text>
    </comment>
    <comment ref="I8" authorId="0" shapeId="0" xr:uid="{572DED7F-5B58-48A4-87F4-7D1A060BC16A}">
      <text>
        <r>
          <rPr>
            <b/>
            <sz val="9"/>
            <color indexed="81"/>
            <rFont val="MS P ゴシック"/>
            <family val="3"/>
            <charset val="128"/>
          </rPr>
          <t>雇用形態を選択</t>
        </r>
      </text>
    </comment>
    <comment ref="I9" authorId="0" shapeId="0" xr:uid="{3E5F541A-6E32-47D8-80EB-90CDD85D8CDE}">
      <text>
        <r>
          <rPr>
            <b/>
            <sz val="9"/>
            <color indexed="81"/>
            <rFont val="MS P ゴシック"/>
            <family val="3"/>
            <charset val="128"/>
          </rPr>
          <t>勤務体系を選択</t>
        </r>
      </text>
    </comment>
    <comment ref="G10" authorId="0" shapeId="0" xr:uid="{E80CA504-BA65-4355-99CD-C276B04AFE4E}">
      <text>
        <r>
          <rPr>
            <b/>
            <sz val="9"/>
            <color indexed="81"/>
            <rFont val="MS P ゴシック"/>
            <family val="3"/>
            <charset val="128"/>
          </rPr>
          <t>1日の所定労働時間</t>
        </r>
      </text>
    </comment>
    <comment ref="J10" authorId="0" shapeId="0" xr:uid="{E53E3AB0-6919-4F28-979E-C245BD3FC7F5}">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B74AF744-01C5-49F9-B1F4-58BB8F959736}">
      <text>
        <r>
          <rPr>
            <b/>
            <sz val="9"/>
            <color indexed="81"/>
            <rFont val="MS P ゴシック"/>
            <family val="3"/>
            <charset val="128"/>
          </rPr>
          <t>【裁量、(大学・国研等)裁量の場合】
1日のみなし労働時間
【固定残業代有の場合】
1か月の固定残業時間</t>
        </r>
      </text>
    </comment>
    <comment ref="Q10" authorId="0" shapeId="0" xr:uid="{5A9AA76C-CBE4-486D-AEC4-21A8B004A865}">
      <text>
        <r>
          <rPr>
            <b/>
            <sz val="9"/>
            <color indexed="81"/>
            <rFont val="MS P ゴシック"/>
            <family val="3"/>
            <charset val="128"/>
          </rPr>
          <t>当月の他の公的資金に係る従事時間の合計</t>
        </r>
      </text>
    </comment>
    <comment ref="C11" authorId="0" shapeId="0" xr:uid="{786092F5-7A18-4804-9CE3-EBFA3BAC4EB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5518BF16-F506-415C-8DD6-B337E6031814}">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6B2DD99-4FDC-4216-9CB9-2110F1AE544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3477EC94-B3D1-4639-B824-A6B9617B55FB}">
      <text>
        <r>
          <rPr>
            <b/>
            <sz val="9"/>
            <color indexed="81"/>
            <rFont val="MS P ゴシック"/>
            <family val="3"/>
            <charset val="128"/>
          </rPr>
          <t>【大学・国研等の場合のみ】
人件費算定表の「NEDO従事時間」へ記入</t>
        </r>
      </text>
    </comment>
    <comment ref="Q44" authorId="0" shapeId="0" xr:uid="{BCD68800-8B0C-4649-BD88-51A501F7F8F4}">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14B61E-62C5-42D5-A464-ECE1118C2570}">
      <text>
        <r>
          <rPr>
            <b/>
            <sz val="9"/>
            <color indexed="81"/>
            <rFont val="MS P ゴシック"/>
            <family val="3"/>
            <charset val="128"/>
          </rPr>
          <t>再委託先等の場合など、NEDO以外の確認を受ける場合は適宜修正してください。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89B1D3F6-B7AD-4E65-878A-1F065FA69512}">
      <text>
        <r>
          <rPr>
            <b/>
            <sz val="9"/>
            <color indexed="81"/>
            <rFont val="MS P ゴシック"/>
            <family val="3"/>
            <charset val="128"/>
          </rPr>
          <t>当月の従事実績の
ありorなし　を選択</t>
        </r>
      </text>
    </comment>
    <comment ref="Q2" authorId="0" shapeId="0" xr:uid="{1A1C9AF2-D6D0-483C-8978-E7B59093A497}">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EAD7C62-8671-4A12-8250-E1F2728C6BFD}">
      <text>
        <r>
          <rPr>
            <b/>
            <sz val="9"/>
            <color indexed="81"/>
            <rFont val="MS P ゴシック"/>
            <family val="3"/>
            <charset val="128"/>
          </rPr>
          <t>再委託先等でなければ記載不要</t>
        </r>
      </text>
    </comment>
    <comment ref="I8" authorId="0" shapeId="0" xr:uid="{E0CC82B6-B2AA-4FE9-8934-78847B012AAE}">
      <text>
        <r>
          <rPr>
            <b/>
            <sz val="9"/>
            <color indexed="81"/>
            <rFont val="MS P ゴシック"/>
            <family val="3"/>
            <charset val="128"/>
          </rPr>
          <t>雇用形態を選択</t>
        </r>
      </text>
    </comment>
    <comment ref="I9" authorId="0" shapeId="0" xr:uid="{B7CA3447-A0E9-451A-A00C-D65FEBE0B7B0}">
      <text>
        <r>
          <rPr>
            <b/>
            <sz val="9"/>
            <color indexed="81"/>
            <rFont val="MS P ゴシック"/>
            <family val="3"/>
            <charset val="128"/>
          </rPr>
          <t>勤務体系を選択</t>
        </r>
      </text>
    </comment>
    <comment ref="G10" authorId="0" shapeId="0" xr:uid="{E8FDFCC6-EE11-4204-A11E-0EFC11BEEA2F}">
      <text>
        <r>
          <rPr>
            <b/>
            <sz val="9"/>
            <color indexed="81"/>
            <rFont val="MS P ゴシック"/>
            <family val="3"/>
            <charset val="128"/>
          </rPr>
          <t>1日の所定労働時間</t>
        </r>
      </text>
    </comment>
    <comment ref="J10" authorId="0" shapeId="0" xr:uid="{4B2B9514-E3F1-4BBB-ACAF-798117DFD5D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214FC6B3-22D0-4382-8695-539208E01C70}">
      <text>
        <r>
          <rPr>
            <b/>
            <sz val="9"/>
            <color indexed="81"/>
            <rFont val="MS P ゴシック"/>
            <family val="3"/>
            <charset val="128"/>
          </rPr>
          <t>【裁量、(大学・国研等)裁量の場合】
1日のみなし労働時間
【固定残業代有の場合】
1か月の固定残業時間</t>
        </r>
      </text>
    </comment>
    <comment ref="Q10" authorId="0" shapeId="0" xr:uid="{F92045A4-7D0F-43F2-9731-36A72B8F8B31}">
      <text>
        <r>
          <rPr>
            <b/>
            <sz val="9"/>
            <color indexed="81"/>
            <rFont val="MS P ゴシック"/>
            <family val="3"/>
            <charset val="128"/>
          </rPr>
          <t>当月の他の公的資金に係る従事時間の合計</t>
        </r>
      </text>
    </comment>
    <comment ref="C11" authorId="0" shapeId="0" xr:uid="{C5EA71FF-BCE8-4E38-9EDC-831242E2CFF2}">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B95FF71-BE9E-4031-BA86-0E15BA80C0B6}">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153E66A-23E0-47C7-9ECA-F33979664F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8ABE27D3-718E-4593-9122-325EF8A98A2E}">
      <text>
        <r>
          <rPr>
            <b/>
            <sz val="9"/>
            <color indexed="81"/>
            <rFont val="MS P ゴシック"/>
            <family val="3"/>
            <charset val="128"/>
          </rPr>
          <t>【大学・国研等の場合のみ】
人件費算定表の「NEDO従事時間」へ記入</t>
        </r>
      </text>
    </comment>
    <comment ref="Q44" authorId="0" shapeId="0" xr:uid="{3CC2BA8F-6CC7-446A-B31B-B2EB33EC74E3}">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7A6E709B-9901-4DA4-9376-8101013D2895}">
      <text>
        <r>
          <rPr>
            <b/>
            <sz val="9"/>
            <color indexed="81"/>
            <rFont val="MS P ゴシック"/>
            <family val="3"/>
            <charset val="128"/>
          </rPr>
          <t>再委託先等の場合など、NEDO以外の確認を受ける場合は適宜修正してください。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6039D149-22EC-4A1B-96FA-F00017FB5CD8}">
      <text>
        <r>
          <rPr>
            <b/>
            <sz val="9"/>
            <color indexed="81"/>
            <rFont val="MS P ゴシック"/>
            <family val="3"/>
            <charset val="128"/>
          </rPr>
          <t>当月の従事実績の
ありorなし　を選択</t>
        </r>
      </text>
    </comment>
    <comment ref="Q2" authorId="0" shapeId="0" xr:uid="{92A0D952-6500-4D79-A1E5-C5983F7DF485}">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38676D92-FBA7-4895-B489-11ECA0E333D4}">
      <text>
        <r>
          <rPr>
            <b/>
            <sz val="9"/>
            <color indexed="81"/>
            <rFont val="MS P ゴシック"/>
            <family val="3"/>
            <charset val="128"/>
          </rPr>
          <t>再委託先等でなければ記載不要</t>
        </r>
      </text>
    </comment>
    <comment ref="I8" authorId="0" shapeId="0" xr:uid="{7243D33A-4D78-41DC-BAB6-8D7F99CE81CF}">
      <text>
        <r>
          <rPr>
            <b/>
            <sz val="9"/>
            <color indexed="81"/>
            <rFont val="MS P ゴシック"/>
            <family val="3"/>
            <charset val="128"/>
          </rPr>
          <t>雇用形態を選択</t>
        </r>
      </text>
    </comment>
    <comment ref="I9" authorId="0" shapeId="0" xr:uid="{E2B3B433-95B4-42A2-91FE-6605893F4DDF}">
      <text>
        <r>
          <rPr>
            <b/>
            <sz val="9"/>
            <color indexed="81"/>
            <rFont val="MS P ゴシック"/>
            <family val="3"/>
            <charset val="128"/>
          </rPr>
          <t>勤務体系を選択</t>
        </r>
      </text>
    </comment>
    <comment ref="G10" authorId="0" shapeId="0" xr:uid="{1802DB78-3F3D-42A3-A0A9-16CDF5A22240}">
      <text>
        <r>
          <rPr>
            <b/>
            <sz val="9"/>
            <color indexed="81"/>
            <rFont val="MS P ゴシック"/>
            <family val="3"/>
            <charset val="128"/>
          </rPr>
          <t>1日の所定労働時間</t>
        </r>
      </text>
    </comment>
    <comment ref="J10" authorId="0" shapeId="0" xr:uid="{D54ADA72-C96D-440B-AF14-70D891276067}">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FD007A76-D60A-4E14-B41B-DD122AAADFB4}">
      <text>
        <r>
          <rPr>
            <b/>
            <sz val="9"/>
            <color indexed="81"/>
            <rFont val="MS P ゴシック"/>
            <family val="3"/>
            <charset val="128"/>
          </rPr>
          <t>【裁量、(大学・国研等)裁量の場合】
1日のみなし労働時間
【固定残業代有の場合】
1か月の固定残業時間</t>
        </r>
      </text>
    </comment>
    <comment ref="Q10" authorId="0" shapeId="0" xr:uid="{F546726F-8236-4D2E-A28A-A70E959EB3AF}">
      <text>
        <r>
          <rPr>
            <b/>
            <sz val="9"/>
            <color indexed="81"/>
            <rFont val="MS P ゴシック"/>
            <family val="3"/>
            <charset val="128"/>
          </rPr>
          <t>当月の他の公的資金に係る従事時間の合計</t>
        </r>
      </text>
    </comment>
    <comment ref="C11" authorId="0" shapeId="0" xr:uid="{486706D4-BAB7-4603-8690-82669FF6F904}">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3D82FD8E-0229-4672-B5B7-7CDA045736FD}">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7E54E6E3-8D47-4B7D-8E65-3A8CE6EB2BF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A0B4A0D3-7C59-4B45-B960-F71D8F9E991B}">
      <text>
        <r>
          <rPr>
            <b/>
            <sz val="9"/>
            <color indexed="81"/>
            <rFont val="MS P ゴシック"/>
            <family val="3"/>
            <charset val="128"/>
          </rPr>
          <t>【大学・国研等の場合のみ】
人件費算定表の「NEDO従事時間」へ記入</t>
        </r>
      </text>
    </comment>
    <comment ref="Q44" authorId="0" shapeId="0" xr:uid="{363DDADD-D037-491C-9319-D7E0A378EB8F}">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9AC57E22-024D-4045-AAD4-2C2B9386C55E}">
      <text>
        <r>
          <rPr>
            <b/>
            <sz val="9"/>
            <color indexed="81"/>
            <rFont val="MS P ゴシック"/>
            <family val="3"/>
            <charset val="128"/>
          </rPr>
          <t>再委託先等の場合など、NEDO以外の確認を受ける場合は適宜修正してください。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940A0037-8201-4F46-B1BF-5B6E0275B925}">
      <text>
        <r>
          <rPr>
            <b/>
            <sz val="9"/>
            <color indexed="81"/>
            <rFont val="MS P ゴシック"/>
            <family val="3"/>
            <charset val="128"/>
          </rPr>
          <t>当月の従事実績の
ありorなし　を選択</t>
        </r>
      </text>
    </comment>
    <comment ref="Q2" authorId="0" shapeId="0" xr:uid="{E48CED78-1631-40A5-B067-3A2EAFE91FD6}">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45C322DC-B690-4444-8234-94AE1F3E2035}">
      <text>
        <r>
          <rPr>
            <b/>
            <sz val="9"/>
            <color indexed="81"/>
            <rFont val="MS P ゴシック"/>
            <family val="3"/>
            <charset val="128"/>
          </rPr>
          <t>再委託先等でなければ記載不要</t>
        </r>
      </text>
    </comment>
    <comment ref="I8" authorId="0" shapeId="0" xr:uid="{101B7715-58F9-4E59-A939-5AD66DBBACD7}">
      <text>
        <r>
          <rPr>
            <b/>
            <sz val="9"/>
            <color indexed="81"/>
            <rFont val="MS P ゴシック"/>
            <family val="3"/>
            <charset val="128"/>
          </rPr>
          <t>雇用形態を選択</t>
        </r>
      </text>
    </comment>
    <comment ref="I9" authorId="0" shapeId="0" xr:uid="{6297096D-4D72-42F1-8591-46D3543D7419}">
      <text>
        <r>
          <rPr>
            <b/>
            <sz val="9"/>
            <color indexed="81"/>
            <rFont val="MS P ゴシック"/>
            <family val="3"/>
            <charset val="128"/>
          </rPr>
          <t>勤務体系を選択</t>
        </r>
      </text>
    </comment>
    <comment ref="G10" authorId="0" shapeId="0" xr:uid="{44E80446-5911-42E5-999F-0C6A7E5875D0}">
      <text>
        <r>
          <rPr>
            <b/>
            <sz val="9"/>
            <color indexed="81"/>
            <rFont val="MS P ゴシック"/>
            <family val="3"/>
            <charset val="128"/>
          </rPr>
          <t>1日の所定労働時間</t>
        </r>
      </text>
    </comment>
    <comment ref="J10" authorId="0" shapeId="0" xr:uid="{BF113094-2838-4FA9-847B-2AFD28177B2A}">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E178FC31-7435-42ED-AD38-24323621FD5C}">
      <text>
        <r>
          <rPr>
            <b/>
            <sz val="9"/>
            <color indexed="81"/>
            <rFont val="MS P ゴシック"/>
            <family val="3"/>
            <charset val="128"/>
          </rPr>
          <t>【裁量、(大学・国研等)裁量の場合】
1日のみなし労働時間
【固定残業代有の場合】
1か月の固定残業時間</t>
        </r>
      </text>
    </comment>
    <comment ref="Q10" authorId="0" shapeId="0" xr:uid="{B868982B-5997-4EE9-8DB2-777DEC9470D3}">
      <text>
        <r>
          <rPr>
            <b/>
            <sz val="9"/>
            <color indexed="81"/>
            <rFont val="MS P ゴシック"/>
            <family val="3"/>
            <charset val="128"/>
          </rPr>
          <t>当月の他の公的資金に係る従事時間の合計</t>
        </r>
      </text>
    </comment>
    <comment ref="C11" authorId="0" shapeId="0" xr:uid="{79C841E2-5647-4B23-ABC4-037CB79679FD}">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A08919A8-5481-4EA9-84B6-9DB51E33C5FF}">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4EAD0810-4159-4AAC-B4C7-DC9D4070086F}">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71566E53-F76B-4735-ACB5-D00C909416B0}">
      <text>
        <r>
          <rPr>
            <b/>
            <sz val="9"/>
            <color indexed="81"/>
            <rFont val="MS P ゴシック"/>
            <family val="3"/>
            <charset val="128"/>
          </rPr>
          <t>【大学・国研等の場合のみ】
人件費算定表の「NEDO従事時間」へ記入</t>
        </r>
      </text>
    </comment>
    <comment ref="Q44" authorId="0" shapeId="0" xr:uid="{7ECBFBB9-F0B2-41AA-AD4F-4020C59A0952}">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CF0972E0-9487-42C1-B820-ED41618A006F}">
      <text>
        <r>
          <rPr>
            <b/>
            <sz val="9"/>
            <color indexed="81"/>
            <rFont val="MS P ゴシック"/>
            <family val="3"/>
            <charset val="128"/>
          </rPr>
          <t>再委託先等の場合など、NEDO以外の確認を受ける場合は適宜修正してください。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2027C6F0-E5AD-4D47-9815-A522FF9AC03C}">
      <text>
        <r>
          <rPr>
            <b/>
            <sz val="9"/>
            <color indexed="81"/>
            <rFont val="MS P ゴシック"/>
            <family val="3"/>
            <charset val="128"/>
          </rPr>
          <t>当月の従事実績の
ありorなし　を選択</t>
        </r>
      </text>
    </comment>
    <comment ref="Q2" authorId="0" shapeId="0" xr:uid="{7EE7C095-863C-4C91-9F96-7E68366C99DC}">
      <text>
        <r>
          <rPr>
            <b/>
            <sz val="9"/>
            <color indexed="8"/>
            <rFont val="MS P ゴシック"/>
            <family val="3"/>
            <charset val="128"/>
          </rPr>
          <t>当月の従事実績の</t>
        </r>
        <r>
          <rPr>
            <b/>
            <sz val="9"/>
            <color indexed="81"/>
            <rFont val="MS P ゴシック"/>
            <family val="3"/>
            <charset val="128"/>
          </rPr>
          <t xml:space="preserve">
ありorなし　を選択</t>
        </r>
      </text>
    </comment>
    <comment ref="A6" authorId="0" shapeId="0" xr:uid="{1FCF5D6E-4754-481C-99B3-6BC967B81AC8}">
      <text>
        <r>
          <rPr>
            <b/>
            <sz val="9"/>
            <color indexed="81"/>
            <rFont val="MS P ゴシック"/>
            <family val="3"/>
            <charset val="128"/>
          </rPr>
          <t>再委託先等でなければ記載不要</t>
        </r>
      </text>
    </comment>
    <comment ref="I8" authorId="0" shapeId="0" xr:uid="{778F4656-945C-4E13-B2DB-FDD693B59136}">
      <text>
        <r>
          <rPr>
            <b/>
            <sz val="9"/>
            <color indexed="81"/>
            <rFont val="MS P ゴシック"/>
            <family val="3"/>
            <charset val="128"/>
          </rPr>
          <t>雇用形態を選択</t>
        </r>
      </text>
    </comment>
    <comment ref="I9" authorId="0" shapeId="0" xr:uid="{3D0633CC-8BDA-443F-A682-7700EB9C014A}">
      <text>
        <r>
          <rPr>
            <b/>
            <sz val="9"/>
            <color indexed="81"/>
            <rFont val="MS P ゴシック"/>
            <family val="3"/>
            <charset val="128"/>
          </rPr>
          <t>勤務体系を選択</t>
        </r>
      </text>
    </comment>
    <comment ref="G10" authorId="0" shapeId="0" xr:uid="{FD20FF74-3189-4A6C-8E5A-6D6514EE554B}">
      <text>
        <r>
          <rPr>
            <b/>
            <sz val="9"/>
            <color indexed="81"/>
            <rFont val="MS P ゴシック"/>
            <family val="3"/>
            <charset val="128"/>
          </rPr>
          <t>1日の所定労働時間</t>
        </r>
      </text>
    </comment>
    <comment ref="J10" authorId="0" shapeId="0" xr:uid="{A6A16B15-1090-4BEB-89FE-82A123882744}">
      <text>
        <r>
          <rPr>
            <b/>
            <sz val="9"/>
            <color indexed="81"/>
            <rFont val="MS P ゴシック"/>
            <family val="3"/>
            <charset val="128"/>
          </rPr>
          <t>【管理職/高プロ、裁量、固定残業有の場合のみ】
休暇(終日)以外の時間休
（当月の半休・時間休の合計時間）
【(大学・国研等)裁量の場合のみ】
当月の給与支給上の休日労働時間の合計</t>
        </r>
      </text>
    </comment>
    <comment ref="N10" authorId="0" shapeId="0" xr:uid="{6CE11566-51D0-4D4C-87A6-0085605D4F6A}">
      <text>
        <r>
          <rPr>
            <b/>
            <sz val="9"/>
            <color indexed="81"/>
            <rFont val="MS P ゴシック"/>
            <family val="3"/>
            <charset val="128"/>
          </rPr>
          <t>【裁量、(大学・国研等)裁量の場合】
1日のみなし労働時間
【固定残業代有の場合】
1か月の固定残業時間</t>
        </r>
      </text>
    </comment>
    <comment ref="Q10" authorId="0" shapeId="0" xr:uid="{C0030E44-122C-43F5-A5D5-FEA6EB93CA01}">
      <text>
        <r>
          <rPr>
            <b/>
            <sz val="9"/>
            <color indexed="81"/>
            <rFont val="MS P ゴシック"/>
            <family val="3"/>
            <charset val="128"/>
          </rPr>
          <t>当月の他の公的資金に係る従事時間の合計</t>
        </r>
      </text>
    </comment>
    <comment ref="C11" authorId="0" shapeId="0" xr:uid="{5F60E5B1-D4B5-4F7F-83CD-42DA541881B6}">
      <text>
        <r>
          <rPr>
            <b/>
            <sz val="9"/>
            <color indexed="81"/>
            <rFont val="MS P ゴシック"/>
            <family val="3"/>
            <charset val="128"/>
          </rPr>
          <t>各日の稼働状況に応じて選択
【通常勤務の場合】
・「空欄」＝稼働日
・「休日」＝法定休日/所定休日/振休/代休
【管理職/高プロ、裁量、固定残業代有の場合】
・「空欄」＝稼働日
・「休日」＝法定休日/所定休日/振休
※振替え無しの休日の勤務の場合、「休日」のまま従事時間、研究内容等を記入
・「休暇」＝有休/欠勤/代休（終日）
・「平日扱い」＝振替えにより休日を平日として勤務</t>
        </r>
      </text>
    </comment>
    <comment ref="D11" authorId="0" shapeId="0" xr:uid="{DCD12A54-A879-4EC5-8983-D087BA0EA865}">
      <text>
        <r>
          <rPr>
            <b/>
            <sz val="9"/>
            <color indexed="81"/>
            <rFont val="MS P ゴシック"/>
            <family val="3"/>
            <charset val="128"/>
          </rPr>
          <t>0:00〜24:00で記載
※日付を超えて勤務し、当該日の業務として計上する場合は、24:00以降の時刻（例：25:00、28:00など）を記載</t>
        </r>
      </text>
    </comment>
    <comment ref="J11" authorId="0" shapeId="0" xr:uid="{97C28E17-22AB-46A6-91D3-40F667AB4676}">
      <text>
        <r>
          <rPr>
            <b/>
            <sz val="9"/>
            <color indexed="81"/>
            <rFont val="MS P ゴシック"/>
            <family val="3"/>
            <charset val="128"/>
          </rPr>
          <t>入力行の間違い等でセルの移動が必要となった場合、
①対象セルをコピー(Ctrl + C)
②移動先に貼り付け(Ctrl + V)
③元のセルを手動で削除
の方法で対応ください。（「従事時間帯」、「除外する時間数」の行も同様）
※切り取り(Ctrl + X)もしくはマウスによるドラッグの場合、意図しない参照セルの変更や書式の崩れが発生します。</t>
        </r>
      </text>
    </comment>
    <comment ref="K44" authorId="0" shapeId="0" xr:uid="{ECC02D02-74C4-406F-BBA9-D8DFA00DA33C}">
      <text>
        <r>
          <rPr>
            <b/>
            <sz val="9"/>
            <color indexed="81"/>
            <rFont val="MS P ゴシック"/>
            <family val="3"/>
            <charset val="128"/>
          </rPr>
          <t>【大学・国研等の場合のみ】
人件費算定表の「NEDO従事時間」へ記入</t>
        </r>
      </text>
    </comment>
    <comment ref="Q44" authorId="0" shapeId="0" xr:uid="{71574BBB-4A4E-40B4-9407-271863CCCEDA}">
      <text>
        <r>
          <rPr>
            <b/>
            <sz val="9"/>
            <color indexed="81"/>
            <rFont val="MS P ゴシック"/>
            <family val="3"/>
            <charset val="128"/>
          </rPr>
          <t>【大学・国研等以外の場合】
労務費積算書へ記入
【(大学・国研等)管理職/高プロ、(大学・国研等)裁量の場合】
人件費算定表の「当月労働時間」へ記入
【大学・国研等で通常勤務の場合】
当月の総労働時間は本従事日誌様式で計算されないため、別途算定の上、人件費算定表の「当月労働時間」へ記入</t>
        </r>
      </text>
    </comment>
    <comment ref="A46" authorId="0" shapeId="0" xr:uid="{E51715A4-39CA-461E-B830-659E5ED4C411}">
      <text>
        <r>
          <rPr>
            <b/>
            <sz val="9"/>
            <color indexed="81"/>
            <rFont val="MS P ゴシック"/>
            <family val="3"/>
            <charset val="128"/>
          </rPr>
          <t>再委託先等の場合など、NEDO以外の確認を受ける場合は適宜修正してください。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<sst xmlns="http://schemas.openxmlformats.org/spreadsheetml/2006/main" count="4089" uniqueCount="182">
  <si>
    <t>日</t>
    <rPh sb="0" eb="1">
      <t>ニチ</t>
    </rPh>
    <phoneticPr fontId="2"/>
  </si>
  <si>
    <t>曜日</t>
    <rPh sb="0" eb="2">
      <t>ヨウビ</t>
    </rPh>
    <phoneticPr fontId="2"/>
  </si>
  <si>
    <t>合計</t>
    <rPh sb="0" eb="2">
      <t>ゴウケイ</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</si>
  <si>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</si>
  <si>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</si>
  <si>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</si>
  <si>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</si>
  <si>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</si>
  <si>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</si>
  <si>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氏名</t>
    <rPh sb="0" eb="2">
      <t>シメイ</t>
    </rPh>
    <phoneticPr fontId="2"/>
  </si>
  <si>
    <t>確認日</t>
    <rPh sb="0" eb="2">
      <t>カクニン</t>
    </rPh>
    <rPh sb="2" eb="3">
      <t>ビ</t>
    </rPh>
    <phoneticPr fontId="2"/>
  </si>
  <si>
    <t>所属</t>
    <rPh sb="0" eb="2">
      <t>ショゾク</t>
    </rPh>
    <phoneticPr fontId="2"/>
  </si>
  <si>
    <t xml:space="preserve"> </t>
    <phoneticPr fontId="2"/>
  </si>
  <si>
    <t>裁量労働制</t>
    <rPh sb="0" eb="5">
      <t>サイリョウロウドウセイ</t>
    </rPh>
    <phoneticPr fontId="2"/>
  </si>
  <si>
    <t>固定残業制</t>
    <rPh sb="0" eb="5">
      <t>コテイザンギョウセイ</t>
    </rPh>
    <phoneticPr fontId="2"/>
  </si>
  <si>
    <t>一般従業員</t>
    <rPh sb="0" eb="5">
      <t>イッパンジュウギョウイン</t>
    </rPh>
    <phoneticPr fontId="2"/>
  </si>
  <si>
    <t>エフォート</t>
    <phoneticPr fontId="2"/>
  </si>
  <si>
    <t>上記(I8)より従業者区分を参照。</t>
    <rPh sb="0" eb="2">
      <t>ジョウキ</t>
    </rPh>
    <rPh sb="14" eb="16">
      <t>サンショウ</t>
    </rPh>
    <phoneticPr fontId="2"/>
  </si>
  <si>
    <t>→</t>
    <phoneticPr fontId="2"/>
  </si>
  <si>
    <t>休日</t>
  </si>
  <si>
    <t>h</t>
    <phoneticPr fontId="2"/>
  </si>
  <si>
    <t>&lt;エラーチェック&gt;</t>
    <phoneticPr fontId="2"/>
  </si>
  <si>
    <t>13.除外時間超過：H3～H43</t>
    <rPh sb="3" eb="5">
      <t>ジョガイ</t>
    </rPh>
    <rPh sb="5" eb="7">
      <t>ジカン</t>
    </rPh>
    <rPh sb="7" eb="9">
      <t>チョウカ</t>
    </rPh>
    <phoneticPr fontId="2"/>
  </si>
  <si>
    <t>12.作業内容なし⇔時刻有：J13～J43</t>
    <phoneticPr fontId="2"/>
  </si>
  <si>
    <t>6.事業者名称：E7</t>
    <rPh sb="2" eb="5">
      <t>ジギョウシャ</t>
    </rPh>
    <rPh sb="5" eb="7">
      <t>メイショウ</t>
    </rPh>
    <phoneticPr fontId="2"/>
  </si>
  <si>
    <t>5.項目記入：E3・E4・E5</t>
    <rPh sb="2" eb="4">
      <t>コウモク</t>
    </rPh>
    <rPh sb="4" eb="6">
      <t>キニュウ</t>
    </rPh>
    <phoneticPr fontId="2"/>
  </si>
  <si>
    <t>4.他の公的事業：Q2</t>
    <rPh sb="2" eb="3">
      <t>タ</t>
    </rPh>
    <rPh sb="4" eb="6">
      <t>コウテキ</t>
    </rPh>
    <rPh sb="6" eb="8">
      <t>ジギョウ</t>
    </rPh>
    <phoneticPr fontId="2"/>
  </si>
  <si>
    <t>3.他のNEDO事業：H2</t>
    <rPh sb="2" eb="3">
      <t>タ</t>
    </rPh>
    <rPh sb="8" eb="10">
      <t>ジギョウ</t>
    </rPh>
    <phoneticPr fontId="2"/>
  </si>
  <si>
    <t>2.事業番号：O1</t>
    <rPh sb="2" eb="4">
      <t>ジギョウ</t>
    </rPh>
    <rPh sb="4" eb="6">
      <t>バンゴウ</t>
    </rPh>
    <phoneticPr fontId="2"/>
  </si>
  <si>
    <t>1.年月：A1</t>
    <rPh sb="2" eb="4">
      <t>ネンゲツ</t>
    </rPh>
    <phoneticPr fontId="2"/>
  </si>
  <si>
    <t>14.日付なし→時間入力：A13～I43</t>
    <rPh sb="3" eb="5">
      <t>ヒヅケ</t>
    </rPh>
    <rPh sb="8" eb="10">
      <t>ジカン</t>
    </rPh>
    <rPh sb="10" eb="12">
      <t>ニュウリョク</t>
    </rPh>
    <phoneticPr fontId="2"/>
  </si>
  <si>
    <t>15.所定労働時間：G10</t>
    <rPh sb="3" eb="5">
      <t>ショテイ</t>
    </rPh>
    <rPh sb="5" eb="9">
      <t>ロウドウジカン</t>
    </rPh>
    <phoneticPr fontId="2"/>
  </si>
  <si>
    <t>17.他の公的事業時間：O10</t>
    <rPh sb="3" eb="4">
      <t>タ</t>
    </rPh>
    <rPh sb="5" eb="7">
      <t>コウテキ</t>
    </rPh>
    <rPh sb="7" eb="9">
      <t>ジギョウ</t>
    </rPh>
    <rPh sb="9" eb="11">
      <t>ジカン</t>
    </rPh>
    <phoneticPr fontId="2"/>
  </si>
  <si>
    <t>チェック内容</t>
    <rPh sb="4" eb="6">
      <t>ナイヨウ</t>
    </rPh>
    <phoneticPr fontId="2"/>
  </si>
  <si>
    <t>“事業番号”が未入力。</t>
  </si>
  <si>
    <t>“他のNEDO事業有無”が未選択。</t>
  </si>
  <si>
    <t>“事業の名称”が未入力。</t>
  </si>
  <si>
    <t>“裁量労働時間”や”固定残業時間”が未入力。</t>
  </si>
  <si>
    <t>“他の公的事業従事時間”が未入力。</t>
  </si>
  <si>
    <t>“年月”が未入力。</t>
    <phoneticPr fontId="2"/>
  </si>
  <si>
    <t>11.開始・終了時刻：D13～G43</t>
    <rPh sb="3" eb="5">
      <t>カイシ</t>
    </rPh>
    <rPh sb="6" eb="8">
      <t>シュウリョウ</t>
    </rPh>
    <rPh sb="8" eb="10">
      <t>ジコク</t>
    </rPh>
    <phoneticPr fontId="2"/>
  </si>
  <si>
    <t>“開始時刻”が”終了時刻より後になっている。</t>
    <phoneticPr fontId="2"/>
  </si>
  <si>
    <t>従事した日の“作業内容”が未入力。</t>
    <phoneticPr fontId="2"/>
  </si>
  <si>
    <t>“除外時間”が”従事時間”を超えている。</t>
    <phoneticPr fontId="2"/>
  </si>
  <si>
    <t>日付けのない行に“時間”が入力されている。</t>
    <phoneticPr fontId="2"/>
  </si>
  <si>
    <t>←</t>
    <phoneticPr fontId="2"/>
  </si>
  <si>
    <t>↖
↖</t>
    <phoneticPr fontId="2"/>
  </si>
  <si>
    <t>×</t>
    <phoneticPr fontId="2"/>
  </si>
  <si>
    <t>=</t>
    <phoneticPr fontId="2"/>
  </si>
  <si>
    <t>所定労働時間/月</t>
    <rPh sb="0" eb="2">
      <t>ショテイ</t>
    </rPh>
    <rPh sb="2" eb="4">
      <t>ロウドウ</t>
    </rPh>
    <rPh sb="4" eb="6">
      <t>ジカン</t>
    </rPh>
    <rPh sb="7" eb="8">
      <t>ツキ</t>
    </rPh>
    <phoneticPr fontId="2"/>
  </si>
  <si>
    <t>）</t>
    <phoneticPr fontId="2"/>
  </si>
  <si>
    <t>■</t>
    <phoneticPr fontId="2"/>
  </si>
  <si>
    <t>＝</t>
    <phoneticPr fontId="2"/>
  </si>
  <si>
    <t>（</t>
    <phoneticPr fontId="2"/>
  </si>
  <si>
    <t>※従事時間計が所定労働時間を超えている場合</t>
    <rPh sb="1" eb="5">
      <t>ジュウジジカン</t>
    </rPh>
    <rPh sb="5" eb="6">
      <t>ケイ</t>
    </rPh>
    <rPh sb="7" eb="9">
      <t>ショテイ</t>
    </rPh>
    <rPh sb="9" eb="11">
      <t>ロウドウ</t>
    </rPh>
    <rPh sb="11" eb="13">
      <t>ジカン</t>
    </rPh>
    <rPh sb="14" eb="15">
      <t>コ</t>
    </rPh>
    <rPh sb="19" eb="21">
      <t>バアイ</t>
    </rPh>
    <phoneticPr fontId="2"/>
  </si>
  <si>
    <t>※従事時間計が所定労働時間を超えていない場合</t>
    <rPh sb="1" eb="5">
      <t>ジュウジジカン</t>
    </rPh>
    <rPh sb="5" eb="6">
      <t>ケイ</t>
    </rPh>
    <rPh sb="7" eb="9">
      <t>ショテイ</t>
    </rPh>
    <rPh sb="9" eb="11">
      <t>ロウドウ</t>
    </rPh>
    <rPh sb="11" eb="13">
      <t>ジカン</t>
    </rPh>
    <rPh sb="14" eb="15">
      <t>コ</t>
    </rPh>
    <rPh sb="20" eb="22">
      <t>バアイ</t>
    </rPh>
    <phoneticPr fontId="2"/>
  </si>
  <si>
    <t>＋</t>
    <phoneticPr fontId="2"/>
  </si>
  <si>
    <t>計算過程のご説明　(裁量労働制)</t>
    <rPh sb="0" eb="2">
      <t>ケイサン</t>
    </rPh>
    <rPh sb="2" eb="4">
      <t>カテイ</t>
    </rPh>
    <rPh sb="6" eb="8">
      <t>セツメイ</t>
    </rPh>
    <rPh sb="10" eb="15">
      <t>サイリョウロウドウセイ</t>
    </rPh>
    <phoneticPr fontId="2"/>
  </si>
  <si>
    <t>計算過程のご説明　(固定残業代有)</t>
    <rPh sb="0" eb="2">
      <t>ケイサン</t>
    </rPh>
    <rPh sb="2" eb="4">
      <t>カテイ</t>
    </rPh>
    <rPh sb="6" eb="8">
      <t>セツメイ</t>
    </rPh>
    <rPh sb="10" eb="14">
      <t>コテイザンギョウ</t>
    </rPh>
    <rPh sb="14" eb="15">
      <t>ダイ</t>
    </rPh>
    <rPh sb="15" eb="16">
      <t>アリ</t>
    </rPh>
    <phoneticPr fontId="2"/>
  </si>
  <si>
    <t>　※従事時間計が所定労働時間(固定残業除く)を超えていない場合</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9" eb="31">
      <t>バアイ</t>
    </rPh>
    <phoneticPr fontId="2"/>
  </si>
  <si>
    <t>　※従事時間計が所定労働時間(固定残業含む)を超える場合</t>
    <rPh sb="2" eb="6">
      <t>ジュウジジカン</t>
    </rPh>
    <rPh sb="6" eb="7">
      <t>ケイ</t>
    </rPh>
    <rPh sb="8" eb="10">
      <t>ショテイ</t>
    </rPh>
    <rPh sb="10" eb="12">
      <t>ロウドウ</t>
    </rPh>
    <rPh sb="12" eb="14">
      <t>ジカン</t>
    </rPh>
    <rPh sb="15" eb="17">
      <t>コテイ</t>
    </rPh>
    <rPh sb="17" eb="19">
      <t>ザンギョウ</t>
    </rPh>
    <rPh sb="19" eb="20">
      <t>フク</t>
    </rPh>
    <rPh sb="23" eb="24">
      <t>コ</t>
    </rPh>
    <rPh sb="26" eb="28">
      <t>バアイ</t>
    </rPh>
    <phoneticPr fontId="2"/>
  </si>
  <si>
    <t>　※従事時間計が所定労働時間(固定残業除く)を超える場合 (固定残業時間内)</t>
    <rPh sb="2" eb="6">
      <t>ジュウジジカン</t>
    </rPh>
    <rPh sb="6" eb="7">
      <t>ケイ</t>
    </rPh>
    <rPh sb="8" eb="10">
      <t>ショテイ</t>
    </rPh>
    <rPh sb="10" eb="12">
      <t>ロウドウ</t>
    </rPh>
    <rPh sb="12" eb="14">
      <t>ジカン</t>
    </rPh>
    <rPh sb="15" eb="17">
      <t>コテイ</t>
    </rPh>
    <rPh sb="17" eb="19">
      <t>ザンギョウ</t>
    </rPh>
    <rPh sb="19" eb="20">
      <t>ノゾ</t>
    </rPh>
    <rPh sb="23" eb="24">
      <t>コ</t>
    </rPh>
    <rPh sb="26" eb="28">
      <t>バアイ</t>
    </rPh>
    <rPh sb="30" eb="34">
      <t>コテイザンギョウ</t>
    </rPh>
    <rPh sb="34" eb="36">
      <t>ジカン</t>
    </rPh>
    <rPh sb="36" eb="37">
      <t>ナイ</t>
    </rPh>
    <phoneticPr fontId="2"/>
  </si>
  <si>
    <t>※従事時間計と所定労働時間(固定残業除く)との比較</t>
    <rPh sb="1" eb="5">
      <t>ジュウジジカン</t>
    </rPh>
    <rPh sb="5" eb="6">
      <t>ケイ</t>
    </rPh>
    <rPh sb="7" eb="9">
      <t>ショテイ</t>
    </rPh>
    <rPh sb="9" eb="11">
      <t>ロウドウ</t>
    </rPh>
    <rPh sb="11" eb="13">
      <t>ジカン</t>
    </rPh>
    <rPh sb="14" eb="16">
      <t>コテイ</t>
    </rPh>
    <rPh sb="16" eb="18">
      <t>ザンギョウ</t>
    </rPh>
    <rPh sb="18" eb="19">
      <t>ノゾ</t>
    </rPh>
    <rPh sb="23" eb="25">
      <t>ヒカク</t>
    </rPh>
    <phoneticPr fontId="2"/>
  </si>
  <si>
    <t>※従事時間計と所定労働時間(固定残業含む)との比較</t>
    <rPh sb="1" eb="5">
      <t>ジュウジジカン</t>
    </rPh>
    <rPh sb="5" eb="6">
      <t>ケイ</t>
    </rPh>
    <rPh sb="7" eb="9">
      <t>ショテイ</t>
    </rPh>
    <rPh sb="9" eb="11">
      <t>ロウドウ</t>
    </rPh>
    <rPh sb="11" eb="13">
      <t>ジカン</t>
    </rPh>
    <rPh sb="14" eb="16">
      <t>コテイ</t>
    </rPh>
    <rPh sb="16" eb="18">
      <t>ザンギョウ</t>
    </rPh>
    <rPh sb="18" eb="19">
      <t>フク</t>
    </rPh>
    <rPh sb="23" eb="25">
      <t>ヒカク</t>
    </rPh>
    <phoneticPr fontId="2"/>
  </si>
  <si>
    <t>“所定労働時間”が未入力または24時間超。</t>
    <rPh sb="17" eb="19">
      <t>ジカン</t>
    </rPh>
    <rPh sb="19" eb="20">
      <t>チョウ</t>
    </rPh>
    <phoneticPr fontId="2"/>
  </si>
  <si>
    <t>18.秒単位入力：D13～H43</t>
    <rPh sb="3" eb="6">
      <t>ビョウタンイ</t>
    </rPh>
    <rPh sb="6" eb="8">
      <t>ニュウリョク</t>
    </rPh>
    <phoneticPr fontId="2"/>
  </si>
  <si>
    <t>“従事時間”に秒単位の入力がある。</t>
    <rPh sb="7" eb="10">
      <t>ビョウタンイ</t>
    </rPh>
    <phoneticPr fontId="2"/>
  </si>
  <si>
    <t>19.開始時間未入力：D13～D43/F13～F43</t>
    <rPh sb="3" eb="7">
      <t>カイシジカン</t>
    </rPh>
    <rPh sb="7" eb="10">
      <t>ミニュウリョク</t>
    </rPh>
    <phoneticPr fontId="2"/>
  </si>
  <si>
    <t>“開始時間”が未入力、またはF列の開始時間がE列の終了時間より早い。</t>
    <rPh sb="1" eb="3">
      <t>カイシ</t>
    </rPh>
    <rPh sb="7" eb="8">
      <t>ミ</t>
    </rPh>
    <rPh sb="8" eb="10">
      <t>ニュウリョク</t>
    </rPh>
    <rPh sb="31" eb="32">
      <t>ハヤ</t>
    </rPh>
    <phoneticPr fontId="2"/>
  </si>
  <si>
    <t>“事業者名称”が未入力またはスペースが入力されている。</t>
    <rPh sb="19" eb="21">
      <t>ニュウリョク</t>
    </rPh>
    <phoneticPr fontId="2"/>
  </si>
  <si>
    <t>従事者　所属：</t>
    <phoneticPr fontId="2"/>
  </si>
  <si>
    <t>－</t>
    <phoneticPr fontId="2"/>
  </si>
  <si>
    <t>従事時間に秒単位が入力されています。</t>
    <rPh sb="0" eb="4">
      <t>ジュウジジカン</t>
    </rPh>
    <rPh sb="5" eb="6">
      <t>ビョウ</t>
    </rPh>
    <rPh sb="6" eb="8">
      <t>タンイ</t>
    </rPh>
    <rPh sb="9" eb="11">
      <t>ニュウリョク</t>
    </rPh>
    <phoneticPr fontId="2"/>
  </si>
  <si>
    <t>日付けのない行に稼働区分や時間が入力されています。</t>
    <rPh sb="8" eb="12">
      <t>カドウクブン</t>
    </rPh>
    <phoneticPr fontId="2"/>
  </si>
  <si>
    <t>除外時間が従事時間を超えないよう入力ください。</t>
    <rPh sb="16" eb="18">
      <t>ニュウリョク</t>
    </rPh>
    <phoneticPr fontId="2"/>
  </si>
  <si>
    <t>従事した日の“作業内容”を入力して下さい。</t>
    <rPh sb="17" eb="18">
      <t>クダ</t>
    </rPh>
    <phoneticPr fontId="2"/>
  </si>
  <si>
    <t>開始時刻が終了時刻より後になっています。</t>
    <phoneticPr fontId="2"/>
  </si>
  <si>
    <t>開始時刻が未入力、またはF列の開始時間がE列の終了時間より前になっています。</t>
    <rPh sb="5" eb="6">
      <t>ミ</t>
    </rPh>
    <rPh sb="6" eb="8">
      <t>ニュウリョク</t>
    </rPh>
    <rPh sb="13" eb="14">
      <t>レツ</t>
    </rPh>
    <rPh sb="15" eb="17">
      <t>カイシ</t>
    </rPh>
    <rPh sb="17" eb="19">
      <t>ジカン</t>
    </rPh>
    <rPh sb="21" eb="22">
      <t>レツ</t>
    </rPh>
    <rPh sb="23" eb="25">
      <t>シュウリョウ</t>
    </rPh>
    <rPh sb="25" eb="27">
      <t>ジカン</t>
    </rPh>
    <rPh sb="29" eb="30">
      <t>マエ</t>
    </rPh>
    <phoneticPr fontId="2"/>
  </si>
  <si>
    <t>従事していない日に作業内容が入力されていますが、誤入力であれば修正ください。</t>
    <rPh sb="0" eb="2">
      <t>ジュウジ</t>
    </rPh>
    <rPh sb="7" eb="8">
      <t>ヒ</t>
    </rPh>
    <rPh sb="9" eb="11">
      <t>サギョウ</t>
    </rPh>
    <rPh sb="11" eb="13">
      <t>ナイヨウ</t>
    </rPh>
    <rPh sb="14" eb="16">
      <t>ニュウリョク</t>
    </rPh>
    <rPh sb="24" eb="25">
      <t>ゴ</t>
    </rPh>
    <rPh sb="25" eb="27">
      <t>ニュウリョク</t>
    </rPh>
    <rPh sb="31" eb="33">
      <t>シュウセイ</t>
    </rPh>
    <phoneticPr fontId="2"/>
  </si>
  <si>
    <t>管理職</t>
    <phoneticPr fontId="2"/>
  </si>
  <si>
    <t>　　↓↓↓</t>
    <phoneticPr fontId="2"/>
  </si>
  <si>
    <t>+</t>
    <phoneticPr fontId="2"/>
  </si>
  <si>
    <t>↓↓↓</t>
    <phoneticPr fontId="2"/>
  </si>
  <si>
    <t>×</t>
  </si>
  <si>
    <t>｜</t>
    <phoneticPr fontId="2"/>
  </si>
  <si>
    <t>├</t>
    <phoneticPr fontId="2"/>
  </si>
  <si>
    <t>具体的な研究内容、作業内容</t>
    <phoneticPr fontId="2"/>
  </si>
  <si>
    <t>稼働
区分</t>
    <rPh sb="0" eb="2">
      <t>カドウ</t>
    </rPh>
    <rPh sb="3" eb="5">
      <t>クブン</t>
    </rPh>
    <phoneticPr fontId="2"/>
  </si>
  <si>
    <t>16.裁量労働・固定残業時間：N10</t>
    <rPh sb="3" eb="5">
      <t>サイリョウ</t>
    </rPh>
    <rPh sb="5" eb="7">
      <t>ロウドウ</t>
    </rPh>
    <rPh sb="8" eb="10">
      <t>コテイ</t>
    </rPh>
    <rPh sb="10" eb="12">
      <t>ザンギョウ</t>
    </rPh>
    <rPh sb="12" eb="14">
      <t>ジカン</t>
    </rPh>
    <phoneticPr fontId="2"/>
  </si>
  <si>
    <t>コメント</t>
    <phoneticPr fontId="2"/>
  </si>
  <si>
    <t>“他の公的事業有無”が未選択。</t>
    <rPh sb="7" eb="9">
      <t>ウム</t>
    </rPh>
    <phoneticPr fontId="2"/>
  </si>
  <si>
    <t>“従事者所属”が未入力。</t>
    <phoneticPr fontId="2"/>
  </si>
  <si>
    <t>7.従事者所属：E8</t>
    <rPh sb="2" eb="7">
      <t>ジュウジシャショゾク</t>
    </rPh>
    <phoneticPr fontId="2"/>
  </si>
  <si>
    <t>“従事者氏名”が未入力。</t>
    <rPh sb="1" eb="3">
      <t>ジュウジ</t>
    </rPh>
    <phoneticPr fontId="2"/>
  </si>
  <si>
    <t>8.従事者氏名：E9</t>
    <rPh sb="2" eb="4">
      <t>ジュウジ</t>
    </rPh>
    <rPh sb="5" eb="7">
      <t>シメイ</t>
    </rPh>
    <phoneticPr fontId="2"/>
  </si>
  <si>
    <t>9.管理者所属：N8</t>
    <rPh sb="2" eb="4">
      <t>カンリ</t>
    </rPh>
    <rPh sb="4" eb="5">
      <t>シャ</t>
    </rPh>
    <rPh sb="5" eb="7">
      <t>ショゾク</t>
    </rPh>
    <phoneticPr fontId="2"/>
  </si>
  <si>
    <t>“管理者所属”が未入力。</t>
    <rPh sb="3" eb="4">
      <t>シャ</t>
    </rPh>
    <rPh sb="4" eb="6">
      <t>ショゾク</t>
    </rPh>
    <phoneticPr fontId="2"/>
  </si>
  <si>
    <t>“管理者氏名”が未入力。</t>
    <rPh sb="4" eb="6">
      <t>シメイ</t>
    </rPh>
    <phoneticPr fontId="2"/>
  </si>
  <si>
    <t>10.管理者氏名：N9</t>
    <rPh sb="3" eb="6">
      <t>カンリシャ</t>
    </rPh>
    <rPh sb="6" eb="7">
      <t>シ</t>
    </rPh>
    <rPh sb="7" eb="8">
      <t>メイ</t>
    </rPh>
    <phoneticPr fontId="2"/>
  </si>
  <si>
    <t>―</t>
    <phoneticPr fontId="2"/>
  </si>
  <si>
    <t>―――――</t>
    <phoneticPr fontId="2"/>
  </si>
  <si>
    <t>――→</t>
    <phoneticPr fontId="2"/>
  </si>
  <si>
    <t>所定
労働
日数</t>
    <rPh sb="0" eb="2">
      <t>ショテイ</t>
    </rPh>
    <rPh sb="3" eb="5">
      <t>ロウドウ</t>
    </rPh>
    <rPh sb="6" eb="8">
      <t>ニッスウ</t>
    </rPh>
    <phoneticPr fontId="2"/>
  </si>
  <si>
    <t>(大学・国研等)管理職</t>
    <phoneticPr fontId="2"/>
  </si>
  <si>
    <t>(大学・国研等)裁量労働制</t>
    <phoneticPr fontId="2"/>
  </si>
  <si>
    <t>委託業務従事日誌</t>
  </si>
  <si>
    <t>計算過程のご説明　((大学・国研等)裁量労働制)</t>
    <rPh sb="0" eb="2">
      <t>ケイサン</t>
    </rPh>
    <rPh sb="2" eb="4">
      <t>カテイ</t>
    </rPh>
    <rPh sb="6" eb="8">
      <t>セツメイ</t>
    </rPh>
    <rPh sb="11" eb="13">
      <t>ダイガク</t>
    </rPh>
    <rPh sb="14" eb="16">
      <t>コッケン</t>
    </rPh>
    <rPh sb="16" eb="17">
      <t>トウ</t>
    </rPh>
    <rPh sb="18" eb="20">
      <t>サイリョウ</t>
    </rPh>
    <rPh sb="20" eb="22">
      <t>ロウドウ</t>
    </rPh>
    <rPh sb="22" eb="23">
      <t>セイ</t>
    </rPh>
    <phoneticPr fontId="2"/>
  </si>
  <si>
    <t>計算過程のご説明　((大学・国研等)管理職/高プロ)</t>
    <rPh sb="0" eb="2">
      <t>ケイサン</t>
    </rPh>
    <rPh sb="2" eb="4">
      <t>カテイ</t>
    </rPh>
    <rPh sb="6" eb="8">
      <t>セツメイ</t>
    </rPh>
    <rPh sb="11" eb="13">
      <t>ダイガク</t>
    </rPh>
    <rPh sb="14" eb="16">
      <t>コッケン</t>
    </rPh>
    <rPh sb="16" eb="17">
      <t>トウ</t>
    </rPh>
    <rPh sb="18" eb="20">
      <t>カンリ</t>
    </rPh>
    <rPh sb="20" eb="21">
      <t>ショク</t>
    </rPh>
    <rPh sb="22" eb="23">
      <t>コウ</t>
    </rPh>
    <phoneticPr fontId="2"/>
  </si>
  <si>
    <t>稼働区分</t>
    <rPh sb="0" eb="4">
      <t>カドウクブン</t>
    </rPh>
    <phoneticPr fontId="2"/>
  </si>
  <si>
    <t>勤務形態</t>
    <rPh sb="0" eb="4">
      <t>キンムケイタイ</t>
    </rPh>
    <phoneticPr fontId="2"/>
  </si>
  <si>
    <t>通常勤務</t>
    <phoneticPr fontId="2"/>
  </si>
  <si>
    <t>その他</t>
    <phoneticPr fontId="2"/>
  </si>
  <si>
    <t>(大学・国研等)裁量</t>
    <phoneticPr fontId="2"/>
  </si>
  <si>
    <t>(大学・国研等)管理職/高プロ</t>
    <phoneticPr fontId="2"/>
  </si>
  <si>
    <t>固定残業代有</t>
    <phoneticPr fontId="2"/>
  </si>
  <si>
    <t>裁量</t>
    <phoneticPr fontId="2"/>
  </si>
  <si>
    <t>管理職/高プロ</t>
    <phoneticPr fontId="2"/>
  </si>
  <si>
    <t>休日</t>
    <rPh sb="0" eb="2">
      <t>キュウジツ</t>
    </rPh>
    <phoneticPr fontId="2"/>
  </si>
  <si>
    <t>休暇</t>
    <rPh sb="0" eb="2">
      <t>キュウカ</t>
    </rPh>
    <phoneticPr fontId="2"/>
  </si>
  <si>
    <t>平日扱い</t>
    <rPh sb="0" eb="2">
      <t>ヘイジツ</t>
    </rPh>
    <rPh sb="2" eb="3">
      <t>アツカ</t>
    </rPh>
    <phoneticPr fontId="2"/>
  </si>
  <si>
    <t xml:space="preserve"> </t>
  </si>
  <si>
    <t>*****株式会社</t>
    <phoneticPr fontId="2"/>
  </si>
  <si>
    <t>〇〇 〇〇</t>
    <phoneticPr fontId="2"/>
  </si>
  <si>
    <t>＊＊＊フェーズ</t>
    <phoneticPr fontId="2"/>
  </si>
  <si>
    <t>＊＊＊＊＊＊＊事業</t>
    <rPh sb="7" eb="9">
      <t>ジギョウ</t>
    </rPh>
    <phoneticPr fontId="2"/>
  </si>
  <si>
    <t>*****部</t>
    <phoneticPr fontId="2"/>
  </si>
  <si>
    <t>計算過程のご説明　(管理職/高プロ)</t>
    <rPh sb="0" eb="2">
      <t>ケイサン</t>
    </rPh>
    <rPh sb="2" eb="4">
      <t>カテイ</t>
    </rPh>
    <rPh sb="6" eb="8">
      <t>セツメイ</t>
    </rPh>
    <rPh sb="10" eb="13">
      <t>カンリショク</t>
    </rPh>
    <rPh sb="14" eb="15">
      <t>コウ</t>
    </rPh>
    <phoneticPr fontId="2"/>
  </si>
  <si>
    <t>休暇日数(日/月)</t>
    <rPh sb="0" eb="2">
      <t>キュウカ</t>
    </rPh>
    <rPh sb="2" eb="4">
      <t>ニッスウ</t>
    </rPh>
    <rPh sb="5" eb="6">
      <t>ヒ</t>
    </rPh>
    <rPh sb="7" eb="8">
      <t>ツキ</t>
    </rPh>
    <phoneticPr fontId="2"/>
  </si>
  <si>
    <t>稼働日数(日/月)</t>
    <rPh sb="0" eb="2">
      <t>カドウ</t>
    </rPh>
    <rPh sb="2" eb="4">
      <t>ニッスウ</t>
    </rPh>
    <rPh sb="5" eb="6">
      <t>ヒ</t>
    </rPh>
    <rPh sb="7" eb="8">
      <t>ツキ</t>
    </rPh>
    <phoneticPr fontId="2"/>
  </si>
  <si>
    <t>時間休(h/月)
※（大学・国研等）裁量労働制：給与支給上の休日労働時間(h/月)</t>
    <rPh sb="0" eb="3">
      <t>ジカンキュウ</t>
    </rPh>
    <rPh sb="6" eb="7">
      <t>ツキ</t>
    </rPh>
    <rPh sb="11" eb="13">
      <t>ダイガク</t>
    </rPh>
    <rPh sb="14" eb="17">
      <t>コッケントウ</t>
    </rPh>
    <rPh sb="18" eb="23">
      <t>サイリョウロウドウセイ</t>
    </rPh>
    <phoneticPr fontId="2"/>
  </si>
  <si>
    <t>NEDO事業の従事時間(h/月)</t>
    <rPh sb="4" eb="6">
      <t>ジギョウ</t>
    </rPh>
    <rPh sb="7" eb="9">
      <t>ジュウジ</t>
    </rPh>
    <rPh sb="9" eb="11">
      <t>ジカン</t>
    </rPh>
    <phoneticPr fontId="2"/>
  </si>
  <si>
    <t>他の公的事業従事時間(h/月)</t>
    <rPh sb="0" eb="1">
      <t>タ</t>
    </rPh>
    <rPh sb="2" eb="4">
      <t>コウテキ</t>
    </rPh>
    <rPh sb="4" eb="6">
      <t>ジギョウ</t>
    </rPh>
    <rPh sb="6" eb="8">
      <t>ジュウジ</t>
    </rPh>
    <rPh sb="8" eb="10">
      <t>ジカン</t>
    </rPh>
    <phoneticPr fontId="2"/>
  </si>
  <si>
    <t>休日NEDO従事時間(h/月)</t>
    <rPh sb="0" eb="2">
      <t>キュウジツ</t>
    </rPh>
    <rPh sb="6" eb="8">
      <t>ジュウジ</t>
    </rPh>
    <rPh sb="8" eb="10">
      <t>ジカン</t>
    </rPh>
    <phoneticPr fontId="2"/>
  </si>
  <si>
    <t>所定労働時間(h/日)</t>
    <rPh sb="0" eb="2">
      <t>ショテイ</t>
    </rPh>
    <rPh sb="2" eb="6">
      <t>ロウドウジカン</t>
    </rPh>
    <rPh sb="9" eb="10">
      <t>ニチ</t>
    </rPh>
    <phoneticPr fontId="2"/>
  </si>
  <si>
    <t>所定労働日数(日/月)</t>
    <rPh sb="0" eb="2">
      <t>ショテイ</t>
    </rPh>
    <rPh sb="2" eb="4">
      <t>ロウドウ</t>
    </rPh>
    <rPh sb="4" eb="6">
      <t>ニッスウ</t>
    </rPh>
    <rPh sb="7" eb="8">
      <t>ニチ</t>
    </rPh>
    <phoneticPr fontId="2"/>
  </si>
  <si>
    <t>計上可能
時間(h)</t>
    <rPh sb="0" eb="4">
      <t>ケイジョウカノウ</t>
    </rPh>
    <rPh sb="5" eb="7">
      <t>ジカン</t>
    </rPh>
    <phoneticPr fontId="1"/>
  </si>
  <si>
    <t>休日NEDO従事時間(h/月)</t>
    <rPh sb="0" eb="2">
      <t>キュウジツ</t>
    </rPh>
    <rPh sb="6" eb="8">
      <t>ジュウジ</t>
    </rPh>
    <rPh sb="8" eb="10">
      <t>ジカン</t>
    </rPh>
    <rPh sb="13" eb="14">
      <t>ツキ</t>
    </rPh>
    <phoneticPr fontId="2"/>
  </si>
  <si>
    <t>所定労働時間(h/月)</t>
    <rPh sb="0" eb="2">
      <t>ショテイ</t>
    </rPh>
    <rPh sb="2" eb="4">
      <t>ロウドウ</t>
    </rPh>
    <rPh sb="4" eb="6">
      <t>ジカン</t>
    </rPh>
    <rPh sb="9" eb="10">
      <t>ツキ</t>
    </rPh>
    <phoneticPr fontId="2"/>
  </si>
  <si>
    <t>従事時間計(h/月)(休出除)</t>
    <rPh sb="0" eb="4">
      <t>ジュウジジカン</t>
    </rPh>
    <rPh sb="4" eb="5">
      <t>ケイ</t>
    </rPh>
    <rPh sb="8" eb="9">
      <t>ツキ</t>
    </rPh>
    <phoneticPr fontId="2"/>
  </si>
  <si>
    <t>休日NEDO従事時間(h/月)</t>
    <rPh sb="13" eb="14">
      <t>ツキ</t>
    </rPh>
    <phoneticPr fontId="2"/>
  </si>
  <si>
    <t>　所定労働時間(h/日)</t>
    <rPh sb="1" eb="3">
      <t>ショテイ</t>
    </rPh>
    <rPh sb="3" eb="5">
      <t>ロウドウ</t>
    </rPh>
    <rPh sb="5" eb="7">
      <t>ジカン</t>
    </rPh>
    <rPh sb="10" eb="11">
      <t>ヒ</t>
    </rPh>
    <phoneticPr fontId="2"/>
  </si>
  <si>
    <t>固定残業時間(h/月)</t>
    <rPh sb="0" eb="4">
      <t>コテイザンギョウ</t>
    </rPh>
    <rPh sb="4" eb="6">
      <t>ジカン</t>
    </rPh>
    <rPh sb="9" eb="10">
      <t>ツキ</t>
    </rPh>
    <phoneticPr fontId="2"/>
  </si>
  <si>
    <t>従事時間計(h/月)(休出除)</t>
    <rPh sb="0" eb="4">
      <t>ジュウジジカン</t>
    </rPh>
    <rPh sb="4" eb="5">
      <t>ケイ</t>
    </rPh>
    <phoneticPr fontId="2"/>
  </si>
  <si>
    <t>従事時間計(h/月)(休出除)</t>
    <rPh sb="0" eb="2">
      <t>ジュウジ</t>
    </rPh>
    <rPh sb="2" eb="4">
      <t>ジカン</t>
    </rPh>
    <rPh sb="4" eb="5">
      <t>ケイ</t>
    </rPh>
    <rPh sb="8" eb="9">
      <t>ツキ</t>
    </rPh>
    <rPh sb="11" eb="13">
      <t>キュウシュツ</t>
    </rPh>
    <rPh sb="13" eb="14">
      <t>ジョ</t>
    </rPh>
    <phoneticPr fontId="2"/>
  </si>
  <si>
    <t>従事時間計(h/月)</t>
    <phoneticPr fontId="2"/>
  </si>
  <si>
    <t>休日NEDO従事時間(h/月)</t>
    <phoneticPr fontId="2"/>
  </si>
  <si>
    <t>他の公的事業従事時間(h/月)</t>
    <rPh sb="13" eb="14">
      <t>ツキ</t>
    </rPh>
    <phoneticPr fontId="2"/>
  </si>
  <si>
    <t>給与支給上の休日労働時間(h/月)</t>
    <rPh sb="0" eb="2">
      <t>キュウヨ</t>
    </rPh>
    <rPh sb="2" eb="4">
      <t>シキュウ</t>
    </rPh>
    <rPh sb="4" eb="5">
      <t>ジョウ</t>
    </rPh>
    <rPh sb="6" eb="8">
      <t>キュウジツ</t>
    </rPh>
    <rPh sb="8" eb="10">
      <t>ロウドウ</t>
    </rPh>
    <rPh sb="10" eb="12">
      <t>ジカン</t>
    </rPh>
    <rPh sb="15" eb="16">
      <t>ツキ</t>
    </rPh>
    <phoneticPr fontId="2"/>
  </si>
  <si>
    <t>従事時間計(h/月)</t>
    <rPh sb="8" eb="9">
      <t>ツキ</t>
    </rPh>
    <phoneticPr fontId="2"/>
  </si>
  <si>
    <t>計上時間(h)</t>
    <rPh sb="0" eb="2">
      <t>ケイジョウ</t>
    </rPh>
    <rPh sb="2" eb="4">
      <t>ジカン</t>
    </rPh>
    <phoneticPr fontId="2"/>
  </si>
  <si>
    <t>従事時間計(h/月)</t>
    <rPh sb="0" eb="4">
      <t>ジュウジジカン</t>
    </rPh>
    <rPh sb="4" eb="5">
      <t>ケイ</t>
    </rPh>
    <rPh sb="8" eb="9">
      <t>ツキ</t>
    </rPh>
    <phoneticPr fontId="2"/>
  </si>
  <si>
    <t>********-*</t>
    <phoneticPr fontId="2"/>
  </si>
  <si>
    <t>＊＊＊による＊＊＊に係る研究</t>
    <rPh sb="10" eb="11">
      <t>カカ</t>
    </rPh>
    <rPh sb="12" eb="14">
      <t>ケンキュウ</t>
    </rPh>
    <phoneticPr fontId="2"/>
  </si>
  <si>
    <t>“時間休”や”給与支給上の休日労働時間”が未入力。</t>
    <phoneticPr fontId="2"/>
  </si>
  <si>
    <t>20.時間休／給与支給上の休日労働時間の入力：J10</t>
    <rPh sb="3" eb="6">
      <t>ジカンキュウ</t>
    </rPh>
    <rPh sb="7" eb="12">
      <t>キュウヨシキュウジョウ</t>
    </rPh>
    <rPh sb="13" eb="19">
      <t>キュウジツロウドウジカン</t>
    </rPh>
    <rPh sb="20" eb="22">
      <t>ニュウリョク</t>
    </rPh>
    <phoneticPr fontId="2"/>
  </si>
  <si>
    <t>〇〇 〇〇（当該研究員の勤務体系を選択→）</t>
    <phoneticPr fontId="2"/>
  </si>
  <si>
    <t>21.勤務体系：I9</t>
    <rPh sb="3" eb="5">
      <t>キンム</t>
    </rPh>
    <rPh sb="5" eb="7">
      <t>タイケイ</t>
    </rPh>
    <phoneticPr fontId="2"/>
  </si>
  <si>
    <t>“勤務体系”が未入力。</t>
    <rPh sb="1" eb="3">
      <t>キンム</t>
    </rPh>
    <rPh sb="3" eb="5">
      <t>タイケイ</t>
    </rPh>
    <phoneticPr fontId="2"/>
  </si>
  <si>
    <t>出向※2026年度より削除</t>
    <rPh sb="7" eb="9">
      <t>ネンド</t>
    </rPh>
    <rPh sb="11" eb="13">
      <t>サクジョ</t>
    </rPh>
    <phoneticPr fontId="2"/>
  </si>
  <si>
    <t>*****部（当該研究員の雇用形態を選択→）</t>
    <rPh sb="5" eb="6">
      <t>ブ</t>
    </rPh>
    <rPh sb="13" eb="15">
      <t>コヨウ</t>
    </rPh>
    <rPh sb="15" eb="17">
      <t>ケイタイ</t>
    </rPh>
    <phoneticPr fontId="2"/>
  </si>
  <si>
    <t>※当該月にNEDO以外の公的資金に係る業務への従事：</t>
    <rPh sb="1" eb="4">
      <t>トウガイツキ</t>
    </rPh>
    <phoneticPr fontId="2"/>
  </si>
  <si>
    <t>※当該月に下記業務以外のＮＥＤＯ業務従事：</t>
    <rPh sb="1" eb="4">
      <t>トウガイツキ</t>
    </rPh>
    <phoneticPr fontId="2"/>
  </si>
  <si>
    <t>22.雇用形態：I8</t>
    <rPh sb="3" eb="5">
      <t>コヨウ</t>
    </rPh>
    <rPh sb="5" eb="7">
      <t>ケイタイ</t>
    </rPh>
    <phoneticPr fontId="2"/>
  </si>
  <si>
    <t>“雇用形態”が未入力。</t>
    <rPh sb="1" eb="5">
      <t>コヨウケイタイ</t>
    </rPh>
    <phoneticPr fontId="2"/>
  </si>
  <si>
    <t>ＮＥＤＯ</t>
    <phoneticPr fontId="2"/>
  </si>
  <si>
    <t>確認欄</t>
    <rPh sb="0" eb="3">
      <t>カクニンラン</t>
    </rPh>
    <phoneticPr fontId="2"/>
  </si>
  <si>
    <t>２０２６年５月分</t>
    <phoneticPr fontId="2"/>
  </si>
  <si>
    <t>半休・時間休(h/月)</t>
    <rPh sb="0" eb="2">
      <t>ハンキュウ</t>
    </rPh>
    <rPh sb="3" eb="6">
      <t>ジカンキュウ</t>
    </rPh>
    <rPh sb="9" eb="10">
      <t>ツキ</t>
    </rPh>
    <phoneticPr fontId="2"/>
  </si>
  <si>
    <t>従事時間帯</t>
    <rPh sb="0" eb="2">
      <t>ジュウジ</t>
    </rPh>
    <rPh sb="2" eb="4">
      <t>ジカン</t>
    </rPh>
    <rPh sb="4" eb="5">
      <t>タイ</t>
    </rPh>
    <phoneticPr fontId="2"/>
  </si>
  <si>
    <r>
      <t>＊事業者としてコンプライアンス(法令遵守)プログラム等を有する場合にはその責任者が、有しない場合には役員等
　コンプライアンスに関し責任を有する者が、併せて従事内容の確認を行ってください。
＊具体的な研究内容・作業内容について作成頂いた研究者本人にヒアリングさせて頂くことがあります。　　　　</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rPh sb="150" eb="151">
      <t>ネン</t>
    </rPh>
    <rPh sb="152" eb="153">
      <t>ガツ</t>
    </rPh>
    <rPh sb="154" eb="155">
      <t>ニチ</t>
    </rPh>
    <rPh sb="155" eb="156">
      <t>バン</t>
    </rPh>
    <phoneticPr fontId="2"/>
  </si>
  <si>
    <t>２０２６年4月分</t>
    <phoneticPr fontId="2"/>
  </si>
  <si>
    <t>２０２６年６月分</t>
    <phoneticPr fontId="2"/>
  </si>
  <si>
    <t>２０２６年７月分</t>
    <phoneticPr fontId="2"/>
  </si>
  <si>
    <t>２０２６年８月分</t>
    <phoneticPr fontId="2"/>
  </si>
  <si>
    <t>２０２６年９月分</t>
    <phoneticPr fontId="2"/>
  </si>
  <si>
    <t>２０２６年１０月分</t>
    <phoneticPr fontId="2"/>
  </si>
  <si>
    <t>２０２６年１１月分</t>
    <phoneticPr fontId="2"/>
  </si>
  <si>
    <t>２０２６年１２月分</t>
    <phoneticPr fontId="2"/>
  </si>
  <si>
    <t>２０２７年１月分</t>
    <phoneticPr fontId="2"/>
  </si>
  <si>
    <t>２０２７年２月分</t>
    <phoneticPr fontId="2"/>
  </si>
  <si>
    <t>２０２７年３月分</t>
    <phoneticPr fontId="2"/>
  </si>
  <si>
    <t>（この列は使用していません）休日または休暇の場合、従事時間および内容は入力できません。</t>
    <rPh sb="3" eb="4">
      <t>レツ</t>
    </rPh>
    <rPh sb="5" eb="7">
      <t>シヨウ</t>
    </rPh>
    <rPh sb="14" eb="16">
      <t>キュウジツ</t>
    </rPh>
    <rPh sb="19" eb="21">
      <t>キュウカ</t>
    </rPh>
    <rPh sb="22" eb="24">
      <t>バアイ</t>
    </rPh>
    <rPh sb="25" eb="29">
      <t>ジュウジジカン</t>
    </rPh>
    <rPh sb="32" eb="34">
      <t>ナイヨウ</t>
    </rPh>
    <rPh sb="35" eb="37">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</si>
</sst>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h]:mm"/>
    <numFmt numFmtId="177" formatCode="0.00_ "/>
    <numFmt numFmtId="178" formatCode="m/d"/>
    <numFmt numFmtId="179" formatCode="0_);[Red]\(0\)"/>
    <numFmt numFmtId="180" formatCode="0.0_);[Red]\(0.0\)"/>
    <numFmt numFmtId="181" formatCode="0.00_);[Red]\(0.00\)"/>
    <numFmt numFmtId="182" formatCode="#,##0.00_);[Red]\(#,##0.00\)"/>
    <numFmt numFmtId="183" formatCode="0.0"/>
    <numFmt numFmtId="184" formatCode="0.0_ "/>
    <numFmt numFmtId="185" formatCode="h:mm;@"/>
  </numFmts>
  <fonts count="79">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rgb="FF0070C0"/>
      <name val="ＭＳ ゴシック"/>
      <family val="3"/>
      <charset val="128"/>
    </font>
    <font>
      <sz val="9"/>
      <color rgb="FF0070C0"/>
      <name val="ＭＳ Ｐゴシック"/>
      <family val="3"/>
      <charset val="128"/>
    </font>
    <font>
      <sz val="11"/>
      <color rgb="FF0070C0"/>
      <name val="ＭＳ Ｐゴシック"/>
      <family val="3"/>
      <charset val="128"/>
    </font>
    <font>
      <b/>
      <sz val="8"/>
      <color theme="0"/>
      <name val="ＭＳ Ｐゴシック"/>
      <family val="3"/>
      <charset val="128"/>
    </font>
    <font>
      <b/>
      <sz val="10"/>
      <color theme="0"/>
      <name val="ＭＳ ゴシック"/>
      <family val="3"/>
      <charset val="128"/>
    </font>
    <font>
      <b/>
      <sz val="10"/>
      <color indexed="10"/>
      <name val="Aptos Narrow"/>
      <family val="2"/>
    </font>
    <font>
      <b/>
      <sz val="9"/>
      <color indexed="81"/>
      <name val="MS P ゴシック"/>
      <family val="3"/>
      <charset val="128"/>
    </font>
    <font>
      <b/>
      <sz val="9"/>
      <color indexed="10"/>
      <name val="Aptos Narrow"/>
      <family val="2"/>
    </font>
    <font>
      <b/>
      <sz val="9"/>
      <color rgb="FFFF0000"/>
      <name val="ＭＳ ゴシック"/>
      <family val="3"/>
      <charset val="128"/>
    </font>
    <font>
      <sz val="8"/>
      <color rgb="FF0070C0"/>
      <name val="ＭＳ Ｐゴシック"/>
      <family val="3"/>
      <charset val="128"/>
    </font>
    <font>
      <b/>
      <sz val="9"/>
      <color rgb="FF0070C0"/>
      <name val="ＭＳ Ｐゴシック"/>
      <family val="3"/>
      <charset val="128"/>
    </font>
    <font>
      <sz val="12"/>
      <name val="ＭＳ ゴシック"/>
      <family val="3"/>
      <charset val="128"/>
    </font>
    <font>
      <sz val="12"/>
      <name val="ＭＳ Ｐゴシック"/>
      <family val="3"/>
      <charset val="128"/>
    </font>
    <font>
      <sz val="6"/>
      <name val="ＭＳ ゴシック"/>
      <family val="3"/>
      <charset val="128"/>
    </font>
    <font>
      <sz val="6"/>
      <color rgb="FF0070C0"/>
      <name val="ＭＳ ゴシック"/>
      <family val="3"/>
      <charset val="128"/>
    </font>
    <font>
      <sz val="8"/>
      <color rgb="FF0070C0"/>
      <name val="ＭＳ ゴシック"/>
      <family val="3"/>
      <charset val="128"/>
    </font>
    <font>
      <sz val="11"/>
      <name val="ＭＳ ゴシック"/>
      <family val="3"/>
      <charset val="128"/>
    </font>
    <font>
      <sz val="10"/>
      <color theme="0"/>
      <name val="ＭＳ ゴシック"/>
      <family val="3"/>
      <charset val="128"/>
    </font>
    <font>
      <b/>
      <sz val="9"/>
      <name val="ＭＳ ゴシック"/>
      <family val="3"/>
      <charset val="128"/>
    </font>
    <font>
      <b/>
      <sz val="9"/>
      <color rgb="FF0070C0"/>
      <name val="ＭＳ ゴシック"/>
      <family val="3"/>
      <charset val="128"/>
    </font>
    <font>
      <sz val="8"/>
      <color theme="1"/>
      <name val="ＭＳ ゴシック"/>
      <family val="3"/>
      <charset val="128"/>
    </font>
    <font>
      <sz val="9"/>
      <color theme="1"/>
      <name val="ＭＳ ゴシック"/>
      <family val="3"/>
      <charset val="128"/>
    </font>
    <font>
      <b/>
      <sz val="9"/>
      <color theme="1"/>
      <name val="ＭＳ ゴシック"/>
      <family val="3"/>
      <charset val="128"/>
    </font>
    <font>
      <sz val="8"/>
      <color rgb="FFFF0000"/>
      <name val="ＭＳ ゴシック"/>
      <family val="3"/>
      <charset val="128"/>
    </font>
    <font>
      <sz val="5"/>
      <color theme="1"/>
      <name val="ＭＳ ゴシック"/>
      <family val="3"/>
      <charset val="128"/>
    </font>
    <font>
      <sz val="6"/>
      <color theme="1"/>
      <name val="ＭＳ ゴシック"/>
      <family val="3"/>
      <charset val="128"/>
    </font>
    <font>
      <b/>
      <sz val="9"/>
      <color indexed="8"/>
      <name val="MS P ゴシック"/>
      <family val="3"/>
      <charset val="128"/>
    </font>
    <font>
      <sz val="7"/>
      <name val="ＭＳ ゴシック"/>
      <family val="3"/>
      <charset val="128"/>
    </font>
    <font>
      <sz val="6.5"/>
      <name val="ＭＳ ゴシック"/>
      <family val="3"/>
      <charset val="128"/>
    </font>
    <font>
      <b/>
      <sz val="8"/>
      <color theme="1"/>
      <name val="ＭＳ ゴシック"/>
      <family val="3"/>
      <charset val="128"/>
    </font>
    <font>
      <b/>
      <sz val="6"/>
      <color theme="1"/>
      <name val="ＭＳ ゴシック"/>
      <family val="3"/>
      <charset val="128"/>
    </font>
    <font>
      <sz val="6.5"/>
      <name val="ＭＳ Ｐゴシック"/>
      <family val="3"/>
      <charset val="128"/>
    </font>
    <font>
      <sz val="6.5"/>
      <color theme="1"/>
      <name val="ＭＳ ゴシック"/>
      <family val="3"/>
      <charset val="128"/>
    </font>
    <font>
      <sz val="6.5"/>
      <color rgb="FF0070C0"/>
      <name val="ＭＳ ゴシック"/>
      <family val="3"/>
      <charset val="128"/>
    </font>
    <font>
      <sz val="8"/>
      <color theme="0" tint="-0.34998626667073579"/>
      <name val="ＭＳ ゴシック"/>
      <family val="3"/>
      <charset val="128"/>
    </font>
    <font>
      <sz val="6"/>
      <color theme="0" tint="-0.34998626667073579"/>
      <name val="ＭＳ ゴシック"/>
      <family val="3"/>
      <charset val="128"/>
    </font>
    <font>
      <sz val="5"/>
      <color theme="0" tint="-0.34998626667073579"/>
      <name val="ＭＳ ゴシック"/>
      <family val="3"/>
      <charset val="128"/>
    </font>
    <font>
      <sz val="9"/>
      <color theme="0" tint="-0.34998626667073579"/>
      <name val="ＭＳ ゴシック"/>
      <family val="3"/>
      <charset val="128"/>
    </font>
    <font>
      <sz val="11"/>
      <color theme="0" tint="-0.34998626667073579"/>
      <name val="ＭＳ Ｐゴシック"/>
      <family val="3"/>
      <charset val="128"/>
    </font>
    <font>
      <sz val="8"/>
      <color theme="0" tint="-0.34998626667073579"/>
      <name val="ＭＳ Ｐゴシック"/>
      <family val="3"/>
      <charset val="128"/>
    </font>
    <font>
      <b/>
      <sz val="8"/>
      <color theme="0" tint="-0.34998626667073579"/>
      <name val="ＭＳ ゴシック"/>
      <family val="3"/>
      <charset val="128"/>
    </font>
    <font>
      <b/>
      <sz val="9"/>
      <color theme="0" tint="-0.34998626667073579"/>
      <name val="ＭＳ ゴシック"/>
      <family val="3"/>
      <charset val="128"/>
    </font>
    <font>
      <sz val="11"/>
      <color theme="0" tint="-0.34998626667073579"/>
      <name val="Arial Narrow"/>
      <family val="2"/>
    </font>
    <font>
      <b/>
      <sz val="11"/>
      <color theme="0" tint="-0.34998626667073579"/>
      <name val="ＭＳ Ｐゴシック"/>
      <family val="3"/>
      <charset val="128"/>
    </font>
    <font>
      <sz val="11"/>
      <color theme="0" tint="-0.34998626667073579"/>
      <name val="ＭＳ ゴシック"/>
      <family val="3"/>
      <charset val="128"/>
    </font>
    <font>
      <b/>
      <sz val="11"/>
      <color theme="0" tint="-0.34998626667073579"/>
      <name val="Arial Narrow"/>
      <family val="2"/>
    </font>
    <font>
      <sz val="9"/>
      <color theme="0" tint="-0.34998626667073579"/>
      <name val="Segoe UI Symbol"/>
      <family val="3"/>
    </font>
    <font>
      <sz val="9"/>
      <color theme="0" tint="-0.34998626667073579"/>
      <name val="Arial Narrow"/>
      <family val="2"/>
    </font>
    <font>
      <b/>
      <sz val="11"/>
      <color theme="0" tint="-0.34998626667073579"/>
      <name val="Aptos Narrow"/>
      <family val="2"/>
    </font>
    <font>
      <sz val="6.5"/>
      <color theme="0" tint="-0.34998626667073579"/>
      <name val="ＭＳ ゴシック"/>
      <family val="3"/>
      <charset val="128"/>
    </font>
    <font>
      <b/>
      <sz val="8"/>
      <color rgb="FF0070C0"/>
      <name val="ＭＳ ゴシック"/>
      <family val="3"/>
      <charset val="128"/>
    </font>
    <font>
      <b/>
      <sz val="11"/>
      <color rgb="FF0000FF"/>
      <name val="ＭＳ Ｐゴシック"/>
      <family val="3"/>
      <charset val="128"/>
    </font>
    <font>
      <sz val="11"/>
      <color rgb="FF0000FF"/>
      <name val="ＭＳ Ｐゴシック"/>
      <family val="3"/>
      <charset val="128"/>
    </font>
    <font>
      <sz val="9"/>
      <color rgb="FF0000FF"/>
      <name val="ＭＳ ゴシック"/>
      <family val="3"/>
      <charset val="128"/>
    </font>
    <font>
      <b/>
      <sz val="7.5"/>
      <color theme="0"/>
      <name val="ＭＳ Ｐゴシック"/>
      <family val="3"/>
      <charset val="128"/>
    </font>
    <font>
      <b/>
      <sz val="7.5"/>
      <color theme="0"/>
      <name val="ＭＳ ゴシック"/>
      <family val="3"/>
      <charset val="128"/>
    </font>
    <font>
      <sz val="7.5"/>
      <name val="ＭＳ Ｐゴシック"/>
      <family val="3"/>
      <charset val="128"/>
    </font>
    <font>
      <sz val="11"/>
      <color theme="1"/>
      <name val="ＭＳ Ｐゴシック"/>
      <family val="3"/>
      <charset val="128"/>
    </font>
    <font>
      <sz val="11"/>
      <color theme="1"/>
      <name val="Arial Narrow"/>
      <family val="2"/>
    </font>
    <font>
      <i/>
      <sz val="9"/>
      <color theme="1"/>
      <name val="ＭＳ ゴシック"/>
      <family val="3"/>
      <charset val="128"/>
    </font>
  </fonts>
  <fills count="1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3"/>
        <bgColor indexed="64"/>
      </patternFill>
    </fill>
    <fill>
      <patternFill patternType="solid">
        <fgColor theme="2"/>
        <bgColor indexed="64"/>
      </patternFill>
    </fill>
    <fill>
      <patternFill patternType="solid">
        <fgColor rgb="FFFFFF00"/>
        <bgColor indexed="64"/>
      </patternFill>
    </fill>
    <fill>
      <patternFill patternType="solid">
        <fgColor theme="4"/>
        <bgColor indexed="64"/>
      </patternFill>
    </fill>
    <fill>
      <patternFill patternType="solid">
        <fgColor theme="4" tint="0.59999389629810485"/>
        <bgColor indexed="64"/>
      </patternFill>
    </fill>
  </fills>
  <borders count="10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double">
        <color indexed="64"/>
      </bottom>
      <diagonal/>
    </border>
    <border>
      <left style="thin">
        <color indexed="64"/>
      </left>
      <right style="thin">
        <color indexed="64"/>
      </right>
      <top style="medium">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style="double">
        <color indexed="64"/>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double">
        <color indexed="64"/>
      </bottom>
      <diagonal/>
    </border>
    <border>
      <left style="hair">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hair">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double">
        <color indexed="64"/>
      </left>
      <right style="hair">
        <color indexed="64"/>
      </right>
      <top style="hair">
        <color indexed="64"/>
      </top>
      <bottom style="hair">
        <color indexed="64"/>
      </bottom>
      <diagonal/>
    </border>
    <border>
      <left style="double">
        <color indexed="64"/>
      </left>
      <right style="hair">
        <color indexed="64"/>
      </right>
      <top/>
      <bottom style="hair">
        <color indexed="64"/>
      </bottom>
      <diagonal/>
    </border>
    <border>
      <left style="medium">
        <color indexed="64"/>
      </left>
      <right/>
      <top style="medium">
        <color indexed="64"/>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top style="hair">
        <color indexed="64"/>
      </top>
      <bottom style="medium">
        <color indexed="64"/>
      </bottom>
      <diagonal/>
    </border>
    <border>
      <left/>
      <right/>
      <top style="double">
        <color indexed="64"/>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Dashed">
        <color theme="0" tint="-0.499984740745262"/>
      </left>
      <right/>
      <top style="mediumDashed">
        <color theme="0" tint="-0.499984740745262"/>
      </top>
      <bottom/>
      <diagonal/>
    </border>
    <border>
      <left/>
      <right/>
      <top style="mediumDashed">
        <color theme="0" tint="-0.499984740745262"/>
      </top>
      <bottom/>
      <diagonal/>
    </border>
    <border>
      <left/>
      <right style="mediumDashed">
        <color theme="0" tint="-0.499984740745262"/>
      </right>
      <top style="mediumDashed">
        <color theme="0" tint="-0.499984740745262"/>
      </top>
      <bottom/>
      <diagonal/>
    </border>
    <border>
      <left style="mediumDashed">
        <color theme="0" tint="-0.499984740745262"/>
      </left>
      <right/>
      <top/>
      <bottom style="mediumDashed">
        <color theme="0" tint="-0.499984740745262"/>
      </bottom>
      <diagonal/>
    </border>
    <border>
      <left/>
      <right/>
      <top/>
      <bottom style="mediumDashed">
        <color theme="0" tint="-0.499984740745262"/>
      </bottom>
      <diagonal/>
    </border>
    <border>
      <left/>
      <right style="mediumDashed">
        <color theme="0" tint="-0.499984740745262"/>
      </right>
      <top/>
      <bottom style="mediumDashed">
        <color theme="0" tint="-0.499984740745262"/>
      </bottom>
      <diagonal/>
    </border>
    <border>
      <left style="mediumDashed">
        <color theme="0" tint="-0.499984740745262"/>
      </left>
      <right/>
      <top/>
      <bottom/>
      <diagonal/>
    </border>
    <border>
      <left/>
      <right style="mediumDashed">
        <color theme="0" tint="-0.499984740745262"/>
      </right>
      <top/>
      <bottom/>
      <diagonal/>
    </border>
    <border>
      <left/>
      <right style="medium">
        <color indexed="64"/>
      </right>
      <top style="double">
        <color indexed="64"/>
      </top>
      <bottom style="hair">
        <color indexed="64"/>
      </bottom>
      <diagonal/>
    </border>
    <border>
      <left/>
      <right style="medium">
        <color indexed="64"/>
      </right>
      <top style="hair">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diagonal/>
    </border>
    <border>
      <left style="hair">
        <color indexed="64"/>
      </left>
      <right style="double">
        <color indexed="64"/>
      </right>
      <top style="hair">
        <color indexed="64"/>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style="hair">
        <color indexed="64"/>
      </left>
      <right style="double">
        <color indexed="64"/>
      </right>
      <top style="double">
        <color indexed="64"/>
      </top>
      <bottom style="hair">
        <color indexed="64"/>
      </bottom>
      <diagonal/>
    </border>
  </borders>
  <cellStyleXfs count="2">
    <xf numFmtId="0" fontId="0" fillId="0" borderId="0"/>
    <xf numFmtId="38" fontId="1" fillId="0" borderId="0" applyFont="0" applyFill="0" applyBorder="0" applyAlignment="0" applyProtection="0"/>
  </cellStyleXfs>
  <cellXfs count="495">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9" fillId="2" borderId="6"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176" fontId="12" fillId="3" borderId="8" xfId="0" applyNumberFormat="1" applyFont="1" applyFill="1" applyBorder="1" applyAlignment="1">
      <alignment horizontal="right" vertical="center" shrinkToFit="1"/>
    </xf>
    <xf numFmtId="178" fontId="10" fillId="0" borderId="9" xfId="0" applyNumberFormat="1" applyFont="1" applyBorder="1" applyAlignment="1">
      <alignment horizontal="center" vertical="center" shrinkToFit="1"/>
    </xf>
    <xf numFmtId="178" fontId="10" fillId="0" borderId="10" xfId="0" applyNumberFormat="1" applyFont="1" applyBorder="1" applyAlignment="1">
      <alignment horizontal="center" vertical="center" shrinkToFit="1"/>
    </xf>
    <xf numFmtId="0" fontId="5" fillId="0" borderId="12" xfId="0" applyFont="1" applyBorder="1" applyAlignment="1">
      <alignment horizontal="center" vertical="center" shrinkToFit="1"/>
    </xf>
    <xf numFmtId="38" fontId="11" fillId="0" borderId="15" xfId="1" applyFont="1" applyBorder="1" applyAlignment="1">
      <alignment horizontal="center" vertical="center"/>
    </xf>
    <xf numFmtId="176" fontId="8" fillId="0" borderId="16" xfId="0" applyNumberFormat="1" applyFont="1" applyBorder="1" applyAlignment="1" applyProtection="1">
      <alignment vertical="center" shrinkToFit="1"/>
      <protection locked="0"/>
    </xf>
    <xf numFmtId="176" fontId="8" fillId="0" borderId="17" xfId="0" applyNumberFormat="1" applyFont="1" applyBorder="1" applyAlignment="1" applyProtection="1">
      <alignment vertical="center" shrinkToFit="1"/>
      <protection locked="0"/>
    </xf>
    <xf numFmtId="176" fontId="8" fillId="0" borderId="18" xfId="0" applyNumberFormat="1" applyFont="1" applyBorder="1" applyAlignment="1" applyProtection="1">
      <alignment vertical="center" shrinkToFit="1"/>
      <protection locked="0"/>
    </xf>
    <xf numFmtId="176" fontId="8" fillId="0" borderId="19" xfId="0" applyNumberFormat="1" applyFont="1" applyBorder="1" applyAlignment="1" applyProtection="1">
      <alignment vertical="center" shrinkToFit="1"/>
      <protection locked="0"/>
    </xf>
    <xf numFmtId="176" fontId="8" fillId="0" borderId="20" xfId="0" applyNumberFormat="1" applyFont="1" applyBorder="1" applyAlignment="1" applyProtection="1">
      <alignment vertical="center" shrinkToFit="1"/>
      <protection locked="0"/>
    </xf>
    <xf numFmtId="176" fontId="8" fillId="0" borderId="21" xfId="0" applyNumberFormat="1" applyFont="1" applyBorder="1" applyAlignment="1" applyProtection="1">
      <alignment vertical="center" shrinkToFit="1"/>
      <protection locked="0"/>
    </xf>
    <xf numFmtId="176" fontId="8" fillId="0" borderId="22" xfId="0" applyNumberFormat="1" applyFont="1" applyBorder="1" applyAlignment="1" applyProtection="1">
      <alignment vertical="center" shrinkToFit="1"/>
      <protection locked="0"/>
    </xf>
    <xf numFmtId="176" fontId="8" fillId="0" borderId="23" xfId="0" applyNumberFormat="1" applyFont="1" applyBorder="1" applyAlignment="1" applyProtection="1">
      <alignment vertical="center" shrinkToFit="1"/>
      <protection locked="0"/>
    </xf>
    <xf numFmtId="176" fontId="8" fillId="0" borderId="24" xfId="0" applyNumberFormat="1" applyFont="1" applyBorder="1" applyAlignment="1" applyProtection="1">
      <alignment vertical="center" shrinkToFit="1"/>
      <protection locked="0"/>
    </xf>
    <xf numFmtId="176" fontId="8" fillId="0" borderId="11" xfId="0" applyNumberFormat="1" applyFont="1" applyBorder="1" applyAlignment="1" applyProtection="1">
      <alignment vertical="center" shrinkToFit="1"/>
      <protection locked="0"/>
    </xf>
    <xf numFmtId="178" fontId="10" fillId="5" borderId="9" xfId="0" applyNumberFormat="1" applyFont="1" applyFill="1" applyBorder="1" applyAlignment="1">
      <alignment horizontal="center" vertical="center" shrinkToFit="1"/>
    </xf>
    <xf numFmtId="176" fontId="8" fillId="5" borderId="17" xfId="0" applyNumberFormat="1" applyFont="1" applyFill="1" applyBorder="1" applyAlignment="1" applyProtection="1">
      <alignment vertical="center" shrinkToFit="1"/>
      <protection locked="0"/>
    </xf>
    <xf numFmtId="176" fontId="8" fillId="5" borderId="21" xfId="0" applyNumberFormat="1" applyFont="1" applyFill="1" applyBorder="1" applyAlignment="1" applyProtection="1">
      <alignment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178" fontId="10" fillId="5" borderId="12" xfId="0" applyNumberFormat="1" applyFont="1" applyFill="1" applyBorder="1" applyAlignment="1">
      <alignment horizontal="center" vertical="center"/>
    </xf>
    <xf numFmtId="176" fontId="8" fillId="5" borderId="26" xfId="0" applyNumberFormat="1" applyFont="1" applyFill="1" applyBorder="1" applyAlignment="1" applyProtection="1">
      <alignment vertical="center" shrinkToFit="1"/>
      <protection locked="0"/>
    </xf>
    <xf numFmtId="176" fontId="8" fillId="5" borderId="8" xfId="0" applyNumberFormat="1" applyFont="1" applyFill="1" applyBorder="1" applyAlignment="1" applyProtection="1">
      <alignment vertical="center" shrinkToFit="1"/>
      <protection locked="0"/>
    </xf>
    <xf numFmtId="0" fontId="5" fillId="0" borderId="1" xfId="0" applyFont="1" applyBorder="1" applyAlignment="1">
      <alignment horizontal="right" vertical="center" shrinkToFit="1"/>
    </xf>
    <xf numFmtId="178" fontId="16" fillId="0" borderId="9" xfId="0" applyNumberFormat="1" applyFont="1" applyBorder="1" applyAlignment="1">
      <alignment horizontal="center" vertical="center" shrinkToFit="1"/>
    </xf>
    <xf numFmtId="0" fontId="5" fillId="6" borderId="3" xfId="0" applyFont="1" applyFill="1" applyBorder="1" applyAlignment="1">
      <alignment horizontal="center" vertical="center" shrinkToFit="1"/>
    </xf>
    <xf numFmtId="0" fontId="5" fillId="6" borderId="4" xfId="0" applyFont="1" applyFill="1" applyBorder="1" applyAlignment="1">
      <alignment horizontal="center" vertical="center" shrinkToFit="1"/>
    </xf>
    <xf numFmtId="0" fontId="5" fillId="6" borderId="4" xfId="0" applyFont="1" applyFill="1" applyBorder="1" applyAlignment="1">
      <alignment vertical="center" shrinkToFit="1"/>
    </xf>
    <xf numFmtId="0" fontId="5" fillId="6" borderId="5" xfId="0" applyFont="1" applyFill="1" applyBorder="1" applyAlignment="1">
      <alignment vertical="center" shrinkToFit="1"/>
    </xf>
    <xf numFmtId="0" fontId="5" fillId="6" borderId="12" xfId="0" applyFont="1" applyFill="1" applyBorder="1" applyAlignment="1">
      <alignment horizontal="center" vertical="center" shrinkToFit="1"/>
    </xf>
    <xf numFmtId="180" fontId="19" fillId="0" borderId="0" xfId="0" applyNumberFormat="1" applyFont="1" applyAlignment="1">
      <alignment vertical="center" shrinkToFit="1"/>
    </xf>
    <xf numFmtId="0" fontId="11" fillId="5" borderId="41" xfId="0" applyFont="1" applyFill="1" applyBorder="1" applyAlignment="1">
      <alignment horizontal="center" vertical="center"/>
    </xf>
    <xf numFmtId="0" fontId="11" fillId="0" borderId="20" xfId="0" applyFont="1" applyBorder="1" applyAlignment="1">
      <alignment horizontal="center" vertical="center"/>
    </xf>
    <xf numFmtId="0" fontId="11" fillId="5" borderId="20" xfId="0" applyFont="1" applyFill="1" applyBorder="1" applyAlignment="1">
      <alignment horizontal="center" vertical="center"/>
    </xf>
    <xf numFmtId="0" fontId="11" fillId="0" borderId="24" xfId="0" applyFont="1" applyBorder="1" applyAlignment="1">
      <alignment horizontal="center" vertical="center"/>
    </xf>
    <xf numFmtId="49" fontId="9" fillId="2" borderId="42" xfId="0" applyNumberFormat="1" applyFont="1" applyFill="1" applyBorder="1" applyAlignment="1">
      <alignment horizontal="center" vertical="center" shrinkToFit="1"/>
    </xf>
    <xf numFmtId="176" fontId="8" fillId="0" borderId="43" xfId="0" applyNumberFormat="1" applyFont="1" applyBorder="1" applyAlignment="1" applyProtection="1">
      <alignment vertical="center" shrinkToFit="1"/>
      <protection locked="0"/>
    </xf>
    <xf numFmtId="49" fontId="21" fillId="0" borderId="4" xfId="0" applyNumberFormat="1" applyFont="1" applyBorder="1" applyAlignment="1">
      <alignment horizontal="center" vertical="center"/>
    </xf>
    <xf numFmtId="49" fontId="5" fillId="0" borderId="2" xfId="0" applyNumberFormat="1" applyFont="1" applyBorder="1" applyAlignment="1">
      <alignment horizontal="right" vertical="center" shrinkToFit="1"/>
    </xf>
    <xf numFmtId="0" fontId="5" fillId="0" borderId="2" xfId="0" applyFont="1" applyBorder="1" applyAlignment="1">
      <alignment horizontal="right" vertical="center"/>
    </xf>
    <xf numFmtId="49" fontId="20" fillId="0" borderId="4" xfId="0" applyNumberFormat="1" applyFont="1" applyBorder="1" applyAlignment="1">
      <alignment horizontal="center" vertical="center"/>
    </xf>
    <xf numFmtId="49" fontId="5" fillId="0" borderId="3" xfId="0" applyNumberFormat="1" applyFont="1" applyBorder="1" applyAlignment="1">
      <alignment horizontal="centerContinuous" vertical="center"/>
    </xf>
    <xf numFmtId="49" fontId="5" fillId="0" borderId="4" xfId="0" applyNumberFormat="1" applyFont="1" applyBorder="1" applyAlignment="1">
      <alignment horizontal="centerContinuous" vertical="center"/>
    </xf>
    <xf numFmtId="0" fontId="1" fillId="0" borderId="4" xfId="0" applyFont="1" applyBorder="1" applyAlignment="1">
      <alignment horizontal="centerContinuous"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176" fontId="8" fillId="0" borderId="50" xfId="0" applyNumberFormat="1" applyFont="1" applyBorder="1" applyAlignment="1" applyProtection="1">
      <alignment vertical="center" shrinkToFit="1"/>
      <protection locked="0"/>
    </xf>
    <xf numFmtId="176" fontId="8" fillId="0" borderId="51" xfId="0" applyNumberFormat="1" applyFont="1" applyBorder="1" applyAlignment="1" applyProtection="1">
      <alignment vertical="center" shrinkToFit="1"/>
      <protection locked="0"/>
    </xf>
    <xf numFmtId="0" fontId="0" fillId="0" borderId="13" xfId="0" applyBorder="1" applyAlignment="1">
      <alignment vertical="center"/>
    </xf>
    <xf numFmtId="0" fontId="15" fillId="4" borderId="57" xfId="0" applyFont="1" applyFill="1" applyBorder="1" applyAlignment="1">
      <alignment horizontal="center" vertical="center" shrinkToFit="1"/>
    </xf>
    <xf numFmtId="0" fontId="5" fillId="6" borderId="0" xfId="0" applyFont="1" applyFill="1" applyAlignment="1">
      <alignment horizontal="center" vertical="center" shrinkToFit="1"/>
    </xf>
    <xf numFmtId="0" fontId="5" fillId="6" borderId="0" xfId="0" applyFont="1" applyFill="1" applyAlignment="1">
      <alignment vertical="center" shrinkToFit="1"/>
    </xf>
    <xf numFmtId="182" fontId="14" fillId="0" borderId="4" xfId="0" applyNumberFormat="1" applyFont="1" applyBorder="1" applyAlignment="1">
      <alignment horizontal="right" vertical="center"/>
    </xf>
    <xf numFmtId="177" fontId="24" fillId="14" borderId="14" xfId="0" applyNumberFormat="1" applyFont="1" applyFill="1" applyBorder="1" applyAlignment="1">
      <alignment vertical="center"/>
    </xf>
    <xf numFmtId="177" fontId="0" fillId="0" borderId="60" xfId="0" applyNumberFormat="1" applyBorder="1" applyAlignment="1">
      <alignment vertical="center"/>
    </xf>
    <xf numFmtId="0" fontId="20" fillId="13" borderId="4" xfId="0" applyFont="1" applyFill="1" applyBorder="1" applyAlignment="1">
      <alignment horizontal="center" vertical="center"/>
    </xf>
    <xf numFmtId="4" fontId="26" fillId="3" borderId="60" xfId="0" applyNumberFormat="1" applyFont="1" applyFill="1" applyBorder="1" applyAlignment="1">
      <alignment horizontal="right" vertical="center"/>
    </xf>
    <xf numFmtId="0" fontId="1" fillId="0" borderId="4" xfId="0" applyFont="1" applyBorder="1" applyAlignment="1">
      <alignment vertical="center"/>
    </xf>
    <xf numFmtId="49" fontId="3" fillId="0" borderId="0" xfId="0" applyNumberFormat="1" applyFont="1" applyAlignment="1">
      <alignment vertical="center"/>
    </xf>
    <xf numFmtId="0" fontId="27" fillId="0" borderId="0" xfId="0" applyFont="1" applyAlignment="1">
      <alignment horizontal="center" vertical="center" shrinkToFit="1"/>
    </xf>
    <xf numFmtId="0" fontId="0" fillId="0" borderId="0" xfId="0" applyAlignment="1">
      <alignment horizontal="center"/>
    </xf>
    <xf numFmtId="0" fontId="3" fillId="0" borderId="0" xfId="0" applyFont="1" applyAlignment="1">
      <alignment horizontal="center" vertical="center" shrinkToFit="1"/>
    </xf>
    <xf numFmtId="49" fontId="27" fillId="0" borderId="0" xfId="0" applyNumberFormat="1" applyFont="1" applyAlignment="1">
      <alignment horizontal="centerContinuous" vertical="center" shrinkToFit="1"/>
    </xf>
    <xf numFmtId="0" fontId="28" fillId="0" borderId="0" xfId="0" applyFont="1" applyAlignment="1">
      <alignment horizontal="left" vertical="center" readingOrder="1"/>
    </xf>
    <xf numFmtId="49" fontId="29" fillId="6" borderId="36" xfId="0" applyNumberFormat="1" applyFont="1" applyFill="1" applyBorder="1" applyAlignment="1" applyProtection="1">
      <alignment horizontal="center" vertical="center"/>
      <protection locked="0"/>
    </xf>
    <xf numFmtId="0" fontId="3" fillId="0" borderId="0" xfId="0" applyFont="1" applyAlignment="1">
      <alignment vertical="center"/>
    </xf>
    <xf numFmtId="49" fontId="3" fillId="0" borderId="0" xfId="0" applyNumberFormat="1" applyFont="1" applyAlignment="1">
      <alignment horizontal="right" vertical="center" shrinkToFit="1"/>
    </xf>
    <xf numFmtId="0" fontId="3" fillId="0" borderId="0" xfId="0" applyFont="1" applyAlignment="1">
      <alignment horizontal="right" vertical="center" shrinkToFit="1"/>
    </xf>
    <xf numFmtId="0" fontId="3" fillId="0" borderId="62" xfId="0" applyFont="1" applyBorder="1" applyAlignment="1">
      <alignment vertical="center"/>
    </xf>
    <xf numFmtId="0" fontId="3" fillId="0" borderId="64" xfId="0" applyFont="1" applyBorder="1" applyAlignment="1">
      <alignment vertical="center"/>
    </xf>
    <xf numFmtId="176" fontId="3" fillId="0" borderId="0" xfId="0" applyNumberFormat="1" applyFont="1" applyAlignment="1">
      <alignment horizontal="center" vertical="center" shrinkToFit="1"/>
    </xf>
    <xf numFmtId="183" fontId="19" fillId="0" borderId="0" xfId="0" applyNumberFormat="1" applyFont="1" applyAlignment="1">
      <alignment vertical="center"/>
    </xf>
    <xf numFmtId="0" fontId="0" fillId="0" borderId="0" xfId="0" applyAlignment="1">
      <alignment vertical="center"/>
    </xf>
    <xf numFmtId="0" fontId="0" fillId="0" borderId="0" xfId="0" applyAlignment="1">
      <alignment horizontal="center" vertical="center"/>
    </xf>
    <xf numFmtId="0" fontId="19" fillId="0" borderId="0" xfId="0" applyFont="1" applyAlignment="1">
      <alignment vertical="center"/>
    </xf>
    <xf numFmtId="0" fontId="10" fillId="0" borderId="0" xfId="0" applyFont="1" applyAlignment="1">
      <alignment horizontal="centerContinuous" vertical="center"/>
    </xf>
    <xf numFmtId="49" fontId="10" fillId="0" borderId="0" xfId="0" applyNumberFormat="1" applyFont="1" applyAlignment="1">
      <alignment horizontal="centerContinuous" vertical="center" shrinkToFit="1"/>
    </xf>
    <xf numFmtId="176" fontId="10" fillId="0" borderId="0" xfId="0" applyNumberFormat="1" applyFont="1" applyAlignment="1">
      <alignment horizontal="centerContinuous" vertical="center" shrinkToFit="1"/>
    </xf>
    <xf numFmtId="49" fontId="3" fillId="0" borderId="0" xfId="0" applyNumberFormat="1" applyFont="1" applyAlignment="1">
      <alignment horizontal="left" vertical="center" shrinkToFit="1"/>
    </xf>
    <xf numFmtId="0" fontId="10" fillId="16" borderId="45" xfId="0" applyFont="1" applyFill="1" applyBorder="1" applyAlignment="1" applyProtection="1">
      <alignment horizontal="center" vertical="center" shrinkToFit="1"/>
      <protection locked="0"/>
    </xf>
    <xf numFmtId="0" fontId="10" fillId="16" borderId="25" xfId="0" applyFont="1" applyFill="1" applyBorder="1" applyAlignment="1" applyProtection="1">
      <alignment horizontal="center" vertical="center" shrinkToFit="1"/>
      <protection locked="0"/>
    </xf>
    <xf numFmtId="0" fontId="5" fillId="0" borderId="12" xfId="0" applyFont="1" applyBorder="1" applyAlignment="1">
      <alignment horizontal="right" vertical="center" shrinkToFit="1"/>
    </xf>
    <xf numFmtId="0" fontId="1" fillId="0" borderId="13" xfId="0" applyFont="1" applyBorder="1" applyAlignment="1">
      <alignment vertical="center" shrinkToFit="1"/>
    </xf>
    <xf numFmtId="0" fontId="8" fillId="0" borderId="13" xfId="0" applyFont="1" applyBorder="1" applyAlignment="1">
      <alignment vertical="center"/>
    </xf>
    <xf numFmtId="0" fontId="3" fillId="0" borderId="63" xfId="0" applyFont="1" applyBorder="1" applyAlignment="1">
      <alignment vertical="center"/>
    </xf>
    <xf numFmtId="49" fontId="29" fillId="6" borderId="0" xfId="0" applyNumberFormat="1" applyFont="1" applyFill="1" applyAlignment="1" applyProtection="1">
      <alignment horizontal="center" vertical="center"/>
      <protection locked="0"/>
    </xf>
    <xf numFmtId="0" fontId="7" fillId="0" borderId="0" xfId="0" applyFont="1" applyAlignment="1">
      <alignment horizontal="right" vertical="center"/>
    </xf>
    <xf numFmtId="0" fontId="5" fillId="0" borderId="0" xfId="0" applyFont="1" applyAlignment="1">
      <alignment horizontal="right" vertical="center" shrinkToFit="1"/>
    </xf>
    <xf numFmtId="0" fontId="3" fillId="0" borderId="0" xfId="0" applyFont="1" applyAlignment="1">
      <alignment horizontal="center" vertical="center"/>
    </xf>
    <xf numFmtId="49" fontId="5" fillId="0" borderId="0" xfId="0" applyNumberFormat="1" applyFont="1" applyAlignment="1">
      <alignment horizontal="right" vertical="center" shrinkToFit="1"/>
    </xf>
    <xf numFmtId="49" fontId="5" fillId="6" borderId="0" xfId="0" applyNumberFormat="1" applyFont="1" applyFill="1" applyAlignment="1">
      <alignment horizontal="right" vertical="center" shrinkToFit="1"/>
    </xf>
    <xf numFmtId="0" fontId="3" fillId="0" borderId="65" xfId="0" applyFont="1" applyBorder="1" applyAlignment="1">
      <alignment horizontal="right" vertical="center"/>
    </xf>
    <xf numFmtId="0" fontId="3" fillId="0" borderId="66" xfId="0" applyFont="1" applyBorder="1" applyAlignment="1">
      <alignment horizontal="left" vertical="center"/>
    </xf>
    <xf numFmtId="0" fontId="3" fillId="0" borderId="66" xfId="0" applyFont="1" applyBorder="1" applyAlignment="1">
      <alignment horizontal="right" vertical="center"/>
    </xf>
    <xf numFmtId="0" fontId="3" fillId="0" borderId="67" xfId="0" applyFont="1" applyBorder="1" applyAlignment="1">
      <alignment horizontal="right" vertical="center"/>
    </xf>
    <xf numFmtId="0" fontId="3" fillId="0" borderId="71"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centerContinuous" vertical="center"/>
    </xf>
    <xf numFmtId="183" fontId="19" fillId="0" borderId="0" xfId="0" applyNumberFormat="1" applyFont="1" applyAlignment="1">
      <alignment horizontal="center" vertical="center"/>
    </xf>
    <xf numFmtId="0" fontId="37" fillId="0" borderId="72" xfId="0" applyFont="1" applyBorder="1" applyAlignment="1">
      <alignment vertical="center"/>
    </xf>
    <xf numFmtId="0" fontId="19" fillId="0" borderId="0" xfId="0" applyFont="1" applyAlignment="1">
      <alignment horizontal="centerContinuous" vertical="center"/>
    </xf>
    <xf numFmtId="184" fontId="19" fillId="0" borderId="0" xfId="0" applyNumberFormat="1" applyFont="1" applyAlignme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37" fillId="0" borderId="72" xfId="0" applyFont="1" applyBorder="1" applyAlignment="1">
      <alignment horizontal="centerContinuous" vertical="center"/>
    </xf>
    <xf numFmtId="0" fontId="3" fillId="0" borderId="0" xfId="0" applyFont="1" applyAlignment="1">
      <alignment horizontal="right" vertical="center"/>
    </xf>
    <xf numFmtId="0" fontId="40" fillId="0" borderId="0" xfId="0" applyFont="1" applyAlignment="1">
      <alignment vertical="center"/>
    </xf>
    <xf numFmtId="183" fontId="40" fillId="0" borderId="0" xfId="0" applyNumberFormat="1" applyFont="1" applyAlignment="1">
      <alignment horizontal="center" vertical="center"/>
    </xf>
    <xf numFmtId="184" fontId="19" fillId="0" borderId="0" xfId="0" applyNumberFormat="1" applyFont="1" applyAlignment="1">
      <alignment horizontal="right" vertical="center"/>
    </xf>
    <xf numFmtId="0" fontId="10" fillId="0" borderId="0" xfId="0" applyFont="1" applyAlignment="1">
      <alignment vertical="center"/>
    </xf>
    <xf numFmtId="184" fontId="19" fillId="0" borderId="0" xfId="0" applyNumberFormat="1" applyFont="1" applyAlignment="1">
      <alignment horizontal="left" vertical="center"/>
    </xf>
    <xf numFmtId="184" fontId="21" fillId="0" borderId="0" xfId="0" applyNumberFormat="1" applyFont="1" applyAlignment="1">
      <alignment horizontal="left" vertical="center"/>
    </xf>
    <xf numFmtId="183" fontId="39" fillId="0" borderId="0" xfId="0" applyNumberFormat="1" applyFont="1" applyAlignment="1">
      <alignment horizontal="center" vertical="center"/>
    </xf>
    <xf numFmtId="183" fontId="19" fillId="0" borderId="0" xfId="0" applyNumberFormat="1" applyFont="1" applyAlignment="1">
      <alignment horizontal="left" vertical="center"/>
    </xf>
    <xf numFmtId="49" fontId="3" fillId="0" borderId="72" xfId="0" applyNumberFormat="1" applyFont="1" applyBorder="1" applyAlignment="1">
      <alignment vertical="center" shrinkToFit="1"/>
    </xf>
    <xf numFmtId="2" fontId="38" fillId="0" borderId="72" xfId="0" applyNumberFormat="1" applyFont="1" applyBorder="1" applyAlignment="1">
      <alignment vertical="center"/>
    </xf>
    <xf numFmtId="0" fontId="38" fillId="0" borderId="72" xfId="0" applyFont="1" applyBorder="1" applyAlignment="1">
      <alignment vertical="center"/>
    </xf>
    <xf numFmtId="0" fontId="5" fillId="0" borderId="0" xfId="0" applyFont="1" applyAlignment="1">
      <alignment horizontal="left" vertical="center"/>
    </xf>
    <xf numFmtId="0" fontId="3" fillId="0" borderId="71" xfId="0" applyFont="1" applyBorder="1" applyAlignment="1">
      <alignment vertical="center"/>
    </xf>
    <xf numFmtId="176" fontId="35" fillId="0" borderId="0" xfId="0" applyNumberFormat="1" applyFont="1" applyAlignment="1">
      <alignment horizontal="center" vertical="center"/>
    </xf>
    <xf numFmtId="0" fontId="3" fillId="0" borderId="68" xfId="0" applyFont="1" applyBorder="1" applyAlignment="1">
      <alignment horizontal="right" vertical="center"/>
    </xf>
    <xf numFmtId="0" fontId="3" fillId="0" borderId="69" xfId="0" applyFont="1" applyBorder="1" applyAlignment="1">
      <alignment horizontal="right" vertical="center"/>
    </xf>
    <xf numFmtId="0" fontId="3" fillId="0" borderId="70" xfId="0" applyFont="1" applyBorder="1" applyAlignment="1">
      <alignment horizontal="right" vertical="center"/>
    </xf>
    <xf numFmtId="183" fontId="41" fillId="0" borderId="72" xfId="0" applyNumberFormat="1" applyFont="1" applyBorder="1" applyAlignment="1">
      <alignment horizontal="right" vertical="center"/>
    </xf>
    <xf numFmtId="183" fontId="42" fillId="0" borderId="0" xfId="0" applyNumberFormat="1" applyFont="1" applyAlignment="1">
      <alignment horizontal="center" vertical="center"/>
    </xf>
    <xf numFmtId="0" fontId="43" fillId="0" borderId="0" xfId="0" applyFont="1" applyAlignment="1">
      <alignment horizontal="right" vertical="center"/>
    </xf>
    <xf numFmtId="2" fontId="19" fillId="0" borderId="0" xfId="0" applyNumberFormat="1" applyFont="1" applyAlignment="1">
      <alignment horizontal="center" vertical="center"/>
    </xf>
    <xf numFmtId="0" fontId="32" fillId="0" borderId="0" xfId="0" applyFont="1" applyAlignment="1">
      <alignment vertical="center"/>
    </xf>
    <xf numFmtId="0" fontId="32" fillId="0" borderId="0" xfId="0" applyFont="1" applyAlignment="1">
      <alignment horizontal="right" vertical="center"/>
    </xf>
    <xf numFmtId="183" fontId="44" fillId="0" borderId="0" xfId="0" applyNumberFormat="1" applyFont="1" applyAlignment="1">
      <alignment horizontal="left" vertical="center"/>
    </xf>
    <xf numFmtId="184" fontId="34" fillId="0" borderId="0" xfId="0" applyNumberFormat="1" applyFont="1" applyAlignment="1">
      <alignment horizontal="centerContinuous" vertical="center"/>
    </xf>
    <xf numFmtId="183" fontId="34" fillId="0" borderId="0" xfId="0" applyNumberFormat="1" applyFont="1" applyAlignment="1">
      <alignment horizontal="centerContinuous" vertical="center"/>
    </xf>
    <xf numFmtId="183" fontId="40" fillId="0" borderId="0" xfId="0" applyNumberFormat="1" applyFont="1" applyAlignment="1">
      <alignment horizontal="right" vertical="center"/>
    </xf>
    <xf numFmtId="0" fontId="40" fillId="0" borderId="0" xfId="0"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center" vertical="center"/>
    </xf>
    <xf numFmtId="0" fontId="9" fillId="0" borderId="12" xfId="0" applyFont="1" applyBorder="1" applyAlignment="1">
      <alignment horizontal="center" wrapText="1" shrinkToFit="1"/>
    </xf>
    <xf numFmtId="0" fontId="9" fillId="0" borderId="0" xfId="0" applyFont="1" applyAlignment="1">
      <alignment horizontal="center" wrapText="1" shrinkToFit="1"/>
    </xf>
    <xf numFmtId="0" fontId="9" fillId="0" borderId="0" xfId="0" applyFont="1" applyAlignment="1">
      <alignment horizontal="center"/>
    </xf>
    <xf numFmtId="0" fontId="9" fillId="0" borderId="0" xfId="0" applyFont="1" applyAlignment="1">
      <alignment horizontal="left"/>
    </xf>
    <xf numFmtId="0" fontId="9" fillId="0" borderId="75" xfId="0" applyFont="1" applyBorder="1" applyAlignment="1">
      <alignment horizontal="center"/>
    </xf>
    <xf numFmtId="0" fontId="9" fillId="0" borderId="76" xfId="0" applyFont="1" applyBorder="1" applyAlignment="1">
      <alignment horizontal="center"/>
    </xf>
    <xf numFmtId="0" fontId="9" fillId="0" borderId="77" xfId="0" applyFont="1" applyBorder="1" applyAlignment="1">
      <alignment horizontal="center"/>
    </xf>
    <xf numFmtId="0" fontId="9" fillId="0" borderId="78" xfId="0" applyFont="1" applyBorder="1" applyAlignment="1">
      <alignment horizontal="center"/>
    </xf>
    <xf numFmtId="0" fontId="9" fillId="0" borderId="79" xfId="0" applyFont="1" applyBorder="1" applyAlignment="1">
      <alignment horizontal="center"/>
    </xf>
    <xf numFmtId="0" fontId="9" fillId="0" borderId="15" xfId="0" applyFont="1" applyBorder="1" applyAlignment="1">
      <alignment horizontal="left"/>
    </xf>
    <xf numFmtId="0" fontId="9" fillId="0" borderId="81" xfId="0" applyFont="1" applyBorder="1" applyAlignment="1">
      <alignment horizontal="left"/>
    </xf>
    <xf numFmtId="0" fontId="9" fillId="0" borderId="82" xfId="0" applyFont="1" applyBorder="1" applyAlignment="1">
      <alignment horizontal="left"/>
    </xf>
    <xf numFmtId="0" fontId="9" fillId="0" borderId="80" xfId="0" applyFont="1" applyBorder="1" applyAlignment="1">
      <alignment horizontal="left"/>
    </xf>
    <xf numFmtId="0" fontId="9" fillId="0" borderId="83" xfId="0" applyFont="1" applyBorder="1" applyAlignment="1">
      <alignment horizontal="left"/>
    </xf>
    <xf numFmtId="49" fontId="9" fillId="0" borderId="83" xfId="0" applyNumberFormat="1" applyFont="1" applyBorder="1" applyAlignment="1">
      <alignment horizontal="left"/>
    </xf>
    <xf numFmtId="0" fontId="9" fillId="0" borderId="15" xfId="0" applyFont="1" applyBorder="1" applyAlignment="1">
      <alignment horizontal="center"/>
    </xf>
    <xf numFmtId="0" fontId="9" fillId="0" borderId="80" xfId="0" applyFont="1" applyBorder="1" applyAlignment="1">
      <alignment horizontal="center"/>
    </xf>
    <xf numFmtId="0" fontId="9" fillId="0" borderId="81" xfId="0" applyFont="1" applyBorder="1" applyAlignment="1">
      <alignment horizontal="center"/>
    </xf>
    <xf numFmtId="0" fontId="9" fillId="0" borderId="84" xfId="0" applyFont="1" applyBorder="1" applyAlignment="1">
      <alignment horizontal="center"/>
    </xf>
    <xf numFmtId="0" fontId="9" fillId="0" borderId="85" xfId="0" applyFont="1" applyBorder="1" applyAlignment="1">
      <alignment horizontal="center"/>
    </xf>
    <xf numFmtId="0" fontId="9" fillId="0" borderId="86" xfId="0" applyFont="1" applyBorder="1" applyAlignment="1">
      <alignment horizontal="center"/>
    </xf>
    <xf numFmtId="0" fontId="9" fillId="0" borderId="87" xfId="0" applyFont="1" applyBorder="1" applyAlignment="1">
      <alignment horizontal="center"/>
    </xf>
    <xf numFmtId="0" fontId="9" fillId="0" borderId="88" xfId="0" applyFont="1" applyBorder="1" applyAlignment="1">
      <alignment horizontal="center"/>
    </xf>
    <xf numFmtId="0" fontId="9" fillId="0" borderId="89" xfId="0" applyFont="1" applyBorder="1" applyAlignment="1">
      <alignment horizontal="center"/>
    </xf>
    <xf numFmtId="49" fontId="3" fillId="6" borderId="52" xfId="0" applyNumberFormat="1" applyFont="1" applyFill="1" applyBorder="1" applyAlignment="1">
      <alignment vertical="center"/>
    </xf>
    <xf numFmtId="0" fontId="3" fillId="6" borderId="36" xfId="0" applyFont="1" applyFill="1" applyBorder="1" applyAlignment="1">
      <alignment horizontal="center" vertical="center" shrinkToFit="1"/>
    </xf>
    <xf numFmtId="49" fontId="3" fillId="6" borderId="12" xfId="0" applyNumberFormat="1" applyFont="1" applyFill="1" applyBorder="1" applyAlignment="1">
      <alignment vertical="center"/>
    </xf>
    <xf numFmtId="0" fontId="3" fillId="6" borderId="13" xfId="0" applyFont="1" applyFill="1" applyBorder="1" applyAlignment="1">
      <alignment horizontal="center" vertical="center" shrinkToFit="1"/>
    </xf>
    <xf numFmtId="0" fontId="3" fillId="6" borderId="12" xfId="0" applyFont="1" applyFill="1" applyBorder="1" applyAlignment="1">
      <alignment vertical="center"/>
    </xf>
    <xf numFmtId="0" fontId="3" fillId="6" borderId="5" xfId="0" applyFont="1" applyFill="1" applyBorder="1" applyAlignment="1">
      <alignment horizontal="center" vertical="center" shrinkToFit="1"/>
    </xf>
    <xf numFmtId="0" fontId="32" fillId="0" borderId="0" xfId="0" applyFont="1" applyAlignment="1">
      <alignment horizontal="left" vertical="center"/>
    </xf>
    <xf numFmtId="177" fontId="19" fillId="0" borderId="0" xfId="0" applyNumberFormat="1" applyFont="1" applyAlignment="1">
      <alignment horizontal="center" vertical="center"/>
    </xf>
    <xf numFmtId="49" fontId="28" fillId="0" borderId="4" xfId="0" applyNumberFormat="1" applyFont="1" applyBorder="1" applyAlignment="1">
      <alignment horizontal="right" vertical="center"/>
    </xf>
    <xf numFmtId="0" fontId="9" fillId="0" borderId="90" xfId="0" applyFont="1" applyBorder="1" applyAlignment="1">
      <alignment horizontal="center"/>
    </xf>
    <xf numFmtId="0" fontId="9" fillId="0" borderId="1" xfId="0" applyFont="1" applyBorder="1" applyAlignment="1">
      <alignment horizontal="center"/>
    </xf>
    <xf numFmtId="177" fontId="19" fillId="0" borderId="0" xfId="0" applyNumberFormat="1" applyFont="1" applyAlignment="1">
      <alignment vertical="center"/>
    </xf>
    <xf numFmtId="177" fontId="19" fillId="0" borderId="0" xfId="0" applyNumberFormat="1" applyFont="1" applyAlignment="1">
      <alignment horizontal="left" vertical="center"/>
    </xf>
    <xf numFmtId="0" fontId="46" fillId="0" borderId="0" xfId="0" applyFont="1" applyAlignment="1">
      <alignment horizontal="centerContinuous" vertical="center"/>
    </xf>
    <xf numFmtId="177" fontId="34" fillId="0" borderId="0" xfId="0" applyNumberFormat="1" applyFont="1" applyAlignment="1">
      <alignment vertical="center"/>
    </xf>
    <xf numFmtId="183" fontId="48" fillId="0" borderId="72" xfId="0" applyNumberFormat="1" applyFont="1" applyBorder="1" applyAlignment="1">
      <alignment horizontal="right" vertical="center"/>
    </xf>
    <xf numFmtId="183" fontId="49" fillId="0" borderId="72" xfId="0" applyNumberFormat="1" applyFont="1" applyBorder="1" applyAlignment="1">
      <alignment horizontal="right" vertical="center"/>
    </xf>
    <xf numFmtId="0" fontId="47" fillId="0" borderId="0" xfId="0" applyFont="1" applyAlignment="1">
      <alignment horizontal="left" vertical="center"/>
    </xf>
    <xf numFmtId="0" fontId="47" fillId="0" borderId="0" xfId="0" applyFont="1" applyAlignment="1">
      <alignment horizontal="centerContinuous" vertical="center"/>
    </xf>
    <xf numFmtId="0" fontId="51" fillId="0" borderId="0" xfId="0" applyFont="1" applyAlignment="1">
      <alignmen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center" vertical="center"/>
    </xf>
    <xf numFmtId="183" fontId="52" fillId="0" borderId="0" xfId="0" applyNumberFormat="1" applyFont="1" applyAlignment="1">
      <alignment horizontal="center" vertical="center"/>
    </xf>
    <xf numFmtId="184" fontId="51" fillId="0" borderId="0" xfId="0" applyNumberFormat="1" applyFont="1" applyAlignment="1">
      <alignment horizontal="right" vertical="center"/>
    </xf>
    <xf numFmtId="183" fontId="51" fillId="0" borderId="0" xfId="0" applyNumberFormat="1" applyFont="1" applyAlignment="1">
      <alignment horizontal="center" vertical="center"/>
    </xf>
    <xf numFmtId="183" fontId="51" fillId="0" borderId="0" xfId="0" applyNumberFormat="1" applyFont="1" applyAlignment="1">
      <alignment horizontal="left" vertical="center"/>
    </xf>
    <xf numFmtId="184" fontId="44" fillId="0" borderId="0" xfId="0" applyNumberFormat="1" applyFont="1" applyAlignment="1">
      <alignment horizontal="left" vertical="center"/>
    </xf>
    <xf numFmtId="176" fontId="53" fillId="8" borderId="0" xfId="0" applyNumberFormat="1" applyFont="1" applyFill="1" applyAlignment="1">
      <alignment horizontal="center" vertical="center" wrapText="1"/>
    </xf>
    <xf numFmtId="176" fontId="54" fillId="8" borderId="0" xfId="0" applyNumberFormat="1" applyFont="1" applyFill="1" applyAlignment="1">
      <alignment horizontal="center" vertical="center" wrapText="1" shrinkToFit="1"/>
    </xf>
    <xf numFmtId="49" fontId="55" fillId="8" borderId="0" xfId="0" applyNumberFormat="1" applyFont="1" applyFill="1" applyAlignment="1">
      <alignment horizontal="center" vertical="center" wrapText="1"/>
    </xf>
    <xf numFmtId="49" fontId="53" fillId="8" borderId="0" xfId="0" applyNumberFormat="1" applyFont="1" applyFill="1" applyAlignment="1">
      <alignment horizontal="center" vertical="center" wrapText="1"/>
    </xf>
    <xf numFmtId="49" fontId="56" fillId="0" borderId="0" xfId="0" applyNumberFormat="1" applyFont="1" applyAlignment="1">
      <alignment vertical="center" shrinkToFit="1"/>
    </xf>
    <xf numFmtId="49" fontId="53" fillId="0" borderId="0" xfId="0" applyNumberFormat="1" applyFont="1" applyAlignment="1">
      <alignment vertical="center"/>
    </xf>
    <xf numFmtId="49" fontId="53" fillId="0" borderId="0" xfId="0" applyNumberFormat="1" applyFont="1" applyAlignment="1">
      <alignment horizontal="center" vertical="center" wrapText="1"/>
    </xf>
    <xf numFmtId="179" fontId="56" fillId="8" borderId="0" xfId="0" applyNumberFormat="1" applyFont="1" applyFill="1" applyAlignment="1">
      <alignment vertical="center" shrinkToFit="1"/>
    </xf>
    <xf numFmtId="179" fontId="56" fillId="9" borderId="0" xfId="0" applyNumberFormat="1" applyFont="1" applyFill="1" applyAlignment="1">
      <alignment vertical="center" shrinkToFit="1"/>
    </xf>
    <xf numFmtId="181" fontId="56" fillId="9" borderId="0" xfId="0" applyNumberFormat="1" applyFont="1" applyFill="1" applyAlignment="1">
      <alignment vertical="center" shrinkToFit="1"/>
    </xf>
    <xf numFmtId="181" fontId="56" fillId="8" borderId="0" xfId="0" applyNumberFormat="1" applyFont="1" applyFill="1" applyAlignment="1">
      <alignment vertical="center" shrinkToFit="1"/>
    </xf>
    <xf numFmtId="179" fontId="59" fillId="12" borderId="0" xfId="0" applyNumberFormat="1" applyFont="1" applyFill="1" applyAlignment="1">
      <alignment vertical="center"/>
    </xf>
    <xf numFmtId="179" fontId="60" fillId="12" borderId="0" xfId="0" applyNumberFormat="1" applyFont="1" applyFill="1" applyAlignment="1">
      <alignment vertical="center" shrinkToFit="1"/>
    </xf>
    <xf numFmtId="179" fontId="56" fillId="7" borderId="0" xfId="0" applyNumberFormat="1" applyFont="1" applyFill="1" applyAlignment="1">
      <alignment vertical="center" shrinkToFit="1"/>
    </xf>
    <xf numFmtId="179" fontId="56" fillId="0" borderId="0" xfId="0" applyNumberFormat="1" applyFont="1" applyAlignment="1">
      <alignment vertical="center" shrinkToFit="1"/>
    </xf>
    <xf numFmtId="180" fontId="56" fillId="0" borderId="0" xfId="0" applyNumberFormat="1" applyFont="1" applyAlignment="1">
      <alignment vertical="center" shrinkToFit="1"/>
    </xf>
    <xf numFmtId="181" fontId="54" fillId="0" borderId="0" xfId="0" applyNumberFormat="1" applyFont="1" applyAlignment="1">
      <alignment vertical="center"/>
    </xf>
    <xf numFmtId="181" fontId="56" fillId="0" borderId="0" xfId="0" applyNumberFormat="1" applyFont="1" applyAlignment="1">
      <alignment vertical="center" shrinkToFit="1"/>
    </xf>
    <xf numFmtId="181" fontId="56" fillId="11" borderId="0" xfId="0" applyNumberFormat="1" applyFont="1" applyFill="1" applyAlignment="1">
      <alignment vertical="center" shrinkToFit="1"/>
    </xf>
    <xf numFmtId="181" fontId="56" fillId="10" borderId="0" xfId="0" applyNumberFormat="1" applyFont="1" applyFill="1" applyAlignment="1">
      <alignment vertical="center" shrinkToFit="1"/>
    </xf>
    <xf numFmtId="49" fontId="56" fillId="0" borderId="0" xfId="0" applyNumberFormat="1" applyFont="1" applyAlignment="1">
      <alignment horizontal="right" vertical="center" shrinkToFit="1"/>
    </xf>
    <xf numFmtId="181" fontId="56" fillId="0" borderId="0" xfId="0" applyNumberFormat="1" applyFont="1" applyAlignment="1">
      <alignment horizontal="right" vertical="center" shrinkToFit="1"/>
    </xf>
    <xf numFmtId="0" fontId="57" fillId="0" borderId="0" xfId="0" applyFont="1" applyAlignment="1">
      <alignment vertical="center"/>
    </xf>
    <xf numFmtId="179" fontId="53" fillId="7" borderId="0" xfId="0" applyNumberFormat="1" applyFont="1" applyFill="1" applyAlignment="1">
      <alignment vertical="center"/>
    </xf>
    <xf numFmtId="181" fontId="56" fillId="7" borderId="0" xfId="0" applyNumberFormat="1" applyFont="1" applyFill="1" applyAlignment="1">
      <alignment vertical="center" shrinkToFit="1"/>
    </xf>
    <xf numFmtId="0" fontId="56" fillId="0" borderId="66" xfId="0" applyFont="1" applyBorder="1" applyAlignment="1">
      <alignment horizontal="left" vertical="center"/>
    </xf>
    <xf numFmtId="49" fontId="56" fillId="0" borderId="66" xfId="0" applyNumberFormat="1" applyFont="1" applyBorder="1" applyAlignment="1">
      <alignment horizontal="left" vertical="center" shrinkToFit="1"/>
    </xf>
    <xf numFmtId="176" fontId="56" fillId="0" borderId="66" xfId="0" applyNumberFormat="1" applyFont="1" applyBorder="1" applyAlignment="1">
      <alignment vertical="center" shrinkToFit="1"/>
    </xf>
    <xf numFmtId="49" fontId="56" fillId="0" borderId="66" xfId="0" applyNumberFormat="1" applyFont="1" applyBorder="1" applyAlignment="1">
      <alignment vertical="center" shrinkToFit="1"/>
    </xf>
    <xf numFmtId="177" fontId="34" fillId="0" borderId="0" xfId="0" applyNumberFormat="1" applyFont="1" applyAlignment="1">
      <alignment horizontal="left" vertical="center"/>
    </xf>
    <xf numFmtId="2" fontId="33" fillId="0" borderId="0" xfId="0" applyNumberFormat="1" applyFont="1" applyAlignment="1">
      <alignment horizontal="left" vertical="center"/>
    </xf>
    <xf numFmtId="0" fontId="34" fillId="0" borderId="0" xfId="0" applyFont="1" applyAlignment="1">
      <alignment horizontal="right" vertical="center"/>
    </xf>
    <xf numFmtId="2" fontId="69" fillId="0" borderId="72" xfId="0" applyNumberFormat="1" applyFont="1" applyBorder="1" applyAlignment="1">
      <alignment vertical="center"/>
    </xf>
    <xf numFmtId="176"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176" fontId="53" fillId="0" borderId="0" xfId="0" applyNumberFormat="1" applyFont="1" applyAlignment="1">
      <alignment vertical="center"/>
    </xf>
    <xf numFmtId="49" fontId="56" fillId="0" borderId="0" xfId="0" applyNumberFormat="1" applyFont="1" applyAlignment="1">
      <alignment horizontal="center" vertical="center" shrinkToFit="1"/>
    </xf>
    <xf numFmtId="181" fontId="56" fillId="0" borderId="0" xfId="0" applyNumberFormat="1" applyFont="1" applyAlignment="1">
      <alignment horizontal="center" vertical="center" shrinkToFit="1"/>
    </xf>
    <xf numFmtId="176" fontId="53" fillId="0" borderId="0" xfId="0" applyNumberFormat="1" applyFont="1" applyAlignment="1">
      <alignment horizontal="left" vertical="center"/>
    </xf>
    <xf numFmtId="0" fontId="56" fillId="0" borderId="0" xfId="0" applyFont="1" applyAlignment="1">
      <alignment vertical="center" wrapText="1"/>
    </xf>
    <xf numFmtId="176" fontId="53" fillId="0" borderId="0" xfId="0" applyNumberFormat="1" applyFont="1" applyAlignment="1">
      <alignment horizontal="center" vertical="center"/>
    </xf>
    <xf numFmtId="0" fontId="56" fillId="0" borderId="0" xfId="0" applyFont="1" applyAlignment="1">
      <alignment horizontal="left" vertical="center"/>
    </xf>
    <xf numFmtId="176" fontId="56" fillId="0" borderId="0" xfId="0" applyNumberFormat="1" applyFont="1" applyAlignment="1">
      <alignment horizontal="center" vertical="center"/>
    </xf>
    <xf numFmtId="0" fontId="53" fillId="0" borderId="0" xfId="0" applyFont="1" applyAlignment="1">
      <alignment horizontal="center" vertical="center"/>
    </xf>
    <xf numFmtId="176" fontId="56" fillId="0" borderId="0" xfId="0" applyNumberFormat="1" applyFont="1" applyAlignment="1">
      <alignment vertical="center"/>
    </xf>
    <xf numFmtId="49" fontId="56" fillId="0" borderId="0" xfId="0" applyNumberFormat="1" applyFont="1" applyAlignment="1">
      <alignment horizontal="center" vertical="center"/>
    </xf>
    <xf numFmtId="2" fontId="56" fillId="0" borderId="0" xfId="0" applyNumberFormat="1" applyFont="1" applyAlignment="1">
      <alignment horizontal="center" vertical="center"/>
    </xf>
    <xf numFmtId="176" fontId="63" fillId="0" borderId="0" xfId="0" applyNumberFormat="1" applyFont="1" applyAlignment="1">
      <alignment horizontal="center" vertical="center" shrinkToFit="1"/>
    </xf>
    <xf numFmtId="2" fontId="56" fillId="0" borderId="0" xfId="0" applyNumberFormat="1" applyFont="1" applyAlignment="1">
      <alignment vertical="center"/>
    </xf>
    <xf numFmtId="2" fontId="53" fillId="0" borderId="0" xfId="0" applyNumberFormat="1" applyFont="1" applyAlignment="1">
      <alignment horizontal="center" vertical="center"/>
    </xf>
    <xf numFmtId="49" fontId="63" fillId="0" borderId="0" xfId="0" applyNumberFormat="1" applyFont="1" applyAlignment="1">
      <alignment horizontal="center" vertical="center" shrinkToFit="1"/>
    </xf>
    <xf numFmtId="49" fontId="56" fillId="0" borderId="0" xfId="0" applyNumberFormat="1" applyFont="1" applyAlignment="1">
      <alignment vertical="center"/>
    </xf>
    <xf numFmtId="176" fontId="56" fillId="0" borderId="0" xfId="0" applyNumberFormat="1" applyFont="1" applyAlignment="1">
      <alignment vertical="center" shrinkToFit="1"/>
    </xf>
    <xf numFmtId="0" fontId="56" fillId="0" borderId="0" xfId="0" applyFont="1" applyAlignment="1">
      <alignment vertical="center" shrinkToFit="1"/>
    </xf>
    <xf numFmtId="183" fontId="56" fillId="0" borderId="0" xfId="0" applyNumberFormat="1" applyFont="1" applyAlignment="1">
      <alignment vertical="center"/>
    </xf>
    <xf numFmtId="49" fontId="56" fillId="0" borderId="0" xfId="0" applyNumberFormat="1" applyFont="1" applyAlignment="1">
      <alignment horizontal="centerContinuous" vertical="center"/>
    </xf>
    <xf numFmtId="176" fontId="56" fillId="0" borderId="0" xfId="0" applyNumberFormat="1" applyFont="1" applyAlignment="1">
      <alignment horizontal="centerContinuous" vertical="center"/>
    </xf>
    <xf numFmtId="0" fontId="56" fillId="0" borderId="0" xfId="0" applyFont="1" applyAlignment="1">
      <alignment vertical="center"/>
    </xf>
    <xf numFmtId="0" fontId="56" fillId="0" borderId="0" xfId="0" applyFont="1" applyAlignment="1">
      <alignment horizontal="center" vertical="center"/>
    </xf>
    <xf numFmtId="176" fontId="56" fillId="0" borderId="0" xfId="0" applyNumberFormat="1" applyFont="1" applyAlignment="1">
      <alignment horizontal="center" vertical="center" shrinkToFit="1"/>
    </xf>
    <xf numFmtId="176" fontId="53" fillId="0" borderId="0" xfId="0" applyNumberFormat="1" applyFont="1" applyAlignment="1">
      <alignment horizontal="right" vertical="center"/>
    </xf>
    <xf numFmtId="176" fontId="56" fillId="0" borderId="0" xfId="0" applyNumberFormat="1" applyFont="1" applyAlignment="1">
      <alignment horizontal="right" vertical="center"/>
    </xf>
    <xf numFmtId="49" fontId="56" fillId="0" borderId="0" xfId="0" applyNumberFormat="1" applyFont="1" applyAlignment="1">
      <alignment horizontal="right" vertical="center"/>
    </xf>
    <xf numFmtId="183"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vertical="center"/>
    </xf>
    <xf numFmtId="181" fontId="56" fillId="0" borderId="0" xfId="0" applyNumberFormat="1" applyFont="1" applyAlignment="1">
      <alignment horizontal="center" vertical="center"/>
    </xf>
    <xf numFmtId="181" fontId="63" fillId="0" borderId="0" xfId="0" applyNumberFormat="1" applyFont="1" applyAlignment="1">
      <alignment horizontal="center" vertical="center" shrinkToFit="1"/>
    </xf>
    <xf numFmtId="49" fontId="53" fillId="0" borderId="0" xfId="0" applyNumberFormat="1" applyFont="1" applyAlignment="1">
      <alignment horizontal="right" vertical="center"/>
    </xf>
    <xf numFmtId="181" fontId="66" fillId="0" borderId="0" xfId="0" applyNumberFormat="1" applyFont="1" applyAlignment="1">
      <alignment horizontal="center" vertical="center"/>
    </xf>
    <xf numFmtId="49" fontId="63" fillId="0" borderId="0" xfId="0" applyNumberFormat="1" applyFont="1" applyAlignment="1">
      <alignment horizontal="left" vertical="center" shrinkToFit="1"/>
    </xf>
    <xf numFmtId="49" fontId="53" fillId="0" borderId="0" xfId="0" applyNumberFormat="1" applyFont="1" applyAlignment="1">
      <alignment horizontal="center" vertical="center"/>
    </xf>
    <xf numFmtId="49" fontId="63" fillId="0" borderId="0" xfId="0" applyNumberFormat="1" applyFont="1" applyAlignment="1">
      <alignment horizontal="center" vertical="center"/>
    </xf>
    <xf numFmtId="0" fontId="63" fillId="0" borderId="0" xfId="0" applyFont="1" applyAlignment="1">
      <alignment horizontal="center" vertical="center"/>
    </xf>
    <xf numFmtId="183" fontId="54" fillId="0" borderId="0" xfId="0" applyNumberFormat="1" applyFont="1" applyAlignment="1">
      <alignment vertical="center"/>
    </xf>
    <xf numFmtId="0" fontId="53" fillId="0" borderId="0" xfId="0" applyFont="1" applyAlignment="1">
      <alignment horizontal="centerContinuous" vertical="center"/>
    </xf>
    <xf numFmtId="49" fontId="53" fillId="0" borderId="0" xfId="0" applyNumberFormat="1" applyFont="1" applyAlignment="1">
      <alignment horizontal="centerContinuous" vertical="center" shrinkToFit="1"/>
    </xf>
    <xf numFmtId="176" fontId="53" fillId="0" borderId="0" xfId="0" applyNumberFormat="1" applyFont="1" applyAlignment="1">
      <alignment horizontal="centerContinuous" vertical="center" shrinkToFit="1"/>
    </xf>
    <xf numFmtId="0" fontId="57" fillId="0" borderId="0" xfId="0" applyFont="1" applyAlignment="1">
      <alignment horizontal="right" vertical="center"/>
    </xf>
    <xf numFmtId="49" fontId="56" fillId="0" borderId="0" xfId="0" applyNumberFormat="1" applyFont="1" applyAlignment="1">
      <alignment vertical="center" textRotation="90"/>
    </xf>
    <xf numFmtId="49" fontId="54" fillId="0" borderId="0" xfId="0" applyNumberFormat="1" applyFont="1" applyAlignment="1">
      <alignment horizontal="left" vertical="center"/>
    </xf>
    <xf numFmtId="49" fontId="65" fillId="0" borderId="0" xfId="0" applyNumberFormat="1" applyFont="1" applyAlignment="1">
      <alignment vertical="center"/>
    </xf>
    <xf numFmtId="49" fontId="63" fillId="0" borderId="0" xfId="0" applyNumberFormat="1" applyFont="1" applyAlignment="1">
      <alignment horizontal="right" vertical="center"/>
    </xf>
    <xf numFmtId="0" fontId="63" fillId="0" borderId="0" xfId="0" applyFont="1" applyAlignment="1">
      <alignment horizontal="right" vertical="center"/>
    </xf>
    <xf numFmtId="0" fontId="68" fillId="0" borderId="0" xfId="0" applyFont="1" applyAlignment="1">
      <alignment vertical="center"/>
    </xf>
    <xf numFmtId="0" fontId="68" fillId="0" borderId="0" xfId="0" applyFont="1" applyAlignment="1">
      <alignment horizontal="right"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76" fontId="63" fillId="0" borderId="0" xfId="0" applyNumberFormat="1" applyFont="1" applyAlignment="1">
      <alignment horizontal="center" vertical="center"/>
    </xf>
    <xf numFmtId="0" fontId="56" fillId="0" borderId="0" xfId="0" applyFont="1" applyAlignment="1">
      <alignment horizontal="right" vertical="center"/>
    </xf>
    <xf numFmtId="180" fontId="57" fillId="0" borderId="0" xfId="0" applyNumberFormat="1" applyFont="1" applyAlignment="1">
      <alignment horizontal="center" vertical="center"/>
    </xf>
    <xf numFmtId="49" fontId="56" fillId="0" borderId="0" xfId="0" applyNumberFormat="1" applyFont="1" applyAlignment="1">
      <alignment horizontal="left" vertical="center" shrinkToFit="1"/>
    </xf>
    <xf numFmtId="176" fontId="56" fillId="0" borderId="0" xfId="0" applyNumberFormat="1" applyFont="1" applyAlignment="1">
      <alignment horizontal="left" vertical="center"/>
    </xf>
    <xf numFmtId="180" fontId="56" fillId="0" borderId="0" xfId="0" applyNumberFormat="1" applyFont="1" applyAlignment="1">
      <alignment horizontal="right" vertical="center" shrinkToFit="1"/>
    </xf>
    <xf numFmtId="177" fontId="56" fillId="0" borderId="0" xfId="0" applyNumberFormat="1" applyFont="1" applyAlignment="1">
      <alignment horizontal="center" vertical="center" shrinkToFit="1"/>
    </xf>
    <xf numFmtId="181" fontId="66" fillId="0" borderId="0" xfId="0" applyNumberFormat="1" applyFont="1" applyAlignment="1">
      <alignment vertical="center"/>
    </xf>
    <xf numFmtId="181" fontId="56" fillId="0" borderId="0" xfId="0" applyNumberFormat="1" applyFont="1" applyAlignment="1">
      <alignment horizontal="right" vertical="center"/>
    </xf>
    <xf numFmtId="181" fontId="58" fillId="0" borderId="0" xfId="0" applyNumberFormat="1" applyFont="1" applyAlignment="1">
      <alignment horizontal="right" vertical="center"/>
    </xf>
    <xf numFmtId="0" fontId="53" fillId="0" borderId="0" xfId="0" applyFont="1" applyAlignment="1">
      <alignment vertical="center"/>
    </xf>
    <xf numFmtId="0" fontId="53" fillId="0" borderId="0" xfId="0" applyFont="1" applyAlignment="1">
      <alignment horizontal="left" vertical="center"/>
    </xf>
    <xf numFmtId="181" fontId="56" fillId="0" borderId="0" xfId="0" applyNumberFormat="1" applyFont="1" applyAlignment="1">
      <alignment horizontal="left" vertical="center" shrinkToFit="1"/>
    </xf>
    <xf numFmtId="49" fontId="56" fillId="0" borderId="66" xfId="0" applyNumberFormat="1" applyFont="1" applyBorder="1" applyAlignment="1">
      <alignment horizontal="center" vertical="center"/>
    </xf>
    <xf numFmtId="49" fontId="61" fillId="0" borderId="66" xfId="0" applyNumberFormat="1" applyFont="1" applyBorder="1" applyAlignment="1">
      <alignment vertical="center" shrinkToFit="1"/>
    </xf>
    <xf numFmtId="49" fontId="61" fillId="0" borderId="0" xfId="0" applyNumberFormat="1" applyFont="1" applyAlignment="1">
      <alignment vertical="center" shrinkToFit="1"/>
    </xf>
    <xf numFmtId="0" fontId="62" fillId="0" borderId="0" xfId="0" applyFont="1" applyAlignment="1">
      <alignment horizontal="right" vertical="center" shrinkToFit="1"/>
    </xf>
    <xf numFmtId="177" fontId="64" fillId="0" borderId="0" xfId="0" applyNumberFormat="1" applyFont="1" applyAlignment="1">
      <alignment horizontal="center" vertical="center" shrinkToFit="1"/>
    </xf>
    <xf numFmtId="0" fontId="61" fillId="0" borderId="0" xfId="0" applyFont="1" applyAlignment="1">
      <alignment vertical="center"/>
    </xf>
    <xf numFmtId="177" fontId="64" fillId="0" borderId="0" xfId="0" applyNumberFormat="1" applyFont="1" applyAlignment="1">
      <alignment horizontal="center" vertical="center"/>
    </xf>
    <xf numFmtId="177" fontId="61" fillId="0" borderId="0" xfId="0" applyNumberFormat="1" applyFont="1" applyAlignment="1">
      <alignment horizontal="center" vertical="center"/>
    </xf>
    <xf numFmtId="49" fontId="61" fillId="0" borderId="0" xfId="0" applyNumberFormat="1" applyFont="1" applyAlignment="1">
      <alignment vertical="center"/>
    </xf>
    <xf numFmtId="0" fontId="3" fillId="0" borderId="0" xfId="0" applyFont="1" applyAlignment="1" applyProtection="1">
      <alignment vertical="center"/>
      <protection locked="0"/>
    </xf>
    <xf numFmtId="49" fontId="3" fillId="0" borderId="12" xfId="0" applyNumberFormat="1" applyFont="1" applyBorder="1" applyAlignment="1">
      <alignment vertical="center"/>
    </xf>
    <xf numFmtId="176" fontId="36" fillId="0" borderId="5" xfId="0" applyNumberFormat="1" applyFont="1" applyBorder="1" applyAlignment="1" applyProtection="1">
      <alignment vertical="center" shrinkToFit="1"/>
      <protection locked="0"/>
    </xf>
    <xf numFmtId="176" fontId="36" fillId="0" borderId="4" xfId="0" applyNumberFormat="1" applyFont="1" applyBorder="1" applyAlignment="1" applyProtection="1">
      <alignment vertical="center" shrinkToFit="1"/>
      <protection locked="0"/>
    </xf>
    <xf numFmtId="49" fontId="5" fillId="0" borderId="2" xfId="0" applyNumberFormat="1" applyFont="1" applyBorder="1" applyAlignment="1">
      <alignment horizontal="right" vertical="center"/>
    </xf>
    <xf numFmtId="49" fontId="40" fillId="0" borderId="3" xfId="0" applyNumberFormat="1" applyFont="1" applyBorder="1" applyAlignment="1">
      <alignment vertical="center"/>
    </xf>
    <xf numFmtId="185" fontId="23" fillId="6" borderId="4" xfId="0" applyNumberFormat="1" applyFont="1" applyFill="1" applyBorder="1" applyAlignment="1" applyProtection="1">
      <alignment vertical="center" shrinkToFit="1"/>
      <protection locked="0"/>
    </xf>
    <xf numFmtId="176" fontId="12" fillId="3" borderId="92" xfId="0" applyNumberFormat="1" applyFont="1" applyFill="1" applyBorder="1" applyAlignment="1">
      <alignment horizontal="right" vertical="center" shrinkToFit="1"/>
    </xf>
    <xf numFmtId="176" fontId="14" fillId="3" borderId="91" xfId="0" applyNumberFormat="1" applyFont="1" applyFill="1" applyBorder="1" applyAlignment="1">
      <alignment horizontal="right" vertical="center" shrinkToFit="1"/>
    </xf>
    <xf numFmtId="49" fontId="40" fillId="6" borderId="0" xfId="0" applyNumberFormat="1" applyFont="1" applyFill="1" applyAlignment="1">
      <alignment vertical="center"/>
    </xf>
    <xf numFmtId="0" fontId="76" fillId="6" borderId="0" xfId="0" applyFont="1" applyFill="1" applyAlignment="1">
      <alignment vertical="center"/>
    </xf>
    <xf numFmtId="49" fontId="40" fillId="0" borderId="0" xfId="0" applyNumberFormat="1" applyFont="1" applyAlignment="1">
      <alignment vertical="center" shrinkToFit="1"/>
    </xf>
    <xf numFmtId="49" fontId="40" fillId="0" borderId="0" xfId="0" applyNumberFormat="1" applyFont="1" applyAlignment="1">
      <alignment horizontal="right" vertical="center" shrinkToFit="1"/>
    </xf>
    <xf numFmtId="2" fontId="33" fillId="0" borderId="0" xfId="0" applyNumberFormat="1" applyFont="1" applyAlignment="1">
      <alignment horizontal="center" vertical="center"/>
    </xf>
    <xf numFmtId="49" fontId="40" fillId="0" borderId="0" xfId="0" applyNumberFormat="1" applyFont="1" applyAlignment="1">
      <alignment vertical="center"/>
    </xf>
    <xf numFmtId="49" fontId="40" fillId="0" borderId="0" xfId="0" applyNumberFormat="1" applyFont="1" applyAlignment="1">
      <alignment horizontal="center" vertical="center" shrinkToFit="1"/>
    </xf>
    <xf numFmtId="0" fontId="40" fillId="0" borderId="0" xfId="0" applyFont="1" applyAlignment="1" applyProtection="1">
      <alignment vertical="center"/>
      <protection locked="0"/>
    </xf>
    <xf numFmtId="176" fontId="40" fillId="0" borderId="0" xfId="0" applyNumberFormat="1" applyFont="1" applyAlignment="1">
      <alignment vertical="center" shrinkToFit="1"/>
    </xf>
    <xf numFmtId="49" fontId="77" fillId="0" borderId="0" xfId="0" applyNumberFormat="1" applyFont="1" applyAlignment="1">
      <alignment vertical="center" shrinkToFit="1"/>
    </xf>
    <xf numFmtId="0" fontId="56" fillId="0" borderId="0" xfId="0" applyFont="1" applyAlignment="1" applyProtection="1">
      <alignment vertical="center"/>
      <protection locked="0"/>
    </xf>
    <xf numFmtId="2" fontId="54" fillId="0" borderId="0" xfId="0" applyNumberFormat="1" applyFont="1" applyAlignment="1">
      <alignment horizontal="center" vertical="center"/>
    </xf>
    <xf numFmtId="0" fontId="3" fillId="0" borderId="61" xfId="0" applyFont="1" applyBorder="1" applyAlignment="1">
      <alignment horizontal="center" vertical="top"/>
    </xf>
    <xf numFmtId="0" fontId="3" fillId="0" borderId="0" xfId="0" applyFont="1" applyAlignment="1">
      <alignment vertical="top"/>
    </xf>
    <xf numFmtId="176" fontId="3" fillId="0" borderId="0" xfId="0" applyNumberFormat="1" applyFont="1" applyAlignment="1">
      <alignment vertical="top"/>
    </xf>
    <xf numFmtId="0" fontId="3" fillId="0" borderId="0" xfId="0" applyFont="1" applyAlignment="1">
      <alignment vertical="top" shrinkToFit="1"/>
    </xf>
    <xf numFmtId="49" fontId="3" fillId="0" borderId="0" xfId="0" applyNumberFormat="1" applyFont="1" applyAlignment="1">
      <alignment vertical="top" shrinkToFit="1"/>
    </xf>
    <xf numFmtId="49" fontId="56" fillId="0" borderId="0" xfId="0" applyNumberFormat="1" applyFont="1" applyAlignment="1">
      <alignment vertical="top" shrinkToFit="1"/>
    </xf>
    <xf numFmtId="49" fontId="40" fillId="0" borderId="0" xfId="0" applyNumberFormat="1" applyFont="1" applyAlignment="1">
      <alignment vertical="top" shrinkToFit="1"/>
    </xf>
    <xf numFmtId="0" fontId="10" fillId="0" borderId="0" xfId="0" applyFont="1" applyAlignment="1">
      <alignment vertical="top" wrapText="1"/>
    </xf>
    <xf numFmtId="0" fontId="10" fillId="16" borderId="93" xfId="0" applyFont="1" applyFill="1" applyBorder="1" applyAlignment="1" applyProtection="1">
      <alignment horizontal="center" vertical="center" shrinkToFit="1"/>
      <protection locked="0"/>
    </xf>
    <xf numFmtId="0" fontId="10" fillId="16" borderId="104" xfId="0" applyFont="1" applyFill="1" applyBorder="1" applyAlignment="1" applyProtection="1">
      <alignment horizontal="center" vertical="center" shrinkToFit="1"/>
      <protection locked="0"/>
    </xf>
    <xf numFmtId="49" fontId="56" fillId="0" borderId="0" xfId="0" applyNumberFormat="1" applyFont="1" applyAlignment="1">
      <alignment horizontal="center" vertical="center"/>
    </xf>
    <xf numFmtId="0" fontId="57" fillId="0" borderId="0" xfId="0" applyFont="1" applyAlignment="1">
      <alignment horizontal="center" vertical="center"/>
    </xf>
    <xf numFmtId="181" fontId="56" fillId="0" borderId="0" xfId="0" applyNumberFormat="1" applyFont="1" applyAlignment="1">
      <alignment horizontal="left" vertical="center"/>
    </xf>
    <xf numFmtId="0" fontId="57" fillId="0" borderId="0" xfId="0" applyFont="1" applyAlignment="1">
      <alignment horizontal="left" vertical="center"/>
    </xf>
    <xf numFmtId="183" fontId="56" fillId="0" borderId="0" xfId="0" applyNumberFormat="1" applyFont="1" applyAlignment="1">
      <alignment horizontal="center" vertical="center"/>
    </xf>
    <xf numFmtId="181" fontId="56" fillId="0" borderId="0" xfId="0" applyNumberFormat="1" applyFont="1" applyAlignment="1">
      <alignment vertical="center"/>
    </xf>
    <xf numFmtId="181" fontId="57" fillId="0" borderId="0" xfId="0" applyNumberFormat="1" applyFont="1" applyAlignment="1">
      <alignment vertical="center"/>
    </xf>
    <xf numFmtId="49" fontId="63" fillId="0" borderId="0" xfId="0" applyNumberFormat="1" applyFont="1" applyAlignment="1">
      <alignment horizontal="center" vertical="center"/>
    </xf>
    <xf numFmtId="177" fontId="67" fillId="0" borderId="0" xfId="0" applyNumberFormat="1" applyFont="1" applyAlignment="1">
      <alignment horizontal="left" vertical="center"/>
    </xf>
    <xf numFmtId="181" fontId="56" fillId="0" borderId="0" xfId="0" applyNumberFormat="1" applyFont="1" applyAlignment="1">
      <alignment horizontal="center" vertical="center"/>
    </xf>
    <xf numFmtId="2" fontId="56" fillId="0" borderId="0" xfId="0" applyNumberFormat="1" applyFont="1" applyAlignment="1">
      <alignment vertical="center"/>
    </xf>
    <xf numFmtId="2" fontId="57" fillId="0" borderId="0" xfId="0" applyNumberFormat="1" applyFont="1" applyAlignment="1">
      <alignment vertical="center"/>
    </xf>
    <xf numFmtId="177" fontId="56" fillId="0" borderId="0" xfId="0" applyNumberFormat="1" applyFont="1" applyAlignment="1">
      <alignment horizontal="center" vertical="center"/>
    </xf>
    <xf numFmtId="177" fontId="56" fillId="0" borderId="0" xfId="0" applyNumberFormat="1" applyFont="1" applyAlignment="1">
      <alignment vertical="center"/>
    </xf>
    <xf numFmtId="49" fontId="56" fillId="0" borderId="0" xfId="0" applyNumberFormat="1" applyFont="1" applyAlignment="1">
      <alignment horizontal="right" vertical="center"/>
    </xf>
    <xf numFmtId="0" fontId="57"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center" vertical="center"/>
    </xf>
    <xf numFmtId="49" fontId="3" fillId="0" borderId="0" xfId="0" applyNumberFormat="1" applyFont="1" applyAlignment="1">
      <alignment horizontal="center" vertical="center"/>
    </xf>
    <xf numFmtId="49" fontId="35" fillId="0" borderId="0" xfId="0" applyNumberFormat="1" applyFont="1" applyAlignment="1">
      <alignment horizontal="center" vertical="center"/>
    </xf>
    <xf numFmtId="184" fontId="34" fillId="0" borderId="0" xfId="0" applyNumberFormat="1" applyFont="1" applyAlignment="1">
      <alignment horizontal="center" vertical="center"/>
    </xf>
    <xf numFmtId="184" fontId="28" fillId="0" borderId="0" xfId="0" applyNumberFormat="1" applyFont="1" applyAlignment="1">
      <alignment horizontal="center" vertical="center"/>
    </xf>
    <xf numFmtId="0" fontId="9" fillId="0" borderId="0" xfId="0" applyFont="1" applyAlignment="1">
      <alignment horizontal="center" vertical="center"/>
    </xf>
    <xf numFmtId="181" fontId="34" fillId="0" borderId="0" xfId="0" applyNumberFormat="1" applyFont="1" applyAlignment="1">
      <alignment horizontal="left" vertical="center"/>
    </xf>
    <xf numFmtId="0" fontId="9" fillId="0" borderId="0" xfId="0" applyFont="1" applyAlignment="1">
      <alignment horizontal="left" vertical="center"/>
    </xf>
    <xf numFmtId="183" fontId="34" fillId="0" borderId="0" xfId="0" applyNumberFormat="1" applyFont="1" applyAlignment="1">
      <alignment horizontal="center" vertical="center"/>
    </xf>
    <xf numFmtId="184" fontId="19" fillId="0" borderId="0" xfId="0" applyNumberFormat="1" applyFont="1" applyAlignment="1">
      <alignment horizontal="center" vertical="center" shrinkToFit="1"/>
    </xf>
    <xf numFmtId="184" fontId="21" fillId="0" borderId="0" xfId="0" applyNumberFormat="1" applyFont="1" applyAlignment="1">
      <alignment horizontal="center" vertical="center" shrinkToFit="1"/>
    </xf>
    <xf numFmtId="0" fontId="0" fillId="0" borderId="0" xfId="0" applyAlignment="1">
      <alignment horizontal="center" vertical="center" shrinkToFit="1"/>
    </xf>
    <xf numFmtId="0" fontId="3" fillId="0" borderId="0" xfId="0" applyFont="1" applyAlignment="1">
      <alignment horizontal="left" vertical="center" shrinkToFit="1"/>
    </xf>
    <xf numFmtId="177" fontId="19" fillId="0" borderId="0" xfId="0" applyNumberFormat="1" applyFont="1" applyAlignment="1">
      <alignment horizontal="right" vertical="center"/>
    </xf>
    <xf numFmtId="177" fontId="21" fillId="0" borderId="0" xfId="0" applyNumberFormat="1" applyFont="1" applyAlignment="1">
      <alignment horizontal="right" vertical="center"/>
    </xf>
    <xf numFmtId="0" fontId="51" fillId="0" borderId="0" xfId="0" applyFont="1" applyAlignment="1">
      <alignment horizontal="center" vertical="center"/>
    </xf>
    <xf numFmtId="0" fontId="50" fillId="0" borderId="0" xfId="0" applyFont="1" applyAlignment="1">
      <alignment horizontal="center" vertical="center"/>
    </xf>
    <xf numFmtId="183" fontId="44" fillId="0" borderId="0" xfId="0" applyNumberFormat="1" applyFont="1" applyAlignment="1">
      <alignment horizontal="left" vertical="center"/>
    </xf>
    <xf numFmtId="0" fontId="2" fillId="0" borderId="0" xfId="0" applyFont="1" applyAlignment="1">
      <alignment horizontal="left" vertical="center"/>
    </xf>
    <xf numFmtId="2" fontId="19" fillId="0" borderId="0" xfId="0" applyNumberFormat="1" applyFont="1" applyAlignment="1">
      <alignment horizontal="center" vertical="center"/>
    </xf>
    <xf numFmtId="2" fontId="21" fillId="0" borderId="0" xfId="0" applyNumberFormat="1" applyFont="1" applyAlignment="1">
      <alignment horizontal="center" vertical="center"/>
    </xf>
    <xf numFmtId="2" fontId="0" fillId="0" borderId="0" xfId="0" applyNumberFormat="1" applyAlignment="1">
      <alignment vertical="center"/>
    </xf>
    <xf numFmtId="177" fontId="0" fillId="0" borderId="0" xfId="0" applyNumberFormat="1" applyAlignment="1">
      <alignment horizontal="right" vertical="center"/>
    </xf>
    <xf numFmtId="0" fontId="40" fillId="0" borderId="0" xfId="0" applyFont="1" applyAlignment="1">
      <alignment horizontal="center" vertical="center" shrinkToFit="1"/>
    </xf>
    <xf numFmtId="181" fontId="53" fillId="7" borderId="0" xfId="0" applyNumberFormat="1" applyFont="1" applyFill="1" applyAlignment="1">
      <alignment vertical="center"/>
    </xf>
    <xf numFmtId="0" fontId="58" fillId="0" borderId="0" xfId="0" applyFont="1" applyAlignment="1">
      <alignment vertical="center"/>
    </xf>
    <xf numFmtId="0" fontId="57" fillId="0" borderId="0" xfId="0" applyFont="1" applyAlignment="1">
      <alignment vertical="center"/>
    </xf>
    <xf numFmtId="0" fontId="47" fillId="0" borderId="0" xfId="0" applyFont="1" applyAlignment="1">
      <alignment horizontal="left" vertical="center"/>
    </xf>
    <xf numFmtId="0" fontId="50" fillId="0" borderId="0" xfId="0" applyFont="1" applyAlignment="1">
      <alignment horizontal="left" vertical="center"/>
    </xf>
    <xf numFmtId="0" fontId="47" fillId="0" borderId="0" xfId="0" applyFont="1" applyAlignment="1">
      <alignment horizontal="center" vertical="center" shrinkToFit="1"/>
    </xf>
    <xf numFmtId="0" fontId="50" fillId="0" borderId="0" xfId="0" applyFont="1" applyAlignment="1">
      <alignment horizontal="center" vertical="center" shrinkToFit="1"/>
    </xf>
    <xf numFmtId="181" fontId="19" fillId="0" borderId="0" xfId="0" applyNumberFormat="1" applyFont="1" applyAlignment="1">
      <alignment horizontal="center" vertical="center"/>
    </xf>
    <xf numFmtId="181" fontId="0" fillId="0" borderId="0" xfId="0" applyNumberFormat="1" applyAlignment="1">
      <alignment horizontal="center" vertical="center"/>
    </xf>
    <xf numFmtId="0" fontId="5" fillId="4" borderId="52" xfId="0" applyFont="1" applyFill="1" applyBorder="1" applyAlignment="1" applyProtection="1">
      <alignment horizontal="right" vertical="center" shrinkToFit="1"/>
      <protection locked="0"/>
    </xf>
    <xf numFmtId="0" fontId="5" fillId="4" borderId="1" xfId="0" applyFont="1" applyFill="1" applyBorder="1" applyAlignment="1" applyProtection="1">
      <alignment horizontal="right" vertical="center" shrinkToFit="1"/>
      <protection locked="0"/>
    </xf>
    <xf numFmtId="0" fontId="5" fillId="4" borderId="1" xfId="0" applyFont="1" applyFill="1" applyBorder="1" applyAlignment="1">
      <alignment horizontal="left" vertical="center" shrinkToFit="1"/>
    </xf>
    <xf numFmtId="0" fontId="5" fillId="4" borderId="36" xfId="0" applyFont="1" applyFill="1" applyBorder="1" applyAlignment="1">
      <alignment horizontal="left" vertical="center" shrinkToFit="1"/>
    </xf>
    <xf numFmtId="0" fontId="5" fillId="6" borderId="0" xfId="0" applyFont="1" applyFill="1" applyAlignment="1">
      <alignment horizontal="center" vertical="center" shrinkToFit="1"/>
    </xf>
    <xf numFmtId="0" fontId="5" fillId="6" borderId="13" xfId="0" applyFont="1" applyFill="1" applyBorder="1" applyAlignment="1">
      <alignment horizontal="center" vertical="center" shrinkToFit="1"/>
    </xf>
    <xf numFmtId="0" fontId="15" fillId="4" borderId="53" xfId="0" applyFont="1" applyFill="1" applyBorder="1" applyAlignment="1">
      <alignment horizontal="center" vertical="center" shrinkToFit="1"/>
    </xf>
    <xf numFmtId="0" fontId="0" fillId="0" borderId="58" xfId="0" applyBorder="1" applyAlignment="1">
      <alignment horizontal="center" vertical="center" shrinkToFit="1"/>
    </xf>
    <xf numFmtId="0" fontId="70" fillId="0" borderId="56" xfId="0" applyFont="1" applyBorder="1" applyAlignment="1" applyProtection="1">
      <alignment horizontal="center" vertical="center" shrinkToFit="1"/>
      <protection locked="0"/>
    </xf>
    <xf numFmtId="0" fontId="71" fillId="0" borderId="54" xfId="0" applyFont="1" applyBorder="1" applyAlignment="1" applyProtection="1">
      <alignment horizontal="center" vertical="center" shrinkToFit="1"/>
      <protection locked="0"/>
    </xf>
    <xf numFmtId="176" fontId="72" fillId="0" borderId="56" xfId="0" applyNumberFormat="1" applyFont="1" applyBorder="1" applyAlignment="1" applyProtection="1">
      <alignment vertical="center"/>
      <protection locked="0"/>
    </xf>
    <xf numFmtId="0" fontId="71" fillId="0" borderId="54" xfId="0" applyFont="1" applyBorder="1" applyAlignment="1" applyProtection="1">
      <alignment vertical="center"/>
      <protection locked="0"/>
    </xf>
    <xf numFmtId="0" fontId="71" fillId="0" borderId="55" xfId="0" applyFont="1" applyBorder="1" applyAlignment="1" applyProtection="1">
      <alignment vertical="center"/>
      <protection locked="0"/>
    </xf>
    <xf numFmtId="0" fontId="71" fillId="0" borderId="56" xfId="0" applyFont="1" applyBorder="1" applyAlignment="1" applyProtection="1">
      <alignment vertical="center"/>
      <protection locked="0"/>
    </xf>
    <xf numFmtId="49" fontId="13" fillId="5" borderId="94" xfId="0" applyNumberFormat="1" applyFont="1" applyFill="1" applyBorder="1" applyAlignment="1" applyProtection="1">
      <alignment vertical="top" wrapText="1"/>
      <protection locked="0"/>
    </xf>
    <xf numFmtId="49" fontId="13" fillId="5" borderId="95" xfId="0" applyNumberFormat="1" applyFont="1" applyFill="1" applyBorder="1" applyAlignment="1" applyProtection="1">
      <alignment vertical="top" wrapText="1"/>
      <protection locked="0"/>
    </xf>
    <xf numFmtId="49" fontId="13" fillId="5" borderId="96" xfId="0" applyNumberFormat="1" applyFont="1" applyFill="1" applyBorder="1" applyAlignment="1" applyProtection="1">
      <alignment vertical="top" wrapText="1"/>
      <protection locked="0"/>
    </xf>
    <xf numFmtId="49" fontId="13" fillId="5" borderId="97" xfId="0" applyNumberFormat="1" applyFont="1" applyFill="1" applyBorder="1" applyAlignment="1" applyProtection="1">
      <alignment vertical="top" wrapText="1"/>
      <protection locked="0"/>
    </xf>
    <xf numFmtId="49" fontId="13" fillId="5" borderId="0" xfId="0" applyNumberFormat="1" applyFont="1" applyFill="1" applyAlignment="1" applyProtection="1">
      <alignment vertical="top" wrapText="1"/>
      <protection locked="0"/>
    </xf>
    <xf numFmtId="49" fontId="13" fillId="5" borderId="13" xfId="0" applyNumberFormat="1" applyFont="1" applyFill="1" applyBorder="1" applyAlignment="1" applyProtection="1">
      <alignment vertical="top" wrapText="1"/>
      <protection locked="0"/>
    </xf>
    <xf numFmtId="49" fontId="13" fillId="5" borderId="98" xfId="0" applyNumberFormat="1" applyFont="1" applyFill="1" applyBorder="1" applyAlignment="1" applyProtection="1">
      <alignment vertical="top" wrapText="1"/>
      <protection locked="0"/>
    </xf>
    <xf numFmtId="49" fontId="13" fillId="5" borderId="27" xfId="0" applyNumberFormat="1" applyFont="1" applyFill="1" applyBorder="1" applyAlignment="1" applyProtection="1">
      <alignment vertical="top" wrapText="1"/>
      <protection locked="0"/>
    </xf>
    <xf numFmtId="49" fontId="13" fillId="5" borderId="99" xfId="0" applyNumberFormat="1" applyFont="1" applyFill="1" applyBorder="1" applyAlignment="1" applyProtection="1">
      <alignment vertical="top" wrapText="1"/>
      <protection locked="0"/>
    </xf>
    <xf numFmtId="49" fontId="13" fillId="0" borderId="100" xfId="0" applyNumberFormat="1" applyFont="1" applyBorder="1" applyAlignment="1" applyProtection="1">
      <alignment vertical="top" wrapText="1"/>
      <protection locked="0"/>
    </xf>
    <xf numFmtId="49" fontId="13" fillId="0" borderId="101" xfId="0" applyNumberFormat="1" applyFont="1" applyBorder="1" applyAlignment="1" applyProtection="1">
      <alignment vertical="top" wrapText="1"/>
      <protection locked="0"/>
    </xf>
    <xf numFmtId="49" fontId="13" fillId="0" borderId="102" xfId="0" applyNumberFormat="1" applyFont="1" applyBorder="1" applyAlignment="1" applyProtection="1">
      <alignment vertical="top" wrapText="1"/>
      <protection locked="0"/>
    </xf>
    <xf numFmtId="49" fontId="13" fillId="0" borderId="97" xfId="0" applyNumberFormat="1" applyFont="1" applyBorder="1" applyAlignment="1" applyProtection="1">
      <alignment vertical="top" wrapText="1"/>
      <protection locked="0"/>
    </xf>
    <xf numFmtId="49" fontId="13" fillId="0" borderId="0" xfId="0" applyNumberFormat="1" applyFont="1" applyAlignment="1" applyProtection="1">
      <alignment vertical="top" wrapText="1"/>
      <protection locked="0"/>
    </xf>
    <xf numFmtId="49" fontId="13" fillId="0" borderId="13" xfId="0" applyNumberFormat="1" applyFont="1" applyBorder="1" applyAlignment="1" applyProtection="1">
      <alignment vertical="top" wrapText="1"/>
      <protection locked="0"/>
    </xf>
    <xf numFmtId="49" fontId="13" fillId="0" borderId="98" xfId="0" applyNumberFormat="1" applyFont="1" applyBorder="1" applyAlignment="1" applyProtection="1">
      <alignment vertical="top" wrapText="1"/>
      <protection locked="0"/>
    </xf>
    <xf numFmtId="49" fontId="13" fillId="0" borderId="27" xfId="0" applyNumberFormat="1" applyFont="1" applyBorder="1" applyAlignment="1" applyProtection="1">
      <alignment vertical="top" wrapText="1"/>
      <protection locked="0"/>
    </xf>
    <xf numFmtId="49" fontId="13" fillId="0" borderId="99" xfId="0" applyNumberFormat="1" applyFont="1" applyBorder="1" applyAlignment="1" applyProtection="1">
      <alignment vertical="top" wrapText="1"/>
      <protection locked="0"/>
    </xf>
    <xf numFmtId="49" fontId="13" fillId="0" borderId="103" xfId="0" applyNumberFormat="1" applyFont="1" applyBorder="1" applyAlignment="1" applyProtection="1">
      <alignment vertical="top" wrapText="1"/>
      <protection locked="0"/>
    </xf>
    <xf numFmtId="49" fontId="13" fillId="0" borderId="30" xfId="0" applyNumberFormat="1" applyFont="1" applyBorder="1" applyAlignment="1" applyProtection="1">
      <alignment vertical="top" wrapText="1"/>
      <protection locked="0"/>
    </xf>
    <xf numFmtId="49" fontId="13" fillId="0" borderId="31" xfId="0" applyNumberFormat="1" applyFont="1" applyBorder="1" applyAlignment="1" applyProtection="1">
      <alignment vertical="top" wrapTex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53" fillId="8" borderId="0" xfId="0" applyNumberFormat="1" applyFont="1" applyFill="1" applyAlignment="1">
      <alignment horizontal="right" vertical="center" wrapText="1"/>
    </xf>
    <xf numFmtId="0" fontId="57" fillId="0" borderId="0" xfId="0" applyFont="1" applyAlignment="1">
      <alignment horizontal="right" vertical="center" wrapText="1"/>
    </xf>
    <xf numFmtId="49" fontId="8" fillId="0" borderId="27" xfId="0" applyNumberFormat="1" applyFont="1" applyBorder="1" applyAlignment="1" applyProtection="1">
      <alignment vertical="center" shrinkToFit="1"/>
      <protection locked="0"/>
    </xf>
    <xf numFmtId="0" fontId="0" fillId="0" borderId="27" xfId="0" applyBorder="1" applyAlignment="1" applyProtection="1">
      <alignment vertical="center" shrinkToFit="1"/>
      <protection locked="0"/>
    </xf>
    <xf numFmtId="49" fontId="5" fillId="0" borderId="0" xfId="0" applyNumberFormat="1" applyFont="1" applyAlignment="1">
      <alignment horizontal="right" vertical="center" shrinkToFit="1"/>
    </xf>
    <xf numFmtId="0" fontId="0" fillId="0" borderId="0" xfId="0" applyAlignment="1">
      <alignment horizontal="right" vertical="center" shrinkToFit="1"/>
    </xf>
    <xf numFmtId="0" fontId="75" fillId="0" borderId="59" xfId="0" applyFont="1" applyBorder="1" applyAlignment="1">
      <alignment horizontal="right" vertical="center" wrapText="1"/>
    </xf>
    <xf numFmtId="179" fontId="10" fillId="0" borderId="59" xfId="0" applyNumberFormat="1" applyFont="1" applyBorder="1" applyAlignment="1">
      <alignment horizontal="right" vertical="center" wrapText="1" shrinkToFit="1"/>
    </xf>
    <xf numFmtId="0" fontId="9" fillId="0" borderId="59" xfId="0" applyFont="1" applyBorder="1" applyAlignment="1">
      <alignment horizontal="right" vertical="center" wrapText="1"/>
    </xf>
    <xf numFmtId="49" fontId="5" fillId="2" borderId="46" xfId="0" applyNumberFormat="1" applyFont="1" applyFill="1" applyBorder="1" applyAlignment="1">
      <alignment horizontal="center" vertical="center" wrapText="1" shrinkToFit="1"/>
    </xf>
    <xf numFmtId="49" fontId="5" fillId="2" borderId="34" xfId="0" applyNumberFormat="1" applyFont="1" applyFill="1" applyBorder="1" applyAlignment="1">
      <alignment horizontal="center" vertical="center" wrapText="1" shrinkToFit="1"/>
    </xf>
    <xf numFmtId="49" fontId="5" fillId="2" borderId="47" xfId="0" applyNumberFormat="1" applyFont="1" applyFill="1" applyBorder="1" applyAlignment="1">
      <alignment horizontal="center" vertical="center" wrapText="1" shrinkToFit="1"/>
    </xf>
    <xf numFmtId="49" fontId="5" fillId="2" borderId="40" xfId="0" applyNumberFormat="1" applyFont="1" applyFill="1" applyBorder="1" applyAlignment="1">
      <alignment horizontal="center" vertical="center" wrapText="1" shrinkToFit="1"/>
    </xf>
    <xf numFmtId="49" fontId="22" fillId="15" borderId="44" xfId="0" applyNumberFormat="1" applyFont="1" applyFill="1" applyBorder="1" applyAlignment="1">
      <alignment horizontal="center" vertical="center" wrapText="1" shrinkToFit="1"/>
    </xf>
    <xf numFmtId="49" fontId="22" fillId="15" borderId="35" xfId="0" applyNumberFormat="1" applyFont="1" applyFill="1" applyBorder="1" applyAlignment="1">
      <alignment horizontal="center" vertical="center" wrapText="1" shrinkToFit="1"/>
    </xf>
    <xf numFmtId="49" fontId="5" fillId="2" borderId="48" xfId="0" applyNumberFormat="1" applyFont="1" applyFill="1" applyBorder="1" applyAlignment="1">
      <alignment horizontal="center" vertical="center" shrinkToFit="1"/>
    </xf>
    <xf numFmtId="49" fontId="5" fillId="2" borderId="49" xfId="0" applyNumberFormat="1" applyFont="1" applyFill="1" applyBorder="1" applyAlignment="1">
      <alignment horizontal="center" vertical="center" shrinkToFit="1"/>
    </xf>
    <xf numFmtId="49" fontId="5" fillId="2" borderId="47" xfId="0" applyNumberFormat="1" applyFont="1" applyFill="1" applyBorder="1" applyAlignment="1">
      <alignment horizontal="center" vertical="center" shrinkToFit="1"/>
    </xf>
    <xf numFmtId="49" fontId="5" fillId="2" borderId="29" xfId="0" applyNumberFormat="1" applyFont="1" applyFill="1" applyBorder="1" applyAlignment="1">
      <alignment horizontal="center" vertical="center" wrapText="1" shrinkToFit="1"/>
    </xf>
    <xf numFmtId="49" fontId="5" fillId="2" borderId="11" xfId="0" applyNumberFormat="1" applyFont="1" applyFill="1" applyBorder="1" applyAlignment="1">
      <alignment horizontal="center" vertical="center" wrapText="1" shrinkToFit="1"/>
    </xf>
    <xf numFmtId="49" fontId="5" fillId="2" borderId="1" xfId="0" applyNumberFormat="1" applyFont="1" applyFill="1" applyBorder="1" applyAlignment="1">
      <alignment horizontal="center" vertical="center" wrapText="1" shrinkToFit="1"/>
    </xf>
    <xf numFmtId="49" fontId="5" fillId="2" borderId="36" xfId="0" applyNumberFormat="1" applyFont="1" applyFill="1" applyBorder="1" applyAlignment="1">
      <alignment horizontal="center" vertical="center" wrapText="1" shrinkToFit="1"/>
    </xf>
    <xf numFmtId="49" fontId="5" fillId="2" borderId="30" xfId="0" applyNumberFormat="1" applyFont="1" applyFill="1" applyBorder="1" applyAlignment="1">
      <alignment horizontal="center" vertical="center" wrapText="1" shrinkToFit="1"/>
    </xf>
    <xf numFmtId="49" fontId="5" fillId="2" borderId="31" xfId="0" applyNumberFormat="1" applyFont="1" applyFill="1" applyBorder="1" applyAlignment="1">
      <alignment horizontal="center" vertical="center" wrapText="1" shrinkToFit="1"/>
    </xf>
    <xf numFmtId="49" fontId="8" fillId="0" borderId="2"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176" fontId="74" fillId="15" borderId="2" xfId="0" applyNumberFormat="1" applyFont="1" applyFill="1" applyBorder="1" applyAlignment="1" applyProtection="1">
      <alignment horizontal="center" vertical="center" shrinkToFit="1"/>
      <protection locked="0"/>
    </xf>
    <xf numFmtId="0" fontId="9" fillId="0" borderId="12" xfId="0" applyFont="1" applyBorder="1" applyAlignment="1">
      <alignment horizontal="center" wrapText="1" shrinkToFit="1"/>
    </xf>
    <xf numFmtId="0" fontId="0" fillId="0" borderId="3" xfId="0" applyBorder="1" applyAlignment="1">
      <alignment wrapText="1"/>
    </xf>
    <xf numFmtId="49" fontId="73" fillId="6" borderId="2" xfId="0" applyNumberFormat="1" applyFont="1" applyFill="1" applyBorder="1" applyAlignment="1" applyProtection="1">
      <alignment horizontal="center" vertical="center" wrapText="1"/>
      <protection locked="0"/>
    </xf>
    <xf numFmtId="0" fontId="73" fillId="6" borderId="2" xfId="0" applyFont="1" applyFill="1" applyBorder="1" applyAlignment="1" applyProtection="1">
      <alignment vertical="center" wrapText="1"/>
      <protection locked="0"/>
    </xf>
    <xf numFmtId="0" fontId="3" fillId="0" borderId="4" xfId="0" applyFont="1" applyBorder="1" applyAlignment="1">
      <alignment horizontal="left" vertical="center" wrapText="1" shrinkToFit="1"/>
    </xf>
    <xf numFmtId="0" fontId="0" fillId="0" borderId="4" xfId="0" applyBorder="1" applyAlignment="1">
      <alignment horizontal="left" vertical="center" wrapText="1" shrinkToFit="1"/>
    </xf>
    <xf numFmtId="0" fontId="5" fillId="0" borderId="4" xfId="0" applyFont="1" applyBorder="1" applyAlignment="1">
      <alignment horizontal="right" vertical="center" wrapText="1"/>
    </xf>
    <xf numFmtId="0" fontId="0" fillId="0" borderId="4" xfId="0" applyBorder="1" applyAlignment="1">
      <alignment vertical="center" wrapText="1"/>
    </xf>
    <xf numFmtId="49" fontId="19" fillId="0" borderId="0" xfId="0" applyNumberFormat="1" applyFont="1" applyAlignment="1" applyProtection="1">
      <alignment horizontal="center" vertical="top" wrapText="1"/>
      <protection locked="0"/>
    </xf>
    <xf numFmtId="0" fontId="21" fillId="0" borderId="0" xfId="0" applyFont="1" applyAlignment="1">
      <alignment horizontal="center" vertical="top" wrapText="1"/>
    </xf>
    <xf numFmtId="49" fontId="7" fillId="0" borderId="12" xfId="0" applyNumberFormat="1" applyFont="1" applyBorder="1" applyAlignment="1">
      <alignment horizontal="right" vertical="center"/>
    </xf>
    <xf numFmtId="49" fontId="7" fillId="0" borderId="0" xfId="0" applyNumberFormat="1" applyFont="1" applyAlignment="1">
      <alignment horizontal="right" vertical="center"/>
    </xf>
    <xf numFmtId="0" fontId="5" fillId="0" borderId="12" xfId="0" applyFont="1" applyBorder="1" applyAlignment="1">
      <alignment horizontal="right" vertical="center" shrinkToFit="1"/>
    </xf>
    <xf numFmtId="0" fontId="5" fillId="0" borderId="0" xfId="0" applyFont="1" applyAlignment="1">
      <alignment horizontal="right" vertical="center" shrinkToFit="1"/>
    </xf>
    <xf numFmtId="22" fontId="3" fillId="6" borderId="12"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4" fillId="0" borderId="32" xfId="0" applyNumberFormat="1" applyFont="1" applyBorder="1" applyAlignment="1" applyProtection="1">
      <alignment horizontal="center" vertical="center" shrinkToFit="1"/>
      <protection locked="0"/>
    </xf>
    <xf numFmtId="49" fontId="4" fillId="0" borderId="33" xfId="0" applyNumberFormat="1" applyFont="1" applyBorder="1" applyAlignment="1" applyProtection="1">
      <alignment horizontal="center" vertical="center" shrinkToFit="1"/>
      <protection locked="0"/>
    </xf>
    <xf numFmtId="49" fontId="17" fillId="0" borderId="33" xfId="0" applyNumberFormat="1" applyFont="1" applyBorder="1" applyAlignment="1" applyProtection="1">
      <alignment horizontal="center" vertical="center" shrinkToFit="1"/>
      <protection locked="0"/>
    </xf>
    <xf numFmtId="0" fontId="18" fillId="0" borderId="33" xfId="0" applyFont="1" applyBorder="1" applyAlignment="1" applyProtection="1">
      <alignment horizontal="center" vertical="center" shrinkToFit="1"/>
      <protection locked="0"/>
    </xf>
    <xf numFmtId="0" fontId="5" fillId="0" borderId="1" xfId="0" applyFont="1" applyBorder="1" applyAlignment="1">
      <alignment horizontal="center" vertical="center"/>
    </xf>
    <xf numFmtId="0" fontId="0" fillId="0" borderId="1" xfId="0" applyBorder="1" applyAlignment="1">
      <alignment horizontal="center" vertical="center"/>
    </xf>
    <xf numFmtId="49" fontId="6" fillId="0" borderId="1" xfId="0" applyNumberFormat="1" applyFont="1"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30" fillId="0" borderId="0" xfId="0" applyNumberFormat="1" applyFont="1" applyAlignment="1">
      <alignment horizontal="right" vertical="center" wrapText="1"/>
    </xf>
    <xf numFmtId="0" fontId="31" fillId="0" borderId="0" xfId="0" applyFont="1" applyAlignment="1">
      <alignment horizontal="right" vertical="center"/>
    </xf>
    <xf numFmtId="49" fontId="13" fillId="0" borderId="39" xfId="0" applyNumberFormat="1" applyFon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74" xfId="0" applyBorder="1" applyAlignment="1" applyProtection="1">
      <alignment vertical="top" wrapText="1"/>
      <protection locked="0"/>
    </xf>
    <xf numFmtId="49" fontId="13" fillId="5" borderId="37" xfId="0" applyNumberFormat="1" applyFont="1" applyFill="1" applyBorder="1" applyAlignment="1" applyProtection="1">
      <alignment vertical="top" wrapText="1"/>
      <protection locked="0"/>
    </xf>
    <xf numFmtId="0" fontId="0" fillId="0" borderId="38" xfId="0" applyBorder="1" applyAlignment="1" applyProtection="1">
      <alignment vertical="top" wrapText="1"/>
      <protection locked="0"/>
    </xf>
    <xf numFmtId="0" fontId="0" fillId="0" borderId="73" xfId="0" applyBorder="1" applyAlignment="1" applyProtection="1">
      <alignment vertical="top" wrapText="1"/>
      <protection locked="0"/>
    </xf>
    <xf numFmtId="49" fontId="7" fillId="0" borderId="0" xfId="0" applyNumberFormat="1" applyFont="1" applyBorder="1" applyAlignment="1">
      <alignment horizontal="right" vertical="center"/>
    </xf>
    <xf numFmtId="49" fontId="29" fillId="6" borderId="0" xfId="0" applyNumberFormat="1" applyFont="1" applyFill="1" applyBorder="1" applyAlignment="1" applyProtection="1">
      <alignment horizontal="center" vertical="center"/>
      <protection locked="0"/>
    </xf>
    <xf numFmtId="0" fontId="7" fillId="0" borderId="0" xfId="0" applyFont="1" applyBorder="1" applyAlignment="1">
      <alignment horizontal="right" vertical="center"/>
    </xf>
    <xf numFmtId="0" fontId="5" fillId="0" borderId="0" xfId="0" applyFont="1" applyBorder="1" applyAlignment="1">
      <alignment horizontal="right" vertical="center" shrinkToFit="1"/>
    </xf>
    <xf numFmtId="22" fontId="3" fillId="6" borderId="0" xfId="0" applyNumberFormat="1" applyFont="1" applyFill="1" applyBorder="1" applyAlignment="1">
      <alignment horizontal="right" vertical="center" shrinkToFit="1"/>
    </xf>
    <xf numFmtId="0" fontId="5" fillId="0" borderId="0" xfId="0" applyFont="1" applyBorder="1" applyAlignment="1">
      <alignment horizontal="right" vertical="center" shrinkToFit="1"/>
    </xf>
    <xf numFmtId="0" fontId="0" fillId="0" borderId="0" xfId="0" applyBorder="1" applyAlignment="1">
      <alignment horizontal="right" vertical="center" shrinkToFit="1"/>
    </xf>
    <xf numFmtId="0" fontId="9" fillId="0" borderId="0" xfId="0" applyFont="1" applyBorder="1" applyAlignment="1">
      <alignment horizontal="center" wrapText="1" shrinkToFit="1"/>
    </xf>
    <xf numFmtId="49" fontId="5" fillId="0" borderId="0" xfId="0" applyNumberFormat="1" applyFont="1" applyBorder="1" applyAlignment="1">
      <alignment horizontal="right" vertical="center" shrinkToFit="1"/>
    </xf>
    <xf numFmtId="49" fontId="5" fillId="6" borderId="0" xfId="0" applyNumberFormat="1" applyFont="1" applyFill="1" applyBorder="1" applyAlignment="1">
      <alignment horizontal="right" vertical="center" shrinkToFit="1"/>
    </xf>
    <xf numFmtId="49" fontId="5" fillId="0" borderId="0" xfId="0" applyNumberFormat="1" applyFont="1" applyBorder="1" applyAlignment="1">
      <alignment horizontal="right" vertical="center" shrinkToFit="1"/>
    </xf>
    <xf numFmtId="49" fontId="13" fillId="5" borderId="0" xfId="0" applyNumberFormat="1" applyFont="1" applyFill="1" applyBorder="1" applyAlignment="1" applyProtection="1">
      <alignment vertical="top" wrapText="1"/>
      <protection locked="0"/>
    </xf>
    <xf numFmtId="49" fontId="13" fillId="0" borderId="0" xfId="0" applyNumberFormat="1" applyFont="1" applyBorder="1" applyAlignment="1" applyProtection="1">
      <alignment vertical="top" wrapText="1"/>
      <protection locked="0"/>
    </xf>
  </cellXfs>
  <cellStyles count="2">
    <cellStyle name="桁区切り" xfId="1" builtinId="6"/>
    <cellStyle name="標準" xfId="0" builtinId="0"/>
  </cellStyles>
  <dxfs count="671">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
      <font>
        <b/>
        <i val="0"/>
        <color rgb="FFFF0000"/>
      </font>
      <fill>
        <patternFill patternType="none">
          <bgColor auto="1"/>
        </patternFill>
      </fill>
    </dxf>
    <dxf>
      <font>
        <b/>
        <i val="0"/>
        <color rgb="FFFF0000"/>
      </font>
      <fill>
        <patternFill patternType="none">
          <bgColor auto="1"/>
        </patternFill>
      </fill>
    </dxf>
    <dxf>
      <font>
        <b/>
        <i val="0"/>
        <color rgb="FF0070C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color theme="0"/>
      </font>
      <fill>
        <patternFill>
          <bgColor theme="4"/>
        </patternFill>
      </fill>
      <border>
        <top style="hair">
          <color auto="1"/>
        </top>
      </border>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vertical/>
        <horizontal/>
      </border>
    </dxf>
    <dxf>
      <border>
        <left style="dashDotDot">
          <color theme="0" tint="-0.499984740745262"/>
        </left>
        <right style="dashDotDot">
          <color theme="0" tint="-0.499984740745262"/>
        </right>
        <top style="dashDotDot">
          <color theme="0" tint="-0.499984740745262"/>
        </top>
        <bottom style="dashDotDot">
          <color theme="0" tint="-0.499984740745262"/>
        </bottom>
        <vertical/>
        <horizontal/>
      </border>
    </dxf>
    <dxf>
      <border>
        <right style="dashDotDot">
          <color theme="0" tint="-0.499984740745262"/>
        </right>
        <bottom style="dashDotDot">
          <color theme="0" tint="-0.499984740745262"/>
        </bottom>
        <vertical/>
        <horizontal/>
      </border>
    </dxf>
    <dxf>
      <border>
        <right style="dashDotDot">
          <color theme="0" tint="-0.499984740745262"/>
        </right>
      </border>
    </dxf>
    <dxf>
      <border>
        <right style="dashDotDot">
          <color theme="0" tint="-0.499984740745262"/>
        </right>
        <top style="dashDotDot">
          <color theme="0" tint="-0.499984740745262"/>
        </top>
        <vertical/>
        <horizontal/>
      </border>
    </dxf>
    <dxf>
      <fill>
        <gradientFill>
          <stop position="0">
            <color theme="0"/>
          </stop>
          <stop position="1">
            <color theme="4" tint="0.59999389629810485"/>
          </stop>
        </gradientFill>
      </fill>
    </dxf>
    <dxf>
      <font>
        <b/>
        <i val="0"/>
        <color theme="0"/>
      </font>
      <fill>
        <patternFill>
          <bgColor theme="4"/>
        </patternFill>
      </fill>
    </dxf>
    <dxf>
      <border>
        <right style="dashDotDot">
          <color theme="0" tint="-0.499984740745262"/>
        </right>
        <bottom style="dashDotDot">
          <color theme="0" tint="-0.499984740745262"/>
        </bottom>
        <vertical/>
        <horizontal/>
      </border>
    </dxf>
    <dxf>
      <border>
        <right style="dashDotDot">
          <color theme="0" tint="-0.499984740745262"/>
        </right>
        <top style="dashDotDot">
          <color theme="0" tint="-0.499984740745262"/>
        </top>
        <vertical/>
        <horizontal/>
      </border>
    </dxf>
    <dxf>
      <border>
        <right style="dashDotDot">
          <color theme="0" tint="-0.499984740745262"/>
        </right>
        <top style="dashDotDot">
          <color theme="0" tint="-0.499984740745262"/>
        </top>
        <bottom style="dashDotDot">
          <color theme="0" tint="-0.499984740745262"/>
        </bottom>
        <vertical/>
        <horizontal/>
      </border>
    </dxf>
    <dxf>
      <fill>
        <gradientFill>
          <stop position="0">
            <color theme="0"/>
          </stop>
          <stop position="1">
            <color theme="4" tint="0.59999389629810485"/>
          </stop>
        </gradientFill>
      </fill>
    </dxf>
    <dxf>
      <font>
        <b/>
        <i val="0"/>
        <color theme="0"/>
      </font>
      <fill>
        <patternFill>
          <bgColor theme="4"/>
        </patternFill>
      </fill>
    </dxf>
    <dxf>
      <font>
        <b/>
        <i val="0"/>
        <color rgb="FFFF0000"/>
      </font>
      <fill>
        <patternFill>
          <bgColor rgb="FFFFCCCC"/>
        </patternFill>
      </fill>
    </dxf>
    <dxf>
      <font>
        <b/>
        <i val="0"/>
        <color theme="0"/>
      </font>
      <fill>
        <patternFill>
          <bgColor theme="4"/>
        </patternFill>
      </fill>
    </dxf>
    <dxf>
      <font>
        <b val="0"/>
        <i val="0"/>
        <color theme="1"/>
      </font>
      <fill>
        <gradientFill>
          <stop position="0">
            <color theme="0"/>
          </stop>
          <stop position="1">
            <color theme="3" tint="0.80001220740379042"/>
          </stop>
        </gradientFill>
      </fill>
    </dxf>
    <dxf>
      <font>
        <b/>
        <i val="0"/>
        <color theme="0"/>
      </font>
      <fill>
        <patternFill>
          <bgColor theme="4"/>
        </patternFill>
      </fill>
    </dxf>
    <dxf>
      <font>
        <b/>
        <i val="0"/>
        <color theme="0"/>
      </font>
      <fill>
        <patternFill>
          <bgColor theme="4"/>
        </patternFill>
      </fill>
    </dxf>
    <dxf>
      <border>
        <top/>
        <bottom style="thin">
          <color theme="0" tint="-0.499984740745262"/>
        </bottom>
      </border>
    </dxf>
    <dxf>
      <border>
        <top style="dashDotDot">
          <color theme="0" tint="-0.499984740745262"/>
        </top>
        <bottom style="thin">
          <color theme="0" tint="-0.499984740745262"/>
        </bottom>
        <vertical/>
        <horizontal/>
      </border>
    </dxf>
    <dxf>
      <border>
        <top style="dashDotDot">
          <color theme="0" tint="-0.499984740745262"/>
        </top>
        <bottom style="thin">
          <color theme="0" tint="-0.499984740745262"/>
        </bottom>
        <vertical/>
        <horizontal/>
      </border>
    </dxf>
    <dxf>
      <fill>
        <gradientFill>
          <stop position="0">
            <color theme="0"/>
          </stop>
          <stop position="1">
            <color theme="4" tint="0.59999389629810485"/>
          </stop>
        </gradientFill>
      </fill>
    </dxf>
    <dxf>
      <border>
        <bottom style="dashDotDot">
          <color theme="0" tint="-0.499984740745262"/>
        </bottom>
        <vertical/>
        <horizontal/>
      </border>
    </dxf>
    <dxf>
      <border>
        <bottom style="dashDotDot">
          <color theme="0" tint="-0.499984740745262"/>
        </bottom>
        <vertical/>
        <horizontal/>
      </border>
    </dxf>
    <dxf>
      <font>
        <color theme="0" tint="-0.34998626667073579"/>
      </font>
      <border>
        <bottom style="dashDotDot">
          <color theme="0" tint="-0.499984740745262"/>
        </bottom>
        <vertical/>
        <horizontal/>
      </border>
    </dxf>
    <dxf>
      <border>
        <left/>
        <top style="dashDotDot">
          <color theme="0" tint="-0.499984740745262"/>
        </top>
        <bottom/>
        <vertical/>
        <horizontal/>
      </border>
    </dxf>
    <dxf>
      <border>
        <bottom style="dashDotDot">
          <color theme="0" tint="-0.499984740745262"/>
        </bottom>
        <vertical/>
        <horizontal/>
      </border>
    </dxf>
    <dxf>
      <border>
        <top style="dashDotDot">
          <color theme="0" tint="-0.499984740745262"/>
        </top>
        <vertical/>
        <horizontal/>
      </border>
    </dxf>
    <dxf>
      <border>
        <bottom style="dashDotDot">
          <color theme="0" tint="-0.499984740745262"/>
        </bottom>
        <vertical/>
        <horizontal/>
      </border>
    </dxf>
    <dxf>
      <border>
        <top style="dashDotDot">
          <color theme="0" tint="-0.499984740745262"/>
        </top>
        <bottom/>
        <vertical/>
        <horizontal/>
      </border>
    </dxf>
    <dxf>
      <border>
        <top style="dashDotDot">
          <color theme="0" tint="-0.499984740745262"/>
        </top>
        <bottom style="dashDotDot">
          <color theme="0" tint="-0.499984740745262"/>
        </bottom>
        <vertical/>
        <horizontal/>
      </border>
    </dxf>
    <dxf>
      <border>
        <top style="dashDotDot">
          <color theme="0" tint="-0.499984740745262"/>
        </top>
        <bottom/>
        <vertical/>
        <horizontal/>
      </border>
    </dxf>
    <dxf>
      <border>
        <left style="dashDotDot">
          <color theme="0" tint="-0.499984740745262"/>
        </left>
        <right style="dashDotDot">
          <color theme="0" tint="-0.499984740745262"/>
        </righ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bottom style="dashDotDot">
          <color theme="0" tint="-0.499984740745262"/>
        </bottom>
        <vertical/>
        <horizontal/>
      </border>
    </dxf>
    <dxf>
      <border>
        <left style="dashDotDot">
          <color theme="0" tint="-0.499984740745262"/>
        </left>
        <top style="dashDotDot">
          <color theme="0" tint="-0.499984740745262"/>
        </top>
        <vertical/>
        <horizontal/>
      </border>
    </dxf>
    <dxf>
      <border>
        <left style="dashDotDot">
          <color theme="0" tint="-0.499984740745262"/>
        </left>
        <top style="dashDotDot">
          <color theme="0" tint="-0.499984740745262"/>
        </top>
        <bottom style="dashDotDot">
          <color theme="0" tint="-0.499984740745262"/>
        </bottom>
        <vertical/>
        <horizontal/>
      </border>
    </dxf>
    <dxf>
      <border>
        <left style="dashDotDot">
          <color theme="0" tint="-0.499984740745262"/>
        </left>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border>
        <left style="dashDotDot">
          <color theme="0" tint="-0.499984740745262"/>
        </left>
        <right/>
        <top style="dashDotDot">
          <color theme="0" tint="-0.499984740745262"/>
        </top>
        <bottom/>
        <vertical/>
        <horizontal/>
      </border>
    </dxf>
    <dxf>
      <font>
        <color rgb="FFFF0000"/>
      </font>
    </dxf>
    <dxf>
      <font>
        <color rgb="FF00B050"/>
      </font>
    </dxf>
    <dxf>
      <fill>
        <patternFill>
          <bgColor theme="5" tint="0.79998168889431442"/>
        </patternFill>
      </fill>
    </dxf>
  </dxfs>
  <tableStyles count="1" defaultTableStyle="TableStyleMedium9" defaultPivotStyle="PivotStyleLight16">
    <tableStyle name="Invisible" pivot="0" table="0" count="0" xr9:uid="{3B12CFD8-D8D4-45B7-B8BD-5224E980FCE8}"/>
  </tableStyles>
  <colors>
    <mruColors>
      <color rgb="FF0000FF"/>
      <color rgb="FFFFFFCC"/>
      <color rgb="FFFFCC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metadata.xml" Type="http://schemas.openxmlformats.org/officeDocument/2006/relationships/sheetMetadata"/><Relationship Id="rId17"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4F45F6BD-DBA2-4C46-8DA0-14DA963A23B4}"/>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B85C10A-8937-4B04-B124-14ED199C5B13}"/>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9A54A05E-3B9F-4BAF-B421-6777A083B41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0F8CE9F6-6673-4731-A897-F6A45A563151}"/>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C13EC4EC-93D3-48DB-A71E-DEB709CABC2B}"/>
            </a:ext>
          </a:extLst>
        </xdr:cNvPr>
        <xdr:cNvSpPr/>
      </xdr:nvSpPr>
      <xdr:spPr>
        <a:xfrm>
          <a:off x="7000875" y="517524"/>
          <a:ext cx="76200" cy="441325"/>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5B221935-9C8A-487A-895A-A16F654D8542}"/>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DBF0E747-8BCC-4DA4-A18F-42B01DD7D53A}"/>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DD17E04-E3A5-4B78-B478-283669B6B8CB}"/>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7B0CC84C-167D-41A1-9E88-ABC437DE46ED}"/>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B23F7C0B-C94C-48C1-B2AA-B97AF14DC38C}"/>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A7A1C328-8E5C-4C96-9C0C-BBFCA1480D29}"/>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17</xdr:col>
      <xdr:colOff>104775</xdr:colOff>
      <xdr:row>2</xdr:row>
      <xdr:rowOff>85724</xdr:rowOff>
    </xdr:from>
    <xdr:to>
      <xdr:col>17</xdr:col>
      <xdr:colOff>180975</xdr:colOff>
      <xdr:row>4</xdr:row>
      <xdr:rowOff>95249</xdr:rowOff>
    </xdr:to>
    <xdr:sp macro="" textlink="">
      <xdr:nvSpPr>
        <xdr:cNvPr id="2" name="右中かっこ 1">
          <a:extLst>
            <a:ext uri="{FF2B5EF4-FFF2-40B4-BE49-F238E27FC236}">
              <a16:creationId xmlns:a16="http://schemas.microsoft.com/office/drawing/2014/main" id="{27B5A642-08D5-4C60-9BE2-ABF39F5B2B2F}"/>
            </a:ext>
          </a:extLst>
        </xdr:cNvPr>
        <xdr:cNvSpPr/>
      </xdr:nvSpPr>
      <xdr:spPr>
        <a:xfrm>
          <a:off x="6941820" y="506729"/>
          <a:ext cx="76200" cy="43053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 Id="rId3" Target="../drawings/vmlDrawing11.vml" Type="http://schemas.openxmlformats.org/officeDocument/2006/relationships/vmlDrawing"/><Relationship Id="rId4" Target="../comments11.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 Id="rId3" Target="../drawings/vmlDrawing12.vml" Type="http://schemas.openxmlformats.org/officeDocument/2006/relationships/vmlDrawing"/><Relationship Id="rId4" Target="../comments12.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5.vml" Type="http://schemas.openxmlformats.org/officeDocument/2006/relationships/vmlDrawing"/><Relationship Id="rId4" Target="../comments5.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 Id="rId3" Target="../drawings/vmlDrawing7.vml" Type="http://schemas.openxmlformats.org/officeDocument/2006/relationships/vmlDrawing"/><Relationship Id="rId4" Target="../comments7.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 Id="rId3" Target="../drawings/vmlDrawing8.vml" Type="http://schemas.openxmlformats.org/officeDocument/2006/relationships/vmlDrawing"/><Relationship Id="rId4" Target="../comments8.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 Id="rId3" Target="../drawings/vmlDrawing9.vml" Type="http://schemas.openxmlformats.org/officeDocument/2006/relationships/vmlDrawing"/><Relationship Id="rId4" Target="../comments9.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E9B7-0549-4882-8082-AE92F5CE56C7}">
  <sheetPr codeName="Sheet2"/>
  <dimension ref="A1:DD248"/>
  <sheetViews>
    <sheetView tabSelected="1" view="pageBreakPreview" zoomScaleNormal="100" zoomScaleSheetLayoutView="100" workbookViewId="0">
      <pane ySplit="1" topLeftCell="A9" activePane="bottomLeft" state="frozen"/>
      <selection pane="bottomLeft" activeCell="AL27" sqref="AL27"/>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170</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82"/>
      <c r="C2" s="482"/>
      <c r="D2" s="482"/>
      <c r="E2" s="482"/>
      <c r="F2" s="482"/>
      <c r="G2" s="482"/>
      <c r="H2" s="483"/>
      <c r="I2" s="484"/>
      <c r="J2" s="484"/>
      <c r="K2" s="484"/>
      <c r="L2" s="484"/>
      <c r="M2" s="484"/>
      <c r="N2" s="484"/>
      <c r="O2" s="484"/>
      <c r="P2" s="484"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85"/>
      <c r="C3" s="485"/>
      <c r="D3" s="485"/>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86"/>
      <c r="C4" s="486"/>
      <c r="D4" s="486"/>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86"/>
      <c r="C5" s="486"/>
      <c r="D5" s="486"/>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85"/>
      <c r="C6" s="485"/>
      <c r="D6" s="485"/>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487"/>
      <c r="C7" s="485" t="str">
        <f>IF($F$1="委託業務従事日誌","委託先等名称：","補助先等名称：")</f>
        <v>委託先等名称：</v>
      </c>
      <c r="D7" s="48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489"/>
      <c r="C8" s="490" t="s">
        <v>70</v>
      </c>
      <c r="D8" s="48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489"/>
      <c r="C9" s="491"/>
      <c r="D9" s="492"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46113</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46114</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93"/>
      <c r="L14" s="493"/>
      <c r="M14" s="493"/>
      <c r="N14" s="493"/>
      <c r="O14" s="493"/>
      <c r="P14" s="493"/>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46115</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93"/>
      <c r="L15" s="493"/>
      <c r="M15" s="493"/>
      <c r="N15" s="493"/>
      <c r="O15" s="493"/>
      <c r="P15" s="493"/>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46116</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46117</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46118</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94"/>
      <c r="L18" s="494"/>
      <c r="M18" s="494"/>
      <c r="N18" s="494"/>
      <c r="O18" s="494"/>
      <c r="P18" s="494"/>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46119</v>
      </c>
      <c r="B19" s="39" t="str">
        <f>TEXT(A19,"aaa")</f>
        <v>火</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94"/>
      <c r="L19" s="494"/>
      <c r="M19" s="494"/>
      <c r="N19" s="494"/>
      <c r="O19" s="494"/>
      <c r="P19" s="494"/>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46120</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94"/>
      <c r="L20" s="494"/>
      <c r="M20" s="494"/>
      <c r="N20" s="494"/>
      <c r="O20" s="494"/>
      <c r="P20" s="494"/>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46121</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94"/>
      <c r="L21" s="494"/>
      <c r="M21" s="494"/>
      <c r="N21" s="494"/>
      <c r="O21" s="494"/>
      <c r="P21" s="494"/>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46122</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94"/>
      <c r="L22" s="494"/>
      <c r="M22" s="494"/>
      <c r="N22" s="494"/>
      <c r="O22" s="494"/>
      <c r="P22" s="494"/>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46123</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5"/>
      <c r="K23" s="416"/>
      <c r="L23" s="416"/>
      <c r="M23" s="416"/>
      <c r="N23" s="416"/>
      <c r="O23" s="416"/>
      <c r="P23" s="416"/>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46124</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46125</v>
      </c>
      <c r="B25" s="38" t="str">
        <f t="shared" si="5"/>
        <v>月</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94"/>
      <c r="L25" s="494"/>
      <c r="M25" s="494"/>
      <c r="N25" s="494"/>
      <c r="O25" s="494"/>
      <c r="P25" s="494"/>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46126</v>
      </c>
      <c r="B26" s="38" t="str">
        <f t="shared" si="5"/>
        <v>火</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94"/>
      <c r="L26" s="494"/>
      <c r="M26" s="494"/>
      <c r="N26" s="494"/>
      <c r="O26" s="494"/>
      <c r="P26" s="494"/>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46127</v>
      </c>
      <c r="B27" s="38" t="str">
        <f t="shared" si="5"/>
        <v>水</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94"/>
      <c r="L27" s="494"/>
      <c r="M27" s="494"/>
      <c r="N27" s="494"/>
      <c r="O27" s="494"/>
      <c r="P27" s="494"/>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46128</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94"/>
      <c r="L28" s="494"/>
      <c r="M28" s="494"/>
      <c r="N28" s="494"/>
      <c r="O28" s="494"/>
      <c r="P28" s="494"/>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46129</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94"/>
      <c r="L29" s="494"/>
      <c r="M29" s="494"/>
      <c r="N29" s="494"/>
      <c r="O29" s="494"/>
      <c r="P29" s="494"/>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46130</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5"/>
      <c r="K30" s="416"/>
      <c r="L30" s="416"/>
      <c r="M30" s="416"/>
      <c r="N30" s="416"/>
      <c r="O30" s="416"/>
      <c r="P30" s="416"/>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46131</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46132</v>
      </c>
      <c r="B32" s="38" t="str">
        <f t="shared" si="5"/>
        <v>月</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94"/>
      <c r="L32" s="494"/>
      <c r="M32" s="494"/>
      <c r="N32" s="494"/>
      <c r="O32" s="494"/>
      <c r="P32" s="494"/>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46133</v>
      </c>
      <c r="B33" s="38" t="str">
        <f t="shared" si="5"/>
        <v>火</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94"/>
      <c r="L33" s="494"/>
      <c r="M33" s="494"/>
      <c r="N33" s="494"/>
      <c r="O33" s="494"/>
      <c r="P33" s="494"/>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46134</v>
      </c>
      <c r="B34" s="38" t="str">
        <f t="shared" si="5"/>
        <v>水</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94"/>
      <c r="L34" s="494"/>
      <c r="M34" s="494"/>
      <c r="N34" s="494"/>
      <c r="O34" s="494"/>
      <c r="P34" s="494"/>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46135</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94"/>
      <c r="L35" s="494"/>
      <c r="M35" s="494"/>
      <c r="N35" s="494"/>
      <c r="O35" s="494"/>
      <c r="P35" s="494"/>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46136</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94"/>
      <c r="L36" s="494"/>
      <c r="M36" s="494"/>
      <c r="N36" s="494"/>
      <c r="O36" s="494"/>
      <c r="P36" s="494"/>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46137</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5"/>
      <c r="K37" s="416"/>
      <c r="L37" s="416"/>
      <c r="M37" s="416"/>
      <c r="N37" s="416"/>
      <c r="O37" s="416"/>
      <c r="P37" s="416"/>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46138</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46139</v>
      </c>
      <c r="B39" s="38" t="str">
        <f t="shared" si="5"/>
        <v>月</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94"/>
      <c r="L39" s="494"/>
      <c r="M39" s="494"/>
      <c r="N39" s="494"/>
      <c r="O39" s="494"/>
      <c r="P39" s="494"/>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46140</v>
      </c>
      <c r="B40" s="38" t="str">
        <f t="shared" si="5"/>
        <v>火</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94"/>
      <c r="L40" s="494"/>
      <c r="M40" s="494"/>
      <c r="N40" s="494"/>
      <c r="O40" s="494"/>
      <c r="P40" s="494"/>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46141</v>
      </c>
      <c r="B41" s="38" t="str">
        <f t="shared" si="5"/>
        <v>水</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94"/>
      <c r="L41" s="494"/>
      <c r="M41" s="494"/>
      <c r="N41" s="494"/>
      <c r="O41" s="494"/>
      <c r="P41" s="494"/>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46142</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94"/>
      <c r="L42" s="494"/>
      <c r="M42" s="494"/>
      <c r="N42" s="494"/>
      <c r="O42" s="494"/>
      <c r="P42" s="494"/>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 hidden="1" outlineLevel="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ReoEEHHxW9hp2sb0eBthB0NUPcSU8Sa1KEqvAcmEgLc/SLTmgbZYwzLL3K6wATprg38rpv4wSI9JRFU4OTuKRQ==" saltValue="wjg5AYuEFcQX42MgaMZ0pw=="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670" priority="41">
      <formula>OR($C13="休暇",$C13="休日")</formula>
    </cfRule>
  </conditionalFormatting>
  <conditionalFormatting sqref="B13:B43">
    <cfRule type="expression" dxfId="669" priority="54">
      <formula>$B13="土"</formula>
    </cfRule>
    <cfRule type="expression" dxfId="668" priority="53">
      <formula>$B13="日"</formula>
    </cfRule>
  </conditionalFormatting>
  <conditionalFormatting sqref="B64 B68 F68 B71">
    <cfRule type="expression" dxfId="667" priority="39">
      <formula>OR($N$54="管理職",$N$54="裁量労働制",$N$54="固定残業制")</formula>
    </cfRule>
  </conditionalFormatting>
  <conditionalFormatting sqref="B64 B68 F68">
    <cfRule type="expression" dxfId="666" priority="7">
      <formula>OR($N$54="(大学・国研等)管理職",$N$54="(大学・国研等)裁量労働制")</formula>
    </cfRule>
  </conditionalFormatting>
  <conditionalFormatting sqref="B76">
    <cfRule type="expression" dxfId="665" priority="19">
      <formula>OR($N$54="管理職",$N$54="裁量労働制")</formula>
    </cfRule>
  </conditionalFormatting>
  <conditionalFormatting sqref="B77">
    <cfRule type="expression" dxfId="664" priority="33">
      <formula>OR($N$54="管理職",$N$54="裁量労働制")</formula>
    </cfRule>
  </conditionalFormatting>
  <conditionalFormatting sqref="B80">
    <cfRule type="expression" dxfId="663" priority="31">
      <formula>$N$54="固定残業制"</formula>
    </cfRule>
  </conditionalFormatting>
  <conditionalFormatting sqref="B83 B87 B90">
    <cfRule type="expression" dxfId="662" priority="28">
      <formula>$N$54="固定残業制"</formula>
    </cfRule>
  </conditionalFormatting>
  <conditionalFormatting sqref="B84 B88 B91">
    <cfRule type="expression" dxfId="661" priority="25">
      <formula>$N$54="固定残業制"</formula>
    </cfRule>
  </conditionalFormatting>
  <conditionalFormatting sqref="B65:C65 B69:C69 F69 B72:C72 B78:C78">
    <cfRule type="expression" dxfId="660" priority="13">
      <formula>OR($N$54="管理職",$N$54="裁量労働制")</formula>
    </cfRule>
  </conditionalFormatting>
  <conditionalFormatting sqref="B65:C65 B69:C69 F69 B72:C72">
    <cfRule type="expression" dxfId="659" priority="37">
      <formula>OR($N$54="管理職",$N$54="裁量労働制",$N$54="固定残業制")</formula>
    </cfRule>
  </conditionalFormatting>
  <conditionalFormatting sqref="B65:C65 B69:C69 F69">
    <cfRule type="expression" dxfId="658" priority="6">
      <formula>OR($N$54="(大学・国研等)管理職",$N$54="(大学・国研等)裁量労働制")</formula>
    </cfRule>
  </conditionalFormatting>
  <conditionalFormatting sqref="B69:D69">
    <cfRule type="expression" dxfId="657" priority="11">
      <formula>OR($N$54="管理職",$N$54="裁量労働制",$N$54="固定残業制",$N$54="(大学・国研等)管理職",$N$54="(大学・国研等)裁量労働制")</formula>
    </cfRule>
  </conditionalFormatting>
  <conditionalFormatting sqref="C64 F64:O64 C68 G68:O68 C71:N71">
    <cfRule type="expression" dxfId="656" priority="18">
      <formula>OR($N$54="管理職",$N$54="裁量労働制",$N$54="固定残業制")</formula>
    </cfRule>
  </conditionalFormatting>
  <conditionalFormatting sqref="C80:L80">
    <cfRule type="expression" dxfId="655" priority="29">
      <formula>$N$54="固定残業制"</formula>
    </cfRule>
  </conditionalFormatting>
  <conditionalFormatting sqref="C83:L83 C90:N90 C87:E87">
    <cfRule type="expression" dxfId="654" priority="22">
      <formula>$N$54="固定残業制"</formula>
    </cfRule>
  </conditionalFormatting>
  <conditionalFormatting sqref="C84:L84 C88:L88 C91:N91">
    <cfRule type="expression" dxfId="653" priority="23">
      <formula>$N$54="固定残業制"</formula>
    </cfRule>
  </conditionalFormatting>
  <conditionalFormatting sqref="C76:N76">
    <cfRule type="expression" dxfId="652" priority="38">
      <formula>OR($N$54="管理職",$N$54="裁量労働制")</formula>
    </cfRule>
  </conditionalFormatting>
  <conditionalFormatting sqref="C78:N78">
    <cfRule type="expression" dxfId="651" priority="36">
      <formula>OR($N$54="管理職",$N$54="裁量労働制")</formula>
    </cfRule>
  </conditionalFormatting>
  <conditionalFormatting sqref="C64:O64 C68 G68:O68">
    <cfRule type="expression" dxfId="650" priority="16">
      <formula>OR($N$54="管理職",$N$54="裁量労働制",$N$54="固定残業制",$N$54="(大学・国研等)管理職",$N$54="(大学・国研等)裁量労働制")</formula>
    </cfRule>
  </conditionalFormatting>
  <conditionalFormatting sqref="D65">
    <cfRule type="expression" dxfId="649" priority="5">
      <formula>OR($N$54="(大学・国研等)管理職",$N$54="(大学・国研等)裁量労働制")</formula>
    </cfRule>
  </conditionalFormatting>
  <conditionalFormatting sqref="D65:O65 C69 G69:O69 C72:N72">
    <cfRule type="expression" dxfId="648" priority="15">
      <formula>OR($N$54="管理職",$N$54="裁量労働制",$N$54="固定残業制")</formula>
    </cfRule>
  </conditionalFormatting>
  <conditionalFormatting sqref="D65:O65 C69 G69:O69">
    <cfRule type="expression" dxfId="647" priority="9">
      <formula>OR($N$54="(大学・国研等)管理職",$N$54="(大学・国研等)裁量労働制")</formula>
    </cfRule>
  </conditionalFormatting>
  <conditionalFormatting sqref="E10:F10">
    <cfRule type="expression" dxfId="646" priority="44">
      <formula>OR(I9="管理職/高プロ",I9="固定残業代有",I9="(大学・国研等)管理職/高プロ")</formula>
    </cfRule>
  </conditionalFormatting>
  <conditionalFormatting sqref="F83:L83 H90:N90">
    <cfRule type="expression" dxfId="645" priority="10">
      <formula>$N$54="固定残業制"</formula>
    </cfRule>
  </conditionalFormatting>
  <conditionalFormatting sqref="F87:L87">
    <cfRule type="expression" dxfId="644" priority="24">
      <formula>$N$54="固定残業制"</formula>
    </cfRule>
  </conditionalFormatting>
  <conditionalFormatting sqref="F77:N77">
    <cfRule type="expression" dxfId="643" priority="20">
      <formula>OR($N$54="管理職",$N$54="裁量労働制")</formula>
    </cfRule>
  </conditionalFormatting>
  <conditionalFormatting sqref="G10">
    <cfRule type="expression" dxfId="642" priority="49">
      <formula>OR($I$9="管理職/高プロ",$I$9="固定残業代有",$I$9="(大学・国研等)管理職/高プロ")</formula>
    </cfRule>
  </conditionalFormatting>
  <conditionalFormatting sqref="H2">
    <cfRule type="expression" dxfId="641" priority="47">
      <formula>COUNTA($F$1)=1</formula>
    </cfRule>
  </conditionalFormatting>
  <conditionalFormatting sqref="H10">
    <cfRule type="expression" dxfId="640" priority="42">
      <formula>OR($I$9="管理職/高プロ",$I$9="裁量",$I$9="固定残業代有",$I$9="(大学・国研等)裁量")</formula>
    </cfRule>
  </conditionalFormatting>
  <conditionalFormatting sqref="I9:J9">
    <cfRule type="expression" dxfId="639" priority="50">
      <formula>COUNTA($F$1)=1</formula>
    </cfRule>
  </conditionalFormatting>
  <conditionalFormatting sqref="I1:M1">
    <cfRule type="expression" dxfId="638" priority="52">
      <formula>$I$1&lt;&gt;"-"</formula>
    </cfRule>
  </conditionalFormatting>
  <conditionalFormatting sqref="J10">
    <cfRule type="expression" dxfId="637" priority="43">
      <formula>OR($I$9="管理職/高プロ",$I$9="裁量",$I$9="固定残業代有",$I$9="(大学・国研等)裁量")</formula>
    </cfRule>
  </conditionalFormatting>
  <conditionalFormatting sqref="K10">
    <cfRule type="expression" dxfId="636" priority="45">
      <formula>OR($I$9="裁量",$I$9="固定残業代有",$I$9="(大学・国研等)裁量")</formula>
    </cfRule>
  </conditionalFormatting>
  <conditionalFormatting sqref="M80">
    <cfRule type="expression" dxfId="635" priority="30">
      <formula>$N$54="固定残業制"</formula>
    </cfRule>
  </conditionalFormatting>
  <conditionalFormatting sqref="M83 M87 O90">
    <cfRule type="expression" dxfId="634" priority="27">
      <formula>$N$54="固定残業制"</formula>
    </cfRule>
  </conditionalFormatting>
  <conditionalFormatting sqref="M84 M88 O91">
    <cfRule type="expression" dxfId="633" priority="26">
      <formula>$N$54="固定残業制"</formula>
    </cfRule>
  </conditionalFormatting>
  <conditionalFormatting sqref="N10">
    <cfRule type="expression" dxfId="632" priority="51">
      <formula>OR($I$9="裁量",$I$9="固定残業代有",$I$9="(大学・国研等)裁量")</formula>
    </cfRule>
  </conditionalFormatting>
  <conditionalFormatting sqref="O10">
    <cfRule type="expression" dxfId="631" priority="55">
      <formula>AND(OR($H$2="あり",$Q$2="あり"),I9&lt;&gt;"通常勤務")</formula>
    </cfRule>
  </conditionalFormatting>
  <conditionalFormatting sqref="O76">
    <cfRule type="expression" dxfId="630" priority="35">
      <formula>OR($N$54="管理職",$N$54="裁量労働制")</formula>
    </cfRule>
  </conditionalFormatting>
  <conditionalFormatting sqref="O77">
    <cfRule type="expression" dxfId="629" priority="14">
      <formula>OR(,$N$54="管理職",$N$54="裁量労働制")</formula>
    </cfRule>
  </conditionalFormatting>
  <conditionalFormatting sqref="O78">
    <cfRule type="expression" dxfId="628" priority="32">
      <formula>OR($N$54="管理職",$N$54="裁量労働制")</formula>
    </cfRule>
  </conditionalFormatting>
  <conditionalFormatting sqref="O80 O84 O88">
    <cfRule type="expression" dxfId="627" priority="21">
      <formula>$N$54="固定残業制"</formula>
    </cfRule>
  </conditionalFormatting>
  <conditionalFormatting sqref="P64 D68 O68:P68">
    <cfRule type="expression" dxfId="626" priority="8">
      <formula>OR($N$54="(大学・国研等)管理職",$N$54="(大学・国研等)裁量労働制")</formula>
    </cfRule>
  </conditionalFormatting>
  <conditionalFormatting sqref="P64 D68 P68 O71">
    <cfRule type="expression" dxfId="625" priority="17">
      <formula>OR($N$54="管理職",$N$54="裁量労働制",$N$54="固定残業制")</formula>
    </cfRule>
  </conditionalFormatting>
  <conditionalFormatting sqref="P65 P69 O72">
    <cfRule type="expression" dxfId="624" priority="12">
      <formula>OR($N$54="管理職",$N$54="裁量労働制",$N$54="固定残業制")</formula>
    </cfRule>
  </conditionalFormatting>
  <conditionalFormatting sqref="P65 P69">
    <cfRule type="expression" dxfId="623" priority="34">
      <formula>OR($N$54="管理職",$N$54="裁量労働制",$N$54="(大学・国研等)管理職",$N$54="(大学・国研等)裁量労働制")</formula>
    </cfRule>
  </conditionalFormatting>
  <conditionalFormatting sqref="Q2">
    <cfRule type="expression" dxfId="622" priority="48">
      <formula>COUNTA($F$1)=1</formula>
    </cfRule>
  </conditionalFormatting>
  <conditionalFormatting sqref="Q10">
    <cfRule type="expression" dxfId="621" priority="56">
      <formula>AND(OR($H$2="あり",$Q$2="あり"),I9&lt;&gt;"通常勤務")</formula>
    </cfRule>
  </conditionalFormatting>
  <conditionalFormatting sqref="AI1">
    <cfRule type="expression" dxfId="617" priority="57">
      <formula>COUNTIF(AI2:AI26,"○")=COUNTA($AH$2:$AH$26)</formula>
    </cfRule>
  </conditionalFormatting>
  <dataValidations count="9">
    <dataValidation type="list" allowBlank="1" showInputMessage="1" showErrorMessage="1" sqref="H2 Q2" xr:uid="{EF9E71F3-E9D7-4E39-9AC4-4CAD2DF9369F}">
      <formula1>"あり,なし"</formula1>
    </dataValidation>
    <dataValidation type="list" allowBlank="1" showInputMessage="1" showErrorMessage="1" sqref="F1:H1" xr:uid="{0889D469-2A99-456D-B7F4-05D31CBA3BED}">
      <formula1>"委託業務従事日誌,補助事業従事日誌"</formula1>
    </dataValidation>
    <dataValidation type="time" operator="greaterThan" allowBlank="1" showInputMessage="1" errorTitle="時刻を入力して下さい。" error="0:01以上の時刻を入力して下さい。" sqref="E13:E43 G13:G43" xr:uid="{2960D6F1-0539-4C91-A712-8BB95427AD70}">
      <formula1>0</formula1>
    </dataValidation>
    <dataValidation type="time" allowBlank="1" showInputMessage="1" showErrorMessage="1" errorTitle="時刻を入力してください。" error="0:00から23:59までの時刻が入力できます。" sqref="H13:H43" xr:uid="{24E5409E-BC31-4A94-BEAC-8CCF9F053A10}">
      <formula1>0</formula1>
      <formula2>0.999988425925926</formula2>
    </dataValidation>
    <dataValidation type="list" allowBlank="1" showInputMessage="1" showErrorMessage="1" sqref="N55:P55" xr:uid="{8C9D73E6-9BA7-40B4-A91F-99145DA2BB37}">
      <formula1>"管理職,裁量労働制,固定残業制,一般従業員,エフォート"</formula1>
    </dataValidation>
    <dataValidation type="list" imeMode="on" allowBlank="1" sqref="I9:J9" xr:uid="{7423A746-7200-41ED-80C6-D454F56EBC97}">
      <formula1>"通常勤務,管理職/高プロ,裁量,固定残業代有,(大学・国研等)管理職/高プロ,(大学・国研等)裁量,その他"</formula1>
    </dataValidation>
    <dataValidation type="list" allowBlank="1" showInputMessage="1" showErrorMessage="1" sqref="C13:C43" xr:uid="{BC141499-38B5-4833-9BA3-EE5DDF50D41D}">
      <formula1>$AP$4:$AP$7</formula1>
    </dataValidation>
    <dataValidation type="list" allowBlank="1" showInputMessage="1" showErrorMessage="1" sqref="I8:J8" xr:uid="{98E2FA2B-04FC-4CA3-BB70-10BFE7D012C7}">
      <formula1>"直接雇用,出向,派遣"</formula1>
    </dataValidation>
    <dataValidation type="time" allowBlank="1" showInputMessage="1" errorTitle="時刻を入力してください。" error="0:00から23:59までの時刻が入力できます。" sqref="F13:F43 D13:D43" xr:uid="{C158B1BE-200B-4893-A036-73048CCD5A12}">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D6BB5D12-6CF7-4F72-867F-B03EFEB6BBB4}">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54739A5-7435-4E9C-8E67-A34FC8BDBBE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7A95F1F4-293A-4FA1-B062-329E4D2A54D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4DBBD9C6-AF01-4BC2-8412-82FA544E378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2A975B79-63F0-42F5-B88C-647550CA7E0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4078-2516-44B6-9C39-2628F52ED117}">
  <sheetPr codeName="Sheet10"/>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178</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46388</v>
      </c>
      <c r="B13" s="37" t="str">
        <f>TEXT(A13,"aaa")</f>
        <v>金</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46389</v>
      </c>
      <c r="B14" s="38" t="str">
        <f>TEXT(A14,"aaa")</f>
        <v>土</v>
      </c>
      <c r="C14" s="334"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46390</v>
      </c>
      <c r="B15" s="38" t="str">
        <f t="shared" ref="B15:B18" si="1">TEXT(A15,"aaa")</f>
        <v>日</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1"/>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46391</v>
      </c>
      <c r="B16" s="38" t="str">
        <f t="shared" si="1"/>
        <v>月</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46392</v>
      </c>
      <c r="B17" s="38" t="str">
        <f t="shared" si="1"/>
        <v>火</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46393</v>
      </c>
      <c r="B18" s="39" t="str">
        <f t="shared" si="1"/>
        <v>水</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46394</v>
      </c>
      <c r="B19" s="39" t="str">
        <f>TEXT(A19,"aaa")</f>
        <v>木</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46395</v>
      </c>
      <c r="B20" s="38" t="str">
        <f>TEXT(A20,"aaa")</f>
        <v>金</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46396</v>
      </c>
      <c r="B21" s="38" t="str">
        <f t="shared" ref="B21:B43" si="5">TEXT(A21,"aaa")</f>
        <v>土</v>
      </c>
      <c r="C21" s="334"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5"/>
      <c r="K21" s="416"/>
      <c r="L21" s="416"/>
      <c r="M21" s="416"/>
      <c r="N21" s="416"/>
      <c r="O21" s="416"/>
      <c r="P21" s="416"/>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46397</v>
      </c>
      <c r="B22" s="38" t="str">
        <f t="shared" si="5"/>
        <v>日</v>
      </c>
      <c r="C22" s="334"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46398</v>
      </c>
      <c r="B23" s="38" t="str">
        <f t="shared" si="5"/>
        <v>月</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46399</v>
      </c>
      <c r="B24" s="38" t="str">
        <f t="shared" si="5"/>
        <v>火</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46400</v>
      </c>
      <c r="B25" s="38" t="str">
        <f t="shared" si="5"/>
        <v>水</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46401</v>
      </c>
      <c r="B26" s="38" t="str">
        <f t="shared" si="5"/>
        <v>木</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46402</v>
      </c>
      <c r="B27" s="38" t="str">
        <f t="shared" si="5"/>
        <v>金</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46403</v>
      </c>
      <c r="B28" s="38" t="str">
        <f t="shared" si="5"/>
        <v>土</v>
      </c>
      <c r="C28" s="334"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5"/>
      <c r="K28" s="416"/>
      <c r="L28" s="416"/>
      <c r="M28" s="416"/>
      <c r="N28" s="416"/>
      <c r="O28" s="416"/>
      <c r="P28" s="416"/>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46404</v>
      </c>
      <c r="B29" s="38" t="str">
        <f t="shared" si="5"/>
        <v>日</v>
      </c>
      <c r="C29" s="334"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46405</v>
      </c>
      <c r="B30" s="38" t="str">
        <f t="shared" si="5"/>
        <v>月</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46406</v>
      </c>
      <c r="B31" s="38" t="str">
        <f t="shared" si="5"/>
        <v>火</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46407</v>
      </c>
      <c r="B32" s="38" t="str">
        <f t="shared" si="5"/>
        <v>水</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46408</v>
      </c>
      <c r="B33" s="38" t="str">
        <f t="shared" si="5"/>
        <v>木</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46409</v>
      </c>
      <c r="B34" s="38" t="str">
        <f t="shared" si="5"/>
        <v>金</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46410</v>
      </c>
      <c r="B35" s="38" t="str">
        <f t="shared" si="5"/>
        <v>土</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5"/>
      <c r="K35" s="416"/>
      <c r="L35" s="416"/>
      <c r="M35" s="416"/>
      <c r="N35" s="416"/>
      <c r="O35" s="416"/>
      <c r="P35" s="416"/>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46411</v>
      </c>
      <c r="B36" s="38" t="str">
        <f t="shared" si="5"/>
        <v>日</v>
      </c>
      <c r="C36" s="334"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1"/>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46412</v>
      </c>
      <c r="B37" s="38" t="str">
        <f t="shared" si="5"/>
        <v>月</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46413</v>
      </c>
      <c r="B38" s="38" t="str">
        <f t="shared" si="5"/>
        <v>火</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46414</v>
      </c>
      <c r="B39" s="38" t="str">
        <f t="shared" si="5"/>
        <v>水</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46415</v>
      </c>
      <c r="B40" s="38" t="str">
        <f t="shared" si="5"/>
        <v>木</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46416</v>
      </c>
      <c r="B41" s="38" t="str">
        <f t="shared" si="5"/>
        <v>金</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46417</v>
      </c>
      <c r="B42" s="38" t="str">
        <f t="shared" si="5"/>
        <v>土</v>
      </c>
      <c r="C42" s="334"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5"/>
      <c r="K42" s="416"/>
      <c r="L42" s="416"/>
      <c r="M42" s="416"/>
      <c r="N42" s="416"/>
      <c r="O42" s="416"/>
      <c r="P42" s="416"/>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46418</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IruebPE2XNjrX/W7+r7JO0RWg2VIT6ZAfuF5fvZvr0VxfyXO82bB7drKk8KPbNh733wykAi4E7IzBjvww2lXwg==" saltValue="k75blO3itzDzItcT38Upz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4"/>
    <mergeCell ref="J15:Q21"/>
    <mergeCell ref="J22:Q28"/>
    <mergeCell ref="J29:Q35"/>
    <mergeCell ref="J36:Q42"/>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67" priority="41">
      <formula>OR($C13="休暇",$C13="休日")</formula>
    </cfRule>
  </conditionalFormatting>
  <conditionalFormatting sqref="B13:B43">
    <cfRule type="expression" dxfId="166" priority="54">
      <formula>$B13="土"</formula>
    </cfRule>
    <cfRule type="expression" dxfId="165" priority="53">
      <formula>$B13="日"</formula>
    </cfRule>
  </conditionalFormatting>
  <conditionalFormatting sqref="B64 B68 F68 B71">
    <cfRule type="expression" dxfId="164" priority="39">
      <formula>OR($N$54="管理職",$N$54="裁量労働制",$N$54="固定残業制")</formula>
    </cfRule>
  </conditionalFormatting>
  <conditionalFormatting sqref="B64 B68 F68">
    <cfRule type="expression" dxfId="163" priority="7">
      <formula>OR($N$54="(大学・国研等)管理職",$N$54="(大学・国研等)裁量労働制")</formula>
    </cfRule>
  </conditionalFormatting>
  <conditionalFormatting sqref="B76">
    <cfRule type="expression" dxfId="162" priority="19">
      <formula>OR($N$54="管理職",$N$54="裁量労働制")</formula>
    </cfRule>
  </conditionalFormatting>
  <conditionalFormatting sqref="B77">
    <cfRule type="expression" dxfId="161" priority="33">
      <formula>OR($N$54="管理職",$N$54="裁量労働制")</formula>
    </cfRule>
  </conditionalFormatting>
  <conditionalFormatting sqref="B80">
    <cfRule type="expression" dxfId="160" priority="31">
      <formula>$N$54="固定残業制"</formula>
    </cfRule>
  </conditionalFormatting>
  <conditionalFormatting sqref="B83 B87 B90">
    <cfRule type="expression" dxfId="159" priority="28">
      <formula>$N$54="固定残業制"</formula>
    </cfRule>
  </conditionalFormatting>
  <conditionalFormatting sqref="B84 B88 B91">
    <cfRule type="expression" dxfId="158" priority="25">
      <formula>$N$54="固定残業制"</formula>
    </cfRule>
  </conditionalFormatting>
  <conditionalFormatting sqref="B65:C65 B69:C69 F69 B72:C72 B78:C78">
    <cfRule type="expression" dxfId="157" priority="13">
      <formula>OR($N$54="管理職",$N$54="裁量労働制")</formula>
    </cfRule>
  </conditionalFormatting>
  <conditionalFormatting sqref="B65:C65 B69:C69 F69 B72:C72">
    <cfRule type="expression" dxfId="156" priority="37">
      <formula>OR($N$54="管理職",$N$54="裁量労働制",$N$54="固定残業制")</formula>
    </cfRule>
  </conditionalFormatting>
  <conditionalFormatting sqref="B65:C65 B69:C69 F69">
    <cfRule type="expression" dxfId="155" priority="6">
      <formula>OR($N$54="(大学・国研等)管理職",$N$54="(大学・国研等)裁量労働制")</formula>
    </cfRule>
  </conditionalFormatting>
  <conditionalFormatting sqref="B69:D69">
    <cfRule type="expression" dxfId="154" priority="11">
      <formula>OR($N$54="管理職",$N$54="裁量労働制",$N$54="固定残業制",$N$54="(大学・国研等)管理職",$N$54="(大学・国研等)裁量労働制")</formula>
    </cfRule>
  </conditionalFormatting>
  <conditionalFormatting sqref="C64 F64:O64 C68 G68:O68 C71:N71">
    <cfRule type="expression" dxfId="153" priority="18">
      <formula>OR($N$54="管理職",$N$54="裁量労働制",$N$54="固定残業制")</formula>
    </cfRule>
  </conditionalFormatting>
  <conditionalFormatting sqref="C80:L80">
    <cfRule type="expression" dxfId="152" priority="29">
      <formula>$N$54="固定残業制"</formula>
    </cfRule>
  </conditionalFormatting>
  <conditionalFormatting sqref="C83:L83 C90:N90 C87:E87">
    <cfRule type="expression" dxfId="151" priority="22">
      <formula>$N$54="固定残業制"</formula>
    </cfRule>
  </conditionalFormatting>
  <conditionalFormatting sqref="C84:L84 C88:L88 C91:N91">
    <cfRule type="expression" dxfId="150" priority="23">
      <formula>$N$54="固定残業制"</formula>
    </cfRule>
  </conditionalFormatting>
  <conditionalFormatting sqref="C76:N76">
    <cfRule type="expression" dxfId="149" priority="38">
      <formula>OR($N$54="管理職",$N$54="裁量労働制")</formula>
    </cfRule>
  </conditionalFormatting>
  <conditionalFormatting sqref="C78:N78">
    <cfRule type="expression" dxfId="148" priority="36">
      <formula>OR($N$54="管理職",$N$54="裁量労働制")</formula>
    </cfRule>
  </conditionalFormatting>
  <conditionalFormatting sqref="C64:O64 C68 G68:O68">
    <cfRule type="expression" dxfId="147" priority="16">
      <formula>OR($N$54="管理職",$N$54="裁量労働制",$N$54="固定残業制",$N$54="(大学・国研等)管理職",$N$54="(大学・国研等)裁量労働制")</formula>
    </cfRule>
  </conditionalFormatting>
  <conditionalFormatting sqref="D65">
    <cfRule type="expression" dxfId="146" priority="5">
      <formula>OR($N$54="(大学・国研等)管理職",$N$54="(大学・国研等)裁量労働制")</formula>
    </cfRule>
  </conditionalFormatting>
  <conditionalFormatting sqref="D65:O65 C69 G69:O69 C72:N72">
    <cfRule type="expression" dxfId="145" priority="15">
      <formula>OR($N$54="管理職",$N$54="裁量労働制",$N$54="固定残業制")</formula>
    </cfRule>
  </conditionalFormatting>
  <conditionalFormatting sqref="D65:O65 C69 G69:O69">
    <cfRule type="expression" dxfId="144" priority="9">
      <formula>OR($N$54="(大学・国研等)管理職",$N$54="(大学・国研等)裁量労働制")</formula>
    </cfRule>
  </conditionalFormatting>
  <conditionalFormatting sqref="E10:F10">
    <cfRule type="expression" dxfId="143" priority="44">
      <formula>OR(I9="管理職/高プロ",I9="固定残業代有",I9="(大学・国研等)管理職/高プロ")</formula>
    </cfRule>
  </conditionalFormatting>
  <conditionalFormatting sqref="F83:L83 H90:N90">
    <cfRule type="expression" dxfId="142" priority="10">
      <formula>$N$54="固定残業制"</formula>
    </cfRule>
  </conditionalFormatting>
  <conditionalFormatting sqref="F87:L87">
    <cfRule type="expression" dxfId="141" priority="24">
      <formula>$N$54="固定残業制"</formula>
    </cfRule>
  </conditionalFormatting>
  <conditionalFormatting sqref="F77:N77">
    <cfRule type="expression" dxfId="140" priority="20">
      <formula>OR($N$54="管理職",$N$54="裁量労働制")</formula>
    </cfRule>
  </conditionalFormatting>
  <conditionalFormatting sqref="G10">
    <cfRule type="expression" dxfId="139" priority="49">
      <formula>OR($I$9="管理職/高プロ",$I$9="固定残業代有",$I$9="(大学・国研等)管理職/高プロ")</formula>
    </cfRule>
  </conditionalFormatting>
  <conditionalFormatting sqref="H2">
    <cfRule type="expression" dxfId="138" priority="47">
      <formula>COUNTA($F$1)=1</formula>
    </cfRule>
  </conditionalFormatting>
  <conditionalFormatting sqref="H10">
    <cfRule type="expression" dxfId="137" priority="42">
      <formula>OR($I$9="管理職/高プロ",$I$9="裁量",$I$9="固定残業代有",$I$9="(大学・国研等)裁量")</formula>
    </cfRule>
  </conditionalFormatting>
  <conditionalFormatting sqref="I9:J9">
    <cfRule type="expression" dxfId="136" priority="50">
      <formula>COUNTA($F$1)=1</formula>
    </cfRule>
  </conditionalFormatting>
  <conditionalFormatting sqref="I1:M1">
    <cfRule type="expression" dxfId="135" priority="52">
      <formula>$I$1&lt;&gt;"-"</formula>
    </cfRule>
  </conditionalFormatting>
  <conditionalFormatting sqref="J10">
    <cfRule type="expression" dxfId="134" priority="43">
      <formula>OR($I$9="管理職/高プロ",$I$9="裁量",$I$9="固定残業代有",$I$9="(大学・国研等)裁量")</formula>
    </cfRule>
  </conditionalFormatting>
  <conditionalFormatting sqref="K10">
    <cfRule type="expression" dxfId="133" priority="45">
      <formula>OR($I$9="裁量",$I$9="固定残業代有",$I$9="(大学・国研等)裁量")</formula>
    </cfRule>
  </conditionalFormatting>
  <conditionalFormatting sqref="M80">
    <cfRule type="expression" dxfId="132" priority="30">
      <formula>$N$54="固定残業制"</formula>
    </cfRule>
  </conditionalFormatting>
  <conditionalFormatting sqref="M83 M87 O90">
    <cfRule type="expression" dxfId="131" priority="27">
      <formula>$N$54="固定残業制"</formula>
    </cfRule>
  </conditionalFormatting>
  <conditionalFormatting sqref="M84 M88 O91">
    <cfRule type="expression" dxfId="130" priority="26">
      <formula>$N$54="固定残業制"</formula>
    </cfRule>
  </conditionalFormatting>
  <conditionalFormatting sqref="N10">
    <cfRule type="expression" dxfId="129" priority="51">
      <formula>OR($I$9="裁量",$I$9="固定残業代有",$I$9="(大学・国研等)裁量")</formula>
    </cfRule>
  </conditionalFormatting>
  <conditionalFormatting sqref="O10">
    <cfRule type="expression" dxfId="128" priority="55">
      <formula>AND(OR($H$2="あり",$Q$2="あり"),I9&lt;&gt;"通常勤務")</formula>
    </cfRule>
  </conditionalFormatting>
  <conditionalFormatting sqref="O76">
    <cfRule type="expression" dxfId="127" priority="35">
      <formula>OR($N$54="管理職",$N$54="裁量労働制")</formula>
    </cfRule>
  </conditionalFormatting>
  <conditionalFormatting sqref="O77">
    <cfRule type="expression" dxfId="126" priority="14">
      <formula>OR(,$N$54="管理職",$N$54="裁量労働制")</formula>
    </cfRule>
  </conditionalFormatting>
  <conditionalFormatting sqref="O78">
    <cfRule type="expression" dxfId="125" priority="32">
      <formula>OR($N$54="管理職",$N$54="裁量労働制")</formula>
    </cfRule>
  </conditionalFormatting>
  <conditionalFormatting sqref="O80 O84 O88">
    <cfRule type="expression" dxfId="124" priority="21">
      <formula>$N$54="固定残業制"</formula>
    </cfRule>
  </conditionalFormatting>
  <conditionalFormatting sqref="P64 D68 O68:P68">
    <cfRule type="expression" dxfId="123" priority="8">
      <formula>OR($N$54="(大学・国研等)管理職",$N$54="(大学・国研等)裁量労働制")</formula>
    </cfRule>
  </conditionalFormatting>
  <conditionalFormatting sqref="P64 D68 P68 O71">
    <cfRule type="expression" dxfId="122" priority="17">
      <formula>OR($N$54="管理職",$N$54="裁量労働制",$N$54="固定残業制")</formula>
    </cfRule>
  </conditionalFormatting>
  <conditionalFormatting sqref="P65 P69 O72">
    <cfRule type="expression" dxfId="121" priority="12">
      <formula>OR($N$54="管理職",$N$54="裁量労働制",$N$54="固定残業制")</formula>
    </cfRule>
  </conditionalFormatting>
  <conditionalFormatting sqref="P65 P69">
    <cfRule type="expression" dxfId="120" priority="34">
      <formula>OR($N$54="管理職",$N$54="裁量労働制",$N$54="(大学・国研等)管理職",$N$54="(大学・国研等)裁量労働制")</formula>
    </cfRule>
  </conditionalFormatting>
  <conditionalFormatting sqref="Q2">
    <cfRule type="expression" dxfId="119" priority="48">
      <formula>COUNTA($F$1)=1</formula>
    </cfRule>
  </conditionalFormatting>
  <conditionalFormatting sqref="Q10">
    <cfRule type="expression" dxfId="118" priority="56">
      <formula>AND(OR($H$2="あり",$Q$2="あり"),I9&lt;&gt;"通常勤務")</formula>
    </cfRule>
  </conditionalFormatting>
  <conditionalFormatting sqref="AI1">
    <cfRule type="expression" dxfId="114" priority="57">
      <formula>COUNTIF(AI2:AI26,"○")=COUNTA($AH$2:$AH$26)</formula>
    </cfRule>
  </conditionalFormatting>
  <dataValidations count="9">
    <dataValidation type="time" allowBlank="1" showInputMessage="1" errorTitle="時刻を入力してください。" error="0:00から23:59までの時刻が入力できます。" sqref="F13:F43 D13:D43" xr:uid="{3F3C6342-513C-4B2A-BCC4-5A70534E1848}">
      <formula1>0</formula1>
      <formula2>0.999988425925926</formula2>
    </dataValidation>
    <dataValidation type="list" allowBlank="1" showInputMessage="1" showErrorMessage="1" sqref="I8:J8" xr:uid="{4060017E-CE00-4523-A98F-144360F70ACF}">
      <formula1>"直接雇用,出向,派遣"</formula1>
    </dataValidation>
    <dataValidation type="list" allowBlank="1" showInputMessage="1" showErrorMessage="1" sqref="C13:C43" xr:uid="{9152EDF8-1162-44C8-8FB6-62884057DDC8}">
      <formula1>$AP$4:$AP$7</formula1>
    </dataValidation>
    <dataValidation type="list" imeMode="on" allowBlank="1" sqref="I9:J9" xr:uid="{7EF1346B-062E-476F-8E9F-5141AF36F8D1}">
      <formula1>"通常勤務,管理職/高プロ,裁量,固定残業代有,(大学・国研等)管理職/高プロ,(大学・国研等)裁量,その他"</formula1>
    </dataValidation>
    <dataValidation type="list" allowBlank="1" showInputMessage="1" showErrorMessage="1" sqref="N55:P55" xr:uid="{F4B32B6B-4A6B-4D6E-ACDF-EC426E0444F2}">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EBC53386-B93D-4C1B-9BE9-8329A2B97AD5}">
      <formula1>0</formula1>
      <formula2>0.999988425925926</formula2>
    </dataValidation>
    <dataValidation type="time" operator="greaterThan" allowBlank="1" showInputMessage="1" errorTitle="時刻を入力して下さい。" error="0:01以上の時刻を入力して下さい。" sqref="E13:E43 G13:G43" xr:uid="{AA57C2FD-8D8E-41ED-9294-0CE4A5335144}">
      <formula1>0</formula1>
    </dataValidation>
    <dataValidation type="list" allowBlank="1" showInputMessage="1" showErrorMessage="1" sqref="F1:H1" xr:uid="{8CA8399A-BD7A-4CB1-AF19-90C6842866E1}">
      <formula1>"委託業務従事日誌,補助事業従事日誌"</formula1>
    </dataValidation>
    <dataValidation type="list" allowBlank="1" showInputMessage="1" showErrorMessage="1" sqref="H2 Q2" xr:uid="{324AC5D0-639B-475F-A64B-55055B2A2D75}">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514A6E46-B578-432E-974D-91A05596F46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442DE2A-1A35-47E8-98EE-A0B69C6C9CA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64E1C8D5-5130-4BED-8950-973DF51CDFE4}">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FD545A6-3F8D-4DD2-B6AE-F9EDBF726A5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D7A30C32-50BB-4641-A390-A4F1A4856689}">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1BFD1-0FE9-4969-B038-F6CE1863FBD0}">
  <sheetPr codeName="Sheet1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179</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46419</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46420</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46421</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46422</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46423</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46424</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46425</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46426</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46427</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46428</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46429</v>
      </c>
      <c r="B23" s="38" t="str">
        <f t="shared" si="5"/>
        <v>木</v>
      </c>
      <c r="C23" s="334"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46430</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46431</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46432</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46433</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46434</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46435</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46436</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46437</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46438</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46439</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46440</v>
      </c>
      <c r="B34" s="38" t="str">
        <f t="shared" si="5"/>
        <v>月</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46441</v>
      </c>
      <c r="B35" s="38" t="str">
        <f t="shared" si="5"/>
        <v>火</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46442</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46443</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46444</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46445</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46446</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t="str">
        <f>IF(DAY(A40+1)&lt;4,"",A40+1)</f>
        <v/>
      </c>
      <c r="B41" s="38" t="str">
        <f t="shared" si="5"/>
        <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t="str">
        <f>IF(DAY(A40+2)&lt;4,"",A40+2)</f>
        <v/>
      </c>
      <c r="B42" s="38" t="str">
        <f t="shared" si="5"/>
        <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salurGa0HpAWjp7cLFHahkt3unG4CLT86YR6gb/4mXLJnba1/OD+5DD5wiZPceht1kPNkshy8QbdLzfjQwDuDQ==" saltValue="CUYDYW2jffS05MHp6zQjl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111" priority="41">
      <formula>OR($C13="休暇",$C13="休日")</formula>
    </cfRule>
  </conditionalFormatting>
  <conditionalFormatting sqref="B13:B43">
    <cfRule type="expression" dxfId="110" priority="54">
      <formula>$B13="土"</formula>
    </cfRule>
    <cfRule type="expression" dxfId="109" priority="53">
      <formula>$B13="日"</formula>
    </cfRule>
  </conditionalFormatting>
  <conditionalFormatting sqref="B64 B68 F68 B71">
    <cfRule type="expression" dxfId="108" priority="39">
      <formula>OR($N$54="管理職",$N$54="裁量労働制",$N$54="固定残業制")</formula>
    </cfRule>
  </conditionalFormatting>
  <conditionalFormatting sqref="B64 B68 F68">
    <cfRule type="expression" dxfId="107" priority="7">
      <formula>OR($N$54="(大学・国研等)管理職",$N$54="(大学・国研等)裁量労働制")</formula>
    </cfRule>
  </conditionalFormatting>
  <conditionalFormatting sqref="B76">
    <cfRule type="expression" dxfId="106" priority="19">
      <formula>OR($N$54="管理職",$N$54="裁量労働制")</formula>
    </cfRule>
  </conditionalFormatting>
  <conditionalFormatting sqref="B77">
    <cfRule type="expression" dxfId="105" priority="33">
      <formula>OR($N$54="管理職",$N$54="裁量労働制")</formula>
    </cfRule>
  </conditionalFormatting>
  <conditionalFormatting sqref="B80">
    <cfRule type="expression" dxfId="104" priority="31">
      <formula>$N$54="固定残業制"</formula>
    </cfRule>
  </conditionalFormatting>
  <conditionalFormatting sqref="B83 B87 B90">
    <cfRule type="expression" dxfId="103" priority="28">
      <formula>$N$54="固定残業制"</formula>
    </cfRule>
  </conditionalFormatting>
  <conditionalFormatting sqref="B84 B88 B91">
    <cfRule type="expression" dxfId="102" priority="25">
      <formula>$N$54="固定残業制"</formula>
    </cfRule>
  </conditionalFormatting>
  <conditionalFormatting sqref="B65:C65 B69:C69 F69 B72:C72 B78:C78">
    <cfRule type="expression" dxfId="101" priority="13">
      <formula>OR($N$54="管理職",$N$54="裁量労働制")</formula>
    </cfRule>
  </conditionalFormatting>
  <conditionalFormatting sqref="B65:C65 B69:C69 F69 B72:C72">
    <cfRule type="expression" dxfId="100" priority="37">
      <formula>OR($N$54="管理職",$N$54="裁量労働制",$N$54="固定残業制")</formula>
    </cfRule>
  </conditionalFormatting>
  <conditionalFormatting sqref="B65:C65 B69:C69 F69">
    <cfRule type="expression" dxfId="99" priority="6">
      <formula>OR($N$54="(大学・国研等)管理職",$N$54="(大学・国研等)裁量労働制")</formula>
    </cfRule>
  </conditionalFormatting>
  <conditionalFormatting sqref="B69:D69">
    <cfRule type="expression" dxfId="98" priority="11">
      <formula>OR($N$54="管理職",$N$54="裁量労働制",$N$54="固定残業制",$N$54="(大学・国研等)管理職",$N$54="(大学・国研等)裁量労働制")</formula>
    </cfRule>
  </conditionalFormatting>
  <conditionalFormatting sqref="C64 F64:O64 C68 G68:O68 C71:N71">
    <cfRule type="expression" dxfId="97" priority="18">
      <formula>OR($N$54="管理職",$N$54="裁量労働制",$N$54="固定残業制")</formula>
    </cfRule>
  </conditionalFormatting>
  <conditionalFormatting sqref="C80:L80">
    <cfRule type="expression" dxfId="96" priority="29">
      <formula>$N$54="固定残業制"</formula>
    </cfRule>
  </conditionalFormatting>
  <conditionalFormatting sqref="C83:L83 C90:N90 C87:E87">
    <cfRule type="expression" dxfId="95" priority="22">
      <formula>$N$54="固定残業制"</formula>
    </cfRule>
  </conditionalFormatting>
  <conditionalFormatting sqref="C84:L84 C88:L88 C91:N91">
    <cfRule type="expression" dxfId="94" priority="23">
      <formula>$N$54="固定残業制"</formula>
    </cfRule>
  </conditionalFormatting>
  <conditionalFormatting sqref="C76:N76">
    <cfRule type="expression" dxfId="93" priority="38">
      <formula>OR($N$54="管理職",$N$54="裁量労働制")</formula>
    </cfRule>
  </conditionalFormatting>
  <conditionalFormatting sqref="C78:N78">
    <cfRule type="expression" dxfId="92" priority="36">
      <formula>OR($N$54="管理職",$N$54="裁量労働制")</formula>
    </cfRule>
  </conditionalFormatting>
  <conditionalFormatting sqref="C64:O64 C68 G68:O68">
    <cfRule type="expression" dxfId="91" priority="16">
      <formula>OR($N$54="管理職",$N$54="裁量労働制",$N$54="固定残業制",$N$54="(大学・国研等)管理職",$N$54="(大学・国研等)裁量労働制")</formula>
    </cfRule>
  </conditionalFormatting>
  <conditionalFormatting sqref="D65">
    <cfRule type="expression" dxfId="90" priority="5">
      <formula>OR($N$54="(大学・国研等)管理職",$N$54="(大学・国研等)裁量労働制")</formula>
    </cfRule>
  </conditionalFormatting>
  <conditionalFormatting sqref="D65:O65 C69 G69:O69 C72:N72">
    <cfRule type="expression" dxfId="89" priority="15">
      <formula>OR($N$54="管理職",$N$54="裁量労働制",$N$54="固定残業制")</formula>
    </cfRule>
  </conditionalFormatting>
  <conditionalFormatting sqref="D65:O65 C69 G69:O69">
    <cfRule type="expression" dxfId="88" priority="9">
      <formula>OR($N$54="(大学・国研等)管理職",$N$54="(大学・国研等)裁量労働制")</formula>
    </cfRule>
  </conditionalFormatting>
  <conditionalFormatting sqref="E10:F10">
    <cfRule type="expression" dxfId="87" priority="44">
      <formula>OR(I9="管理職/高プロ",I9="固定残業代有",I9="(大学・国研等)管理職/高プロ")</formula>
    </cfRule>
  </conditionalFormatting>
  <conditionalFormatting sqref="F83:L83 H90:N90">
    <cfRule type="expression" dxfId="86" priority="10">
      <formula>$N$54="固定残業制"</formula>
    </cfRule>
  </conditionalFormatting>
  <conditionalFormatting sqref="F87:L87">
    <cfRule type="expression" dxfId="85" priority="24">
      <formula>$N$54="固定残業制"</formula>
    </cfRule>
  </conditionalFormatting>
  <conditionalFormatting sqref="F77:N77">
    <cfRule type="expression" dxfId="84" priority="20">
      <formula>OR($N$54="管理職",$N$54="裁量労働制")</formula>
    </cfRule>
  </conditionalFormatting>
  <conditionalFormatting sqref="G10">
    <cfRule type="expression" dxfId="83" priority="49">
      <formula>OR($I$9="管理職/高プロ",$I$9="固定残業代有",$I$9="(大学・国研等)管理職/高プロ")</formula>
    </cfRule>
  </conditionalFormatting>
  <conditionalFormatting sqref="H2">
    <cfRule type="expression" dxfId="82" priority="47">
      <formula>COUNTA($F$1)=1</formula>
    </cfRule>
  </conditionalFormatting>
  <conditionalFormatting sqref="H10">
    <cfRule type="expression" dxfId="81" priority="42">
      <formula>OR($I$9="管理職/高プロ",$I$9="裁量",$I$9="固定残業代有",$I$9="(大学・国研等)裁量")</formula>
    </cfRule>
  </conditionalFormatting>
  <conditionalFormatting sqref="I9:J9">
    <cfRule type="expression" dxfId="80" priority="50">
      <formula>COUNTA($F$1)=1</formula>
    </cfRule>
  </conditionalFormatting>
  <conditionalFormatting sqref="I1:M1">
    <cfRule type="expression" dxfId="79" priority="52">
      <formula>$I$1&lt;&gt;"-"</formula>
    </cfRule>
  </conditionalFormatting>
  <conditionalFormatting sqref="J10">
    <cfRule type="expression" dxfId="78" priority="43">
      <formula>OR($I$9="管理職/高プロ",$I$9="裁量",$I$9="固定残業代有",$I$9="(大学・国研等)裁量")</formula>
    </cfRule>
  </conditionalFormatting>
  <conditionalFormatting sqref="K10">
    <cfRule type="expression" dxfId="77" priority="45">
      <formula>OR($I$9="裁量",$I$9="固定残業代有",$I$9="(大学・国研等)裁量")</formula>
    </cfRule>
  </conditionalFormatting>
  <conditionalFormatting sqref="M80">
    <cfRule type="expression" dxfId="76" priority="30">
      <formula>$N$54="固定残業制"</formula>
    </cfRule>
  </conditionalFormatting>
  <conditionalFormatting sqref="M83 M87 O90">
    <cfRule type="expression" dxfId="75" priority="27">
      <formula>$N$54="固定残業制"</formula>
    </cfRule>
  </conditionalFormatting>
  <conditionalFormatting sqref="M84 M88 O91">
    <cfRule type="expression" dxfId="74" priority="26">
      <formula>$N$54="固定残業制"</formula>
    </cfRule>
  </conditionalFormatting>
  <conditionalFormatting sqref="N10">
    <cfRule type="expression" dxfId="73" priority="51">
      <formula>OR($I$9="裁量",$I$9="固定残業代有",$I$9="(大学・国研等)裁量")</formula>
    </cfRule>
  </conditionalFormatting>
  <conditionalFormatting sqref="O10">
    <cfRule type="expression" dxfId="72" priority="55">
      <formula>AND(OR($H$2="あり",$Q$2="あり"),I9&lt;&gt;"通常勤務")</formula>
    </cfRule>
  </conditionalFormatting>
  <conditionalFormatting sqref="O76">
    <cfRule type="expression" dxfId="71" priority="35">
      <formula>OR($N$54="管理職",$N$54="裁量労働制")</formula>
    </cfRule>
  </conditionalFormatting>
  <conditionalFormatting sqref="O77">
    <cfRule type="expression" dxfId="70" priority="14">
      <formula>OR(,$N$54="管理職",$N$54="裁量労働制")</formula>
    </cfRule>
  </conditionalFormatting>
  <conditionalFormatting sqref="O78">
    <cfRule type="expression" dxfId="69" priority="32">
      <formula>OR($N$54="管理職",$N$54="裁量労働制")</formula>
    </cfRule>
  </conditionalFormatting>
  <conditionalFormatting sqref="O80 O84 O88">
    <cfRule type="expression" dxfId="68" priority="21">
      <formula>$N$54="固定残業制"</formula>
    </cfRule>
  </conditionalFormatting>
  <conditionalFormatting sqref="P64 D68 O68:P68">
    <cfRule type="expression" dxfId="67" priority="8">
      <formula>OR($N$54="(大学・国研等)管理職",$N$54="(大学・国研等)裁量労働制")</formula>
    </cfRule>
  </conditionalFormatting>
  <conditionalFormatting sqref="P64 D68 P68 O71">
    <cfRule type="expression" dxfId="66" priority="17">
      <formula>OR($N$54="管理職",$N$54="裁量労働制",$N$54="固定残業制")</formula>
    </cfRule>
  </conditionalFormatting>
  <conditionalFormatting sqref="P65 P69 O72">
    <cfRule type="expression" dxfId="65" priority="12">
      <formula>OR($N$54="管理職",$N$54="裁量労働制",$N$54="固定残業制")</formula>
    </cfRule>
  </conditionalFormatting>
  <conditionalFormatting sqref="P65 P69">
    <cfRule type="expression" dxfId="64" priority="34">
      <formula>OR($N$54="管理職",$N$54="裁量労働制",$N$54="(大学・国研等)管理職",$N$54="(大学・国研等)裁量労働制")</formula>
    </cfRule>
  </conditionalFormatting>
  <conditionalFormatting sqref="Q2">
    <cfRule type="expression" dxfId="63" priority="48">
      <formula>COUNTA($F$1)=1</formula>
    </cfRule>
  </conditionalFormatting>
  <conditionalFormatting sqref="Q10">
    <cfRule type="expression" dxfId="62" priority="56">
      <formula>AND(OR($H$2="あり",$Q$2="あり"),I9&lt;&gt;"通常勤務")</formula>
    </cfRule>
  </conditionalFormatting>
  <conditionalFormatting sqref="AI1">
    <cfRule type="expression" dxfId="58" priority="57">
      <formula>COUNTIF(AI2:AI26,"○")=COUNTA($AH$2:$AH$26)</formula>
    </cfRule>
  </conditionalFormatting>
  <dataValidations count="9">
    <dataValidation type="list" allowBlank="1" showInputMessage="1" showErrorMessage="1" sqref="H2 Q2" xr:uid="{BEED4C37-AE7D-478C-893A-7F807FCC0E0B}">
      <formula1>"あり,なし"</formula1>
    </dataValidation>
    <dataValidation type="list" allowBlank="1" showInputMessage="1" showErrorMessage="1" sqref="F1:H1" xr:uid="{9698799F-A9D8-4E46-952E-B1C3D62E904E}">
      <formula1>"委託業務従事日誌,補助事業従事日誌"</formula1>
    </dataValidation>
    <dataValidation type="time" operator="greaterThan" allowBlank="1" showInputMessage="1" errorTitle="時刻を入力して下さい。" error="0:01以上の時刻を入力して下さい。" sqref="E13:E43 G13:G43" xr:uid="{3A1FF255-8EC7-43D7-BF1A-1EFBBDDABB5B}">
      <formula1>0</formula1>
    </dataValidation>
    <dataValidation type="time" allowBlank="1" showInputMessage="1" showErrorMessage="1" errorTitle="時刻を入力してください。" error="0:00から23:59までの時刻が入力できます。" sqref="H13:H43" xr:uid="{B70F9022-3238-4F1A-91F6-7E3E2A77092C}">
      <formula1>0</formula1>
      <formula2>0.999988425925926</formula2>
    </dataValidation>
    <dataValidation type="list" allowBlank="1" showInputMessage="1" showErrorMessage="1" sqref="N55:P55" xr:uid="{183E1582-EB26-4371-9563-6098C5225571}">
      <formula1>"管理職,裁量労働制,固定残業制,一般従業員,エフォート"</formula1>
    </dataValidation>
    <dataValidation type="list" imeMode="on" allowBlank="1" sqref="I9:J9" xr:uid="{F39F75B0-6DAF-4612-880F-5CF2DAB5850C}">
      <formula1>"通常勤務,管理職/高プロ,裁量,固定残業代有,(大学・国研等)管理職/高プロ,(大学・国研等)裁量,その他"</formula1>
    </dataValidation>
    <dataValidation type="list" allowBlank="1" showInputMessage="1" showErrorMessage="1" sqref="C13:C43" xr:uid="{D45ADDAD-3A0E-420C-9ACE-2CDD8A6D6E6E}">
      <formula1>$AP$4:$AP$7</formula1>
    </dataValidation>
    <dataValidation type="list" allowBlank="1" showInputMessage="1" showErrorMessage="1" sqref="I8:J8" xr:uid="{0572B9B9-67B3-42C6-9A2B-47FF80C5CE00}">
      <formula1>"直接雇用,出向,派遣"</formula1>
    </dataValidation>
    <dataValidation type="time" allowBlank="1" showInputMessage="1" errorTitle="時刻を入力してください。" error="0:00から23:59までの時刻が入力できます。" sqref="F13:F43 D13:D43" xr:uid="{ECCACF98-B488-442E-BF0C-66636D2E953B}">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471B1D0D-B810-4273-BFD9-FD060CF295F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B5778C3-A1B5-4E8F-9BFA-81E851F79D5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40C5A56-E127-447A-9A72-877685DBD413}">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C364B2B1-4FA6-4450-8355-3705972D1728}">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9A0292A-1F36-428B-BD4E-7396E800489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13418-BBD1-44DD-9A0D-346A353E98B0}">
  <sheetPr codeName="Sheet12"/>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180</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46447</v>
      </c>
      <c r="B13" s="37" t="str">
        <f>TEXT(A13,"aaa")</f>
        <v>月</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46448</v>
      </c>
      <c r="B14" s="38" t="str">
        <f>TEXT(A14,"aaa")</f>
        <v>火</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46449</v>
      </c>
      <c r="B15" s="38" t="str">
        <f t="shared" ref="B15:B18" si="1">TEXT(A15,"aaa")</f>
        <v>水</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46450</v>
      </c>
      <c r="B16" s="38" t="str">
        <f t="shared" si="1"/>
        <v>木</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46451</v>
      </c>
      <c r="B17" s="38" t="str">
        <f t="shared" si="1"/>
        <v>金</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46452</v>
      </c>
      <c r="B18" s="39" t="str">
        <f t="shared" si="1"/>
        <v>土</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46453</v>
      </c>
      <c r="B19" s="39" t="str">
        <f>TEXT(A19,"aaa")</f>
        <v>日</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46454</v>
      </c>
      <c r="B20" s="38" t="str">
        <f>TEXT(A20,"aaa")</f>
        <v>月</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46455</v>
      </c>
      <c r="B21" s="38" t="str">
        <f t="shared" ref="B21:B43" si="5">TEXT(A21,"aaa")</f>
        <v>火</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46456</v>
      </c>
      <c r="B22" s="38" t="str">
        <f t="shared" si="5"/>
        <v>水</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46457</v>
      </c>
      <c r="B23" s="38" t="str">
        <f t="shared" si="5"/>
        <v>木</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46458</v>
      </c>
      <c r="B24" s="38" t="str">
        <f t="shared" si="5"/>
        <v>金</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46459</v>
      </c>
      <c r="B25" s="38" t="str">
        <f t="shared" si="5"/>
        <v>土</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46460</v>
      </c>
      <c r="B26" s="38" t="str">
        <f t="shared" si="5"/>
        <v>日</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46461</v>
      </c>
      <c r="B27" s="38" t="str">
        <f t="shared" si="5"/>
        <v>月</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46462</v>
      </c>
      <c r="B28" s="38" t="str">
        <f t="shared" si="5"/>
        <v>火</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46463</v>
      </c>
      <c r="B29" s="38" t="str">
        <f t="shared" si="5"/>
        <v>水</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46464</v>
      </c>
      <c r="B30" s="38" t="str">
        <f t="shared" si="5"/>
        <v>木</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46465</v>
      </c>
      <c r="B31" s="38" t="str">
        <f t="shared" si="5"/>
        <v>金</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46466</v>
      </c>
      <c r="B32" s="38" t="str">
        <f t="shared" si="5"/>
        <v>土</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46467</v>
      </c>
      <c r="B33" s="38" t="str">
        <f t="shared" si="5"/>
        <v>日</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46468</v>
      </c>
      <c r="B34" s="38" t="str">
        <f t="shared" si="5"/>
        <v>月</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46469</v>
      </c>
      <c r="B35" s="38" t="str">
        <f t="shared" si="5"/>
        <v>火</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46470</v>
      </c>
      <c r="B36" s="38" t="str">
        <f t="shared" si="5"/>
        <v>水</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46471</v>
      </c>
      <c r="B37" s="38" t="str">
        <f t="shared" si="5"/>
        <v>木</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46472</v>
      </c>
      <c r="B38" s="38" t="str">
        <f t="shared" si="5"/>
        <v>金</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46473</v>
      </c>
      <c r="B39" s="38" t="str">
        <f t="shared" si="5"/>
        <v>土</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46474</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46475</v>
      </c>
      <c r="B41" s="38" t="str">
        <f t="shared" si="5"/>
        <v>月</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46476</v>
      </c>
      <c r="B42" s="38" t="str">
        <f t="shared" si="5"/>
        <v>火</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46477</v>
      </c>
      <c r="B43" s="40" t="str">
        <f t="shared" si="5"/>
        <v>水</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 hidden="1" outlineLevel="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 hidden="1" outlineLevel="1">
      <c r="A55" s="208"/>
      <c r="B55" s="208"/>
      <c r="C55" s="208"/>
      <c r="D55" s="209"/>
      <c r="E55" s="209"/>
      <c r="F55" s="209"/>
      <c r="G55" s="209"/>
      <c r="H55" s="209"/>
      <c r="I55" s="209"/>
      <c r="J55" s="209"/>
      <c r="K55" s="198"/>
      <c r="L55" s="210"/>
      <c r="M55" s="211"/>
      <c r="N55" s="208"/>
      <c r="O55" s="208"/>
      <c r="P55" s="208"/>
      <c r="Q55" s="208"/>
    </row>
    <row r="56" spans="1:45" ht="11" hidden="1" outlineLevel="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 hidden="1" outlineLevel="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 hidden="1" outlineLevel="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 hidden="1" outlineLevel="1">
      <c r="A59" s="214"/>
      <c r="B59" s="214"/>
      <c r="C59" s="214"/>
      <c r="D59" s="215"/>
      <c r="E59" s="215"/>
      <c r="F59" s="215"/>
      <c r="G59" s="215"/>
      <c r="H59" s="215"/>
      <c r="I59" s="215"/>
      <c r="J59" s="215"/>
      <c r="K59" s="214"/>
      <c r="L59" s="377">
        <f>H54+J54</f>
        <v>0</v>
      </c>
      <c r="M59" s="378"/>
      <c r="N59" s="207" t="s">
        <v>15</v>
      </c>
      <c r="O59" s="207"/>
      <c r="P59" s="207"/>
      <c r="Q59" s="207"/>
    </row>
    <row r="60" spans="1:45" ht="13" hidden="1" outlineLevel="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 hidden="1" outlineLevel="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zhjvDox4Wa5NQJwWHkaidGP9703tGOjbf1VBDe07JBcYUgM7BSyLEilMcoZCouiISWTWbDiX+xYcRuEePBn+ig==" saltValue="XEpgCGFNgg4QdgIiKy6z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 priority="44">
      <formula>OR($C13="休暇",$C13="休日")</formula>
    </cfRule>
  </conditionalFormatting>
  <conditionalFormatting sqref="B13:B43">
    <cfRule type="expression" dxfId="54" priority="57">
      <formula>$B13="土"</formula>
    </cfRule>
    <cfRule type="expression" dxfId="53" priority="56">
      <formula>$B13="日"</formula>
    </cfRule>
  </conditionalFormatting>
  <conditionalFormatting sqref="B64 B68 F68 B71">
    <cfRule type="expression" dxfId="52" priority="42">
      <formula>OR($N$54="管理職",$N$54="裁量労働制",$N$54="固定残業制")</formula>
    </cfRule>
  </conditionalFormatting>
  <conditionalFormatting sqref="B64 B68 F68">
    <cfRule type="expression" dxfId="51" priority="10">
      <formula>OR($N$54="(大学・国研等)管理職",$N$54="(大学・国研等)裁量労働制")</formula>
    </cfRule>
  </conditionalFormatting>
  <conditionalFormatting sqref="B76">
    <cfRule type="expression" dxfId="50" priority="22">
      <formula>OR($N$54="管理職",$N$54="裁量労働制")</formula>
    </cfRule>
  </conditionalFormatting>
  <conditionalFormatting sqref="B77">
    <cfRule type="expression" dxfId="49" priority="36">
      <formula>OR($N$54="管理職",$N$54="裁量労働制")</formula>
    </cfRule>
  </conditionalFormatting>
  <conditionalFormatting sqref="B80">
    <cfRule type="expression" dxfId="48" priority="34">
      <formula>$N$54="固定残業制"</formula>
    </cfRule>
  </conditionalFormatting>
  <conditionalFormatting sqref="B83 B87 B90">
    <cfRule type="expression" dxfId="47" priority="31">
      <formula>$N$54="固定残業制"</formula>
    </cfRule>
  </conditionalFormatting>
  <conditionalFormatting sqref="B84 B88 B91">
    <cfRule type="expression" dxfId="46" priority="28">
      <formula>$N$54="固定残業制"</formula>
    </cfRule>
  </conditionalFormatting>
  <conditionalFormatting sqref="B65:C65 B69:C69 F69 B72:C72 B78:C78">
    <cfRule type="expression" dxfId="45" priority="16">
      <formula>OR($N$54="管理職",$N$54="裁量労働制")</formula>
    </cfRule>
  </conditionalFormatting>
  <conditionalFormatting sqref="B65:C65 B69:C69 F69 B72:C72">
    <cfRule type="expression" dxfId="44" priority="40">
      <formula>OR($N$54="管理職",$N$54="裁量労働制",$N$54="固定残業制")</formula>
    </cfRule>
  </conditionalFormatting>
  <conditionalFormatting sqref="B65:C65 B69:C69 F69">
    <cfRule type="expression" dxfId="43" priority="9">
      <formula>OR($N$54="(大学・国研等)管理職",$N$54="(大学・国研等)裁量労働制")</formula>
    </cfRule>
  </conditionalFormatting>
  <conditionalFormatting sqref="B69:D69">
    <cfRule type="expression" dxfId="42" priority="14">
      <formula>OR($N$54="管理職",$N$54="裁量労働制",$N$54="固定残業制",$N$54="(大学・国研等)管理職",$N$54="(大学・国研等)裁量労働制")</formula>
    </cfRule>
  </conditionalFormatting>
  <conditionalFormatting sqref="C64 F64:O64 C68 G68:O68 C71:N71">
    <cfRule type="expression" dxfId="41" priority="21">
      <formula>OR($N$54="管理職",$N$54="裁量労働制",$N$54="固定残業制")</formula>
    </cfRule>
  </conditionalFormatting>
  <conditionalFormatting sqref="C80:L80">
    <cfRule type="expression" dxfId="40" priority="32">
      <formula>$N$54="固定残業制"</formula>
    </cfRule>
  </conditionalFormatting>
  <conditionalFormatting sqref="C83:L83 C90:N90 C87:E87">
    <cfRule type="expression" dxfId="39" priority="25">
      <formula>$N$54="固定残業制"</formula>
    </cfRule>
  </conditionalFormatting>
  <conditionalFormatting sqref="C84:L84 C88:L88 C91:N91">
    <cfRule type="expression" dxfId="38" priority="26">
      <formula>$N$54="固定残業制"</formula>
    </cfRule>
  </conditionalFormatting>
  <conditionalFormatting sqref="C76:N76">
    <cfRule type="expression" dxfId="37" priority="41">
      <formula>OR($N$54="管理職",$N$54="裁量労働制")</formula>
    </cfRule>
  </conditionalFormatting>
  <conditionalFormatting sqref="C78:N78">
    <cfRule type="expression" dxfId="36" priority="39">
      <formula>OR($N$54="管理職",$N$54="裁量労働制")</formula>
    </cfRule>
  </conditionalFormatting>
  <conditionalFormatting sqref="C64:O64 C68 G68:O68">
    <cfRule type="expression" dxfId="35" priority="19">
      <formula>OR($N$54="管理職",$N$54="裁量労働制",$N$54="固定残業制",$N$54="(大学・国研等)管理職",$N$54="(大学・国研等)裁量労働制")</formula>
    </cfRule>
  </conditionalFormatting>
  <conditionalFormatting sqref="D65">
    <cfRule type="expression" dxfId="34" priority="8">
      <formula>OR($N$54="(大学・国研等)管理職",$N$54="(大学・国研等)裁量労働制")</formula>
    </cfRule>
  </conditionalFormatting>
  <conditionalFormatting sqref="D65:O65 C69 G69:O69 C72:N72">
    <cfRule type="expression" dxfId="33" priority="18">
      <formula>OR($N$54="管理職",$N$54="裁量労働制",$N$54="固定残業制")</formula>
    </cfRule>
  </conditionalFormatting>
  <conditionalFormatting sqref="D65:O65 C69 G69:O69">
    <cfRule type="expression" dxfId="32" priority="12">
      <formula>OR($N$54="(大学・国研等)管理職",$N$54="(大学・国研等)裁量労働制")</formula>
    </cfRule>
  </conditionalFormatting>
  <conditionalFormatting sqref="E10:F10">
    <cfRule type="expression" dxfId="31" priority="47">
      <formula>OR(I9="管理職/高プロ",I9="固定残業代有",I9="(大学・国研等)管理職/高プロ")</formula>
    </cfRule>
  </conditionalFormatting>
  <conditionalFormatting sqref="F83:L83 H90:N90">
    <cfRule type="expression" dxfId="30" priority="13">
      <formula>$N$54="固定残業制"</formula>
    </cfRule>
  </conditionalFormatting>
  <conditionalFormatting sqref="F87:L87">
    <cfRule type="expression" dxfId="29" priority="27">
      <formula>$N$54="固定残業制"</formula>
    </cfRule>
  </conditionalFormatting>
  <conditionalFormatting sqref="F77:N77">
    <cfRule type="expression" dxfId="28" priority="23">
      <formula>OR($N$54="管理職",$N$54="裁量労働制")</formula>
    </cfRule>
  </conditionalFormatting>
  <conditionalFormatting sqref="G10">
    <cfRule type="expression" dxfId="27" priority="52">
      <formula>OR($I$9="管理職/高プロ",$I$9="固定残業代有",$I$9="(大学・国研等)管理職/高プロ")</formula>
    </cfRule>
  </conditionalFormatting>
  <conditionalFormatting sqref="H2">
    <cfRule type="expression" dxfId="26" priority="50">
      <formula>COUNTA($F$1)=1</formula>
    </cfRule>
  </conditionalFormatting>
  <conditionalFormatting sqref="H10">
    <cfRule type="expression" dxfId="25" priority="45">
      <formula>OR($I$9="管理職/高プロ",$I$9="裁量",$I$9="固定残業代有",$I$9="(大学・国研等)裁量")</formula>
    </cfRule>
  </conditionalFormatting>
  <conditionalFormatting sqref="I9:J9">
    <cfRule type="expression" dxfId="24" priority="53">
      <formula>COUNTA($F$1)=1</formula>
    </cfRule>
  </conditionalFormatting>
  <conditionalFormatting sqref="I1:M1">
    <cfRule type="expression" dxfId="23" priority="55">
      <formula>$I$1&lt;&gt;"-"</formula>
    </cfRule>
  </conditionalFormatting>
  <conditionalFormatting sqref="J10">
    <cfRule type="expression" dxfId="22" priority="46">
      <formula>OR($I$9="管理職/高プロ",$I$9="裁量",$I$9="固定残業代有",$I$9="(大学・国研等)裁量")</formula>
    </cfRule>
  </conditionalFormatting>
  <conditionalFormatting sqref="K10">
    <cfRule type="expression" dxfId="21" priority="48">
      <formula>OR($I$9="裁量",$I$9="固定残業代有",$I$9="(大学・国研等)裁量")</formula>
    </cfRule>
  </conditionalFormatting>
  <conditionalFormatting sqref="M80">
    <cfRule type="expression" dxfId="20" priority="33">
      <formula>$N$54="固定残業制"</formula>
    </cfRule>
  </conditionalFormatting>
  <conditionalFormatting sqref="M83 M87 O90">
    <cfRule type="expression" dxfId="19" priority="30">
      <formula>$N$54="固定残業制"</formula>
    </cfRule>
  </conditionalFormatting>
  <conditionalFormatting sqref="M84 M88 O91">
    <cfRule type="expression" dxfId="18" priority="29">
      <formula>$N$54="固定残業制"</formula>
    </cfRule>
  </conditionalFormatting>
  <conditionalFormatting sqref="N10">
    <cfRule type="expression" dxfId="17" priority="54">
      <formula>OR($I$9="裁量",$I$9="固定残業代有",$I$9="(大学・国研等)裁量")</formula>
    </cfRule>
  </conditionalFormatting>
  <conditionalFormatting sqref="O10">
    <cfRule type="expression" dxfId="16" priority="58">
      <formula>AND(OR($H$2="あり",$Q$2="あり"),I9&lt;&gt;"通常勤務")</formula>
    </cfRule>
  </conditionalFormatting>
  <conditionalFormatting sqref="O76">
    <cfRule type="expression" dxfId="15" priority="38">
      <formula>OR($N$54="管理職",$N$54="裁量労働制")</formula>
    </cfRule>
  </conditionalFormatting>
  <conditionalFormatting sqref="O77">
    <cfRule type="expression" dxfId="14" priority="17">
      <formula>OR(,$N$54="管理職",$N$54="裁量労働制")</formula>
    </cfRule>
  </conditionalFormatting>
  <conditionalFormatting sqref="O78">
    <cfRule type="expression" dxfId="13" priority="35">
      <formula>OR($N$54="管理職",$N$54="裁量労働制")</formula>
    </cfRule>
  </conditionalFormatting>
  <conditionalFormatting sqref="O80 O84 O88">
    <cfRule type="expression" dxfId="12" priority="24">
      <formula>$N$54="固定残業制"</formula>
    </cfRule>
  </conditionalFormatting>
  <conditionalFormatting sqref="P64 D68 O68:P68">
    <cfRule type="expression" dxfId="11" priority="11">
      <formula>OR($N$54="(大学・国研等)管理職",$N$54="(大学・国研等)裁量労働制")</formula>
    </cfRule>
  </conditionalFormatting>
  <conditionalFormatting sqref="P64 D68 P68 O71">
    <cfRule type="expression" dxfId="10" priority="20">
      <formula>OR($N$54="管理職",$N$54="裁量労働制",$N$54="固定残業制")</formula>
    </cfRule>
  </conditionalFormatting>
  <conditionalFormatting sqref="P65 P69 O72">
    <cfRule type="expression" dxfId="9" priority="15">
      <formula>OR($N$54="管理職",$N$54="裁量労働制",$N$54="固定残業制")</formula>
    </cfRule>
  </conditionalFormatting>
  <conditionalFormatting sqref="P65 P69">
    <cfRule type="expression" dxfId="8" priority="37">
      <formula>OR($N$54="管理職",$N$54="裁量労働制",$N$54="(大学・国研等)管理職",$N$54="(大学・国研等)裁量労働制")</formula>
    </cfRule>
  </conditionalFormatting>
  <conditionalFormatting sqref="Q2">
    <cfRule type="expression" dxfId="7" priority="51">
      <formula>COUNTA($F$1)=1</formula>
    </cfRule>
  </conditionalFormatting>
  <conditionalFormatting sqref="Q10">
    <cfRule type="expression" dxfId="6" priority="59">
      <formula>AND(OR($H$2="あり",$Q$2="あり"),I9&lt;&gt;"通常勤務")</formula>
    </cfRule>
  </conditionalFormatting>
  <conditionalFormatting sqref="AI1">
    <cfRule type="expression" dxfId="2" priority="60">
      <formula>COUNTIF(AI2:AI26,"○")=COUNTA($AH$2:$AH$26)</formula>
    </cfRule>
  </conditionalFormatting>
  <dataValidations count="9">
    <dataValidation type="time" allowBlank="1" showInputMessage="1" errorTitle="時刻を入力してください。" error="0:00から23:59までの時刻が入力できます。" sqref="F13:F43 D13:D43" xr:uid="{3894238C-B202-44CF-B79D-93DDFD954006}">
      <formula1>0</formula1>
      <formula2>0.999988425925926</formula2>
    </dataValidation>
    <dataValidation type="list" allowBlank="1" showInputMessage="1" showErrorMessage="1" sqref="I8:J8" xr:uid="{4D31F8E1-F664-4426-90AF-1D7D4258DE84}">
      <formula1>"直接雇用,出向,派遣"</formula1>
    </dataValidation>
    <dataValidation type="list" allowBlank="1" showInputMessage="1" showErrorMessage="1" sqref="C13:C43" xr:uid="{215D09F1-C628-4DB2-8ACD-2D2AC0F97333}">
      <formula1>$AP$4:$AP$7</formula1>
    </dataValidation>
    <dataValidation type="list" imeMode="on" allowBlank="1" sqref="I9:J9" xr:uid="{072202A8-651F-40DD-8681-26AEF79CB04E}">
      <formula1>"通常勤務,管理職/高プロ,裁量,固定残業代有,(大学・国研等)管理職/高プロ,(大学・国研等)裁量,その他"</formula1>
    </dataValidation>
    <dataValidation type="list" allowBlank="1" showInputMessage="1" showErrorMessage="1" sqref="N55:P55" xr:uid="{D5F2CB2D-DC8C-4923-A995-CF28673C0B5F}">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C1F88B-225F-4967-BF45-B87746B7B00C}">
      <formula1>0</formula1>
      <formula2>0.999988425925926</formula2>
    </dataValidation>
    <dataValidation type="time" operator="greaterThan" allowBlank="1" showInputMessage="1" errorTitle="時刻を入力して下さい。" error="0:01以上の時刻を入力して下さい。" sqref="E13:E43 G13:G43" xr:uid="{A7E5C50F-B935-4E46-8D1D-DAB5B69D88DB}">
      <formula1>0</formula1>
    </dataValidation>
    <dataValidation type="list" allowBlank="1" showInputMessage="1" showErrorMessage="1" sqref="F1:H1" xr:uid="{46296D1D-3F0A-462F-99D0-4FAE79AB69BF}">
      <formula1>"委託業務従事日誌,補助事業従事日誌"</formula1>
    </dataValidation>
    <dataValidation type="list" allowBlank="1" showInputMessage="1" showErrorMessage="1" sqref="H2 Q2" xr:uid="{18A1917C-0FEE-4E8C-9A85-7146B1F884BA}">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7" operator="containsText" id="{11C83784-AA26-452A-A6BA-32ED92087A29}">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A9E6A09C-36E3-4EE0-8775-8E909B40FECD}">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9" operator="containsText" id="{28328D90-A945-4960-97D5-A5C4BF4EBF1D}">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3" operator="containsText" id="{418D3359-6518-4679-8CE0-8361B15A9C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6" operator="containsText" id="{62543279-9E9D-48B8-B491-F8D6E5B74C9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006E-5EED-466D-B40D-5AB50BE8874E}">
  <sheetPr codeName="Sheet1"/>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166</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18</v>
      </c>
      <c r="C10" s="454" t="str">
        <f>"←稼働"&amp;F54&amp;"日
 + "&amp;"休暇"&amp;E54&amp;"日"</f>
        <v>←稼働18日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46143</v>
      </c>
      <c r="B13" s="37" t="str">
        <f>TEXT(A13,"aaa")</f>
        <v>金</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46144</v>
      </c>
      <c r="B14" s="38" t="str">
        <f>TEXT(A14,"aaa")</f>
        <v>土</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6"/>
      <c r="K14" s="407"/>
      <c r="L14" s="407"/>
      <c r="M14" s="407"/>
      <c r="N14" s="407"/>
      <c r="O14" s="407"/>
      <c r="P14" s="407"/>
      <c r="Q14" s="408"/>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46145</v>
      </c>
      <c r="B15" s="38" t="str">
        <f t="shared" ref="B15:B18" si="1">TEXT(A15,"aaa")</f>
        <v>日</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9"/>
      <c r="K15" s="410"/>
      <c r="L15" s="410"/>
      <c r="M15" s="410"/>
      <c r="N15" s="410"/>
      <c r="O15" s="410"/>
      <c r="P15" s="410"/>
      <c r="Q15" s="411"/>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$15)=0),"○",AND(I15="",COUNTA($J$15)=1),IF(OR($I$15&lt;&gt;"",$I$16&lt;&gt;"",$I$17&lt;&gt;"",$I$18&lt;&gt;"",$I$19&lt;&gt;"",$I$20&lt;&gt;"",$I$21&lt;&gt;""),"○","△"),AND(I15&gt;0,COUNTA($J$15)=1),"○",AND(I15="-",COUNTA($J$15)=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46146</v>
      </c>
      <c r="B16" s="38" t="str">
        <f t="shared" si="1"/>
        <v>月</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$15)=0),"○",AND(I16="",COUNTA($J$15)=1),IF(OR($I$15&lt;&gt;"",$I$16&lt;&gt;"",$I$17&lt;&gt;"",$I$18&lt;&gt;"",$I$19&lt;&gt;"",$I$20&lt;&gt;"",$I$21&lt;&gt;""),"○","△"),AND(I16&gt;0,COUNTA($J$15)=1),"○",AND(I16="-",COUNTA($J$15)=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46147</v>
      </c>
      <c r="B17" s="38" t="str">
        <f t="shared" si="1"/>
        <v>火</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$15)=0),"○",AND(I17="",COUNTA($J$15)=1),IF(OR($I$15&lt;&gt;"",$I$16&lt;&gt;"",$I$17&lt;&gt;"",$I$18&lt;&gt;"",$I$19&lt;&gt;"",$I$20&lt;&gt;"",$I$21&lt;&gt;""),"○","△"),AND(I17&gt;0,COUNTA($J$15)=1),"○",AND(I17="-",COUNTA($J$15)=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46148</v>
      </c>
      <c r="B18" s="39" t="str">
        <f t="shared" si="1"/>
        <v>水</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$15)=0),"○",AND(I18="",COUNTA($J$15)=1),IF(OR($I$15&lt;&gt;"",$I$16&lt;&gt;"",$I$17&lt;&gt;"",$I$18&lt;&gt;"",$I$19&lt;&gt;"",$I$20&lt;&gt;"",$I$21&lt;&gt;""),"○","△"),AND(I18&gt;0,COUNTA($J$15)=1),"○",AND(I18="-",COUNTA($J$15)=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46149</v>
      </c>
      <c r="B19" s="39" t="str">
        <f>TEXT(A19,"aaa")</f>
        <v>木</v>
      </c>
      <c r="C19" s="85" t="s">
        <v>120</v>
      </c>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$15)=0),"○",AND(I19="",COUNTA($J$15)=1),IF(OR($I$15&lt;&gt;"",$I$16&lt;&gt;"",$I$17&lt;&gt;"",$I$18&lt;&gt;"",$I$19&lt;&gt;"",$I$20&lt;&gt;"",$I$21&lt;&gt;""),"○","△"),AND(I19&gt;0,COUNTA($J$15)=1),"○",AND(I19="-",COUNTA($J$15)=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46150</v>
      </c>
      <c r="B20" s="38" t="str">
        <f>TEXT(A20,"aaa")</f>
        <v>金</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$15)=0),"○",AND(I20="",COUNTA($J$15)=1),IF(OR($I$15&lt;&gt;"",$I$16&lt;&gt;"",$I$17&lt;&gt;"",$I$18&lt;&gt;"",$I$19&lt;&gt;"",$I$20&lt;&gt;"",$I$21&lt;&gt;""),"○","△"),AND(I20&gt;0,COUNTA($J$15)=1),"○",AND(I20="-",COUNTA($J$15)=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46151</v>
      </c>
      <c r="B21" s="38" t="str">
        <f t="shared" ref="B21:B43" si="5">TEXT(A21,"aaa")</f>
        <v>土</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15"/>
      <c r="K21" s="416"/>
      <c r="L21" s="416"/>
      <c r="M21" s="416"/>
      <c r="N21" s="416"/>
      <c r="O21" s="416"/>
      <c r="P21" s="416"/>
      <c r="Q21" s="417"/>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$15)=0),"○",AND(I21="",COUNTA($J$15)=1),IF(OR($I$15&lt;&gt;"",$I$16&lt;&gt;"",$I$17&lt;&gt;"",$I$18&lt;&gt;"",$I$19&lt;&gt;"",$I$20&lt;&gt;"",$I$21&lt;&gt;""),"○","△"),AND(I21&gt;0,COUNTA($J$15)=1),"○",AND(I21="-",COUNTA($J$15)=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46152</v>
      </c>
      <c r="B22" s="38" t="str">
        <f t="shared" si="5"/>
        <v>日</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09"/>
      <c r="K22" s="410"/>
      <c r="L22" s="410"/>
      <c r="M22" s="410"/>
      <c r="N22" s="410"/>
      <c r="O22" s="410"/>
      <c r="P22" s="410"/>
      <c r="Q22" s="411"/>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$22)=0),"○",AND(I22="",COUNTA($J$22)=1),IF(OR($I$22&lt;&gt;"",$I$23&lt;&gt;"",$I$24&lt;&gt;"",$I$25&lt;&gt;"",$I$26&lt;&gt;"",$I$27&lt;&gt;"",$I$28&lt;&gt;""),"○","△"),AND(I22&gt;0,COUNTA($J$22)=1),"○",AND(I22="-",COUNTA($J$22)=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46153</v>
      </c>
      <c r="B23" s="38" t="str">
        <f t="shared" si="5"/>
        <v>月</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$22)=0),"○",AND(I23="",COUNTA($J$22)=1),IF(OR($I$22&lt;&gt;"",$I$23&lt;&gt;"",$I$24&lt;&gt;"",$I$25&lt;&gt;"",$I$26&lt;&gt;"",$I$27&lt;&gt;"",$I$28&lt;&gt;""),"○","△"),AND(I23&gt;0,COUNTA($J$22)=1),"○",AND(I23="-",COUNTA($J$22)=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46154</v>
      </c>
      <c r="B24" s="38" t="str">
        <f t="shared" si="5"/>
        <v>火</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$22)=0),"○",AND(I24="",COUNTA($J$22)=1),IF(OR($I$22&lt;&gt;"",$I$23&lt;&gt;"",$I$24&lt;&gt;"",$I$25&lt;&gt;"",$I$26&lt;&gt;"",$I$27&lt;&gt;"",$I$28&lt;&gt;""),"○","△"),AND(I24&gt;0,COUNTA($J$22)=1),"○",AND(I24="-",COUNTA($J$22)=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46155</v>
      </c>
      <c r="B25" s="38" t="str">
        <f t="shared" si="5"/>
        <v>水</v>
      </c>
      <c r="C25" s="85" t="s">
        <v>120</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$22)=0),"○",AND(I25="",COUNTA($J$22)=1),IF(OR($I$22&lt;&gt;"",$I$23&lt;&gt;"",$I$24&lt;&gt;"",$I$25&lt;&gt;"",$I$26&lt;&gt;"",$I$27&lt;&gt;"",$I$28&lt;&gt;""),"○","△"),AND(I25&gt;0,COUNTA($J$22)=1),"○",AND(I25="-",COUNTA($J$22)=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46156</v>
      </c>
      <c r="B26" s="38" t="str">
        <f t="shared" si="5"/>
        <v>木</v>
      </c>
      <c r="C26" s="85" t="s">
        <v>120</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$22)=0),"○",AND(I26="",COUNTA($J$22)=1),IF(OR($I$22&lt;&gt;"",$I$23&lt;&gt;"",$I$24&lt;&gt;"",$I$25&lt;&gt;"",$I$26&lt;&gt;"",$I$27&lt;&gt;"",$I$28&lt;&gt;""),"○","△"),AND(I26&gt;0,COUNTA($J$22)=1),"○",AND(I26="-",COUNTA($J$22)=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46157</v>
      </c>
      <c r="B27" s="38" t="str">
        <f t="shared" si="5"/>
        <v>金</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$22)=0),"○",AND(I27="",COUNTA($J$22)=1),IF(OR($I$22&lt;&gt;"",$I$23&lt;&gt;"",$I$24&lt;&gt;"",$I$25&lt;&gt;"",$I$26&lt;&gt;"",$I$27&lt;&gt;"",$I$28&lt;&gt;""),"○","△"),AND(I27&gt;0,COUNTA($J$22)=1),"○",AND(I27="-",COUNTA($J$22)=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46158</v>
      </c>
      <c r="B28" s="38" t="str">
        <f t="shared" si="5"/>
        <v>土</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15"/>
      <c r="K28" s="416"/>
      <c r="L28" s="416"/>
      <c r="M28" s="416"/>
      <c r="N28" s="416"/>
      <c r="O28" s="416"/>
      <c r="P28" s="416"/>
      <c r="Q28" s="417"/>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$22)=0),"○",AND(I28="",COUNTA($J$22)=1),IF(OR($I$22&lt;&gt;"",$I$23&lt;&gt;"",$I$24&lt;&gt;"",$I$25&lt;&gt;"",$I$26&lt;&gt;"",$I$27&lt;&gt;"",$I$28&lt;&gt;""),"○","△"),AND(I28&gt;0,COUNTA($J$22)=1),"○",AND(I28="-",COUNTA($J$22)=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46159</v>
      </c>
      <c r="B29" s="38" t="str">
        <f t="shared" si="5"/>
        <v>日</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09"/>
      <c r="K29" s="410"/>
      <c r="L29" s="410"/>
      <c r="M29" s="410"/>
      <c r="N29" s="410"/>
      <c r="O29" s="410"/>
      <c r="P29" s="410"/>
      <c r="Q29" s="411"/>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$29)=0),"○",AND(I29="",COUNTA($J$29)=1),IF(OR($I$29&lt;&gt;"",$I$30&lt;&gt;"",$I$31&lt;&gt;"",$I$32&lt;&gt;"",$I$33&lt;&gt;"",$I$34&lt;&gt;"",$I$35&lt;&gt;""),"○","△"),AND(I29&gt;0,COUNTA($J$29)=1),"○",AND(I29="-",COUNTA($J$29)=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46160</v>
      </c>
      <c r="B30" s="38" t="str">
        <f t="shared" si="5"/>
        <v>月</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$29)=0),"○",AND(I30="",COUNTA($J$29)=1),IF(OR($I$29&lt;&gt;"",$I$30&lt;&gt;"",$I$31&lt;&gt;"",$I$32&lt;&gt;"",$I$33&lt;&gt;"",$I$34&lt;&gt;"",$I$35&lt;&gt;""),"○","△"),AND(I30&gt;0,COUNTA($J$29)=1),"○",AND(I30="-",COUNTA($J$29)=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46161</v>
      </c>
      <c r="B31" s="38" t="str">
        <f t="shared" si="5"/>
        <v>火</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$29)=0),"○",AND(I31="",COUNTA($J$29)=1),IF(OR($I$29&lt;&gt;"",$I$30&lt;&gt;"",$I$31&lt;&gt;"",$I$32&lt;&gt;"",$I$33&lt;&gt;"",$I$34&lt;&gt;"",$I$35&lt;&gt;""),"○","△"),AND(I31&gt;0,COUNTA($J$29)=1),"○",AND(I31="-",COUNTA($J$29)=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46162</v>
      </c>
      <c r="B32" s="38" t="str">
        <f t="shared" si="5"/>
        <v>水</v>
      </c>
      <c r="C32" s="85" t="s">
        <v>120</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$29)=0),"○",AND(I32="",COUNTA($J$29)=1),IF(OR($I$29&lt;&gt;"",$I$30&lt;&gt;"",$I$31&lt;&gt;"",$I$32&lt;&gt;"",$I$33&lt;&gt;"",$I$34&lt;&gt;"",$I$35&lt;&gt;""),"○","△"),AND(I32&gt;0,COUNTA($J$29)=1),"○",AND(I32="-",COUNTA($J$29)=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46163</v>
      </c>
      <c r="B33" s="38" t="str">
        <f t="shared" si="5"/>
        <v>木</v>
      </c>
      <c r="C33" s="85" t="s">
        <v>120</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$29)=0),"○",AND(I33="",COUNTA($J$29)=1),IF(OR($I$29&lt;&gt;"",$I$30&lt;&gt;"",$I$31&lt;&gt;"",$I$32&lt;&gt;"",$I$33&lt;&gt;"",$I$34&lt;&gt;"",$I$35&lt;&gt;""),"○","△"),AND(I33&gt;0,COUNTA($J$29)=1),"○",AND(I33="-",COUNTA($J$29)=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46164</v>
      </c>
      <c r="B34" s="38" t="str">
        <f t="shared" si="5"/>
        <v>金</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$29)=0),"○",AND(I34="",COUNTA($J$29)=1),IF(OR($I$29&lt;&gt;"",$I$30&lt;&gt;"",$I$31&lt;&gt;"",$I$32&lt;&gt;"",$I$33&lt;&gt;"",$I$34&lt;&gt;"",$I$35&lt;&gt;""),"○","△"),AND(I34&gt;0,COUNTA($J$29)=1),"○",AND(I34="-",COUNTA($J$29)=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46165</v>
      </c>
      <c r="B35" s="38" t="str">
        <f t="shared" si="5"/>
        <v>土</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5"/>
      <c r="K35" s="416"/>
      <c r="L35" s="416"/>
      <c r="M35" s="416"/>
      <c r="N35" s="416"/>
      <c r="O35" s="416"/>
      <c r="P35" s="416"/>
      <c r="Q35" s="417"/>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$29)=0),"○",AND(I35="",COUNTA($J$29)=1),IF(OR($I$29&lt;&gt;"",$I$30&lt;&gt;"",$I$31&lt;&gt;"",$I$32&lt;&gt;"",$I$33&lt;&gt;"",$I$34&lt;&gt;"",$I$35&lt;&gt;""),"○","△"),AND(I35&gt;0,COUNTA($J$29)=1),"○",AND(I35="-",COUNTA($J$29)=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46166</v>
      </c>
      <c r="B36" s="38" t="str">
        <f t="shared" si="5"/>
        <v>日</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09"/>
      <c r="K36" s="410"/>
      <c r="L36" s="410"/>
      <c r="M36" s="410"/>
      <c r="N36" s="410"/>
      <c r="O36" s="410"/>
      <c r="P36" s="410"/>
      <c r="Q36" s="411"/>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$36)=0),"○",AND(I36="",COUNTA($J$36)=1),IF(OR($I$36&lt;&gt;"",$I$37&lt;&gt;"",$I$38&lt;&gt;"",$I$39&lt;&gt;"",$I$40&lt;&gt;"",$I$41&lt;&gt;"",$I$42&lt;&gt;""),"○","△"),AND(I36&gt;0,COUNTA($J$36)=1),"○",AND(I36="-",COUNTA($J$36)=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46167</v>
      </c>
      <c r="B37" s="38" t="str">
        <f t="shared" si="5"/>
        <v>月</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$36)=0),"○",AND(I37="",COUNTA($J$36)=1),IF(OR($I$36&lt;&gt;"",$I$37&lt;&gt;"",$I$38&lt;&gt;"",$I$39&lt;&gt;"",$I$40&lt;&gt;"",$I$41&lt;&gt;"",$I$42&lt;&gt;""),"○","△"),AND(I37&gt;0,COUNTA($J$36)=1),"○",AND(I37="-",COUNTA($J$36)=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46168</v>
      </c>
      <c r="B38" s="38" t="str">
        <f t="shared" si="5"/>
        <v>火</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$36)=0),"○",AND(I38="",COUNTA($J$36)=1),IF(OR($I$36&lt;&gt;"",$I$37&lt;&gt;"",$I$38&lt;&gt;"",$I$39&lt;&gt;"",$I$40&lt;&gt;"",$I$41&lt;&gt;"",$I$42&lt;&gt;""),"○","△"),AND(I38&gt;0,COUNTA($J$36)=1),"○",AND(I38="-",COUNTA($J$36)=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46169</v>
      </c>
      <c r="B39" s="38" t="str">
        <f t="shared" si="5"/>
        <v>水</v>
      </c>
      <c r="C39" s="85" t="s">
        <v>120</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$36)=0),"○",AND(I39="",COUNTA($J$36)=1),IF(OR($I$36&lt;&gt;"",$I$37&lt;&gt;"",$I$38&lt;&gt;"",$I$39&lt;&gt;"",$I$40&lt;&gt;"",$I$41&lt;&gt;"",$I$42&lt;&gt;""),"○","△"),AND(I39&gt;0,COUNTA($J$36)=1),"○",AND(I39="-",COUNTA($J$36)=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46170</v>
      </c>
      <c r="B40" s="38" t="str">
        <f t="shared" si="5"/>
        <v>木</v>
      </c>
      <c r="C40" s="85" t="s">
        <v>120</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$36)=0),"○",AND(I40="",COUNTA($J$36)=1),IF(OR($I$36&lt;&gt;"",$I$37&lt;&gt;"",$I$38&lt;&gt;"",$I$39&lt;&gt;"",$I$40&lt;&gt;"",$I$41&lt;&gt;"",$I$42&lt;&gt;""),"○","△"),AND(I40&gt;0,COUNTA($J$36)=1),"○",AND(I40="-",COUNTA($J$36)=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46171</v>
      </c>
      <c r="B41" s="38" t="str">
        <f t="shared" si="5"/>
        <v>金</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$36)=0),"○",AND(I41="",COUNTA($J$36)=1),IF(OR($I$36&lt;&gt;"",$I$37&lt;&gt;"",$I$38&lt;&gt;"",$I$39&lt;&gt;"",$I$40&lt;&gt;"",$I$41&lt;&gt;"",$I$42&lt;&gt;""),"○","△"),AND(I41&gt;0,COUNTA($J$36)=1),"○",AND(I41="-",COUNTA($J$36)=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46172</v>
      </c>
      <c r="B42" s="38" t="str">
        <f t="shared" si="5"/>
        <v>土</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15"/>
      <c r="K42" s="416"/>
      <c r="L42" s="416"/>
      <c r="M42" s="416"/>
      <c r="N42" s="416"/>
      <c r="O42" s="416"/>
      <c r="P42" s="416"/>
      <c r="Q42" s="417"/>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$36)=0),"○",AND(I42="",COUNTA($J$36)=1),IF(OR($I$36&lt;&gt;"",$I$37&lt;&gt;"",$I$38&lt;&gt;"",$I$39&lt;&gt;"",$I$40&lt;&gt;"",$I$41&lt;&gt;"",$I$42&lt;&gt;""),"○","△"),AND(I42&gt;0,COUNTA($J$36)=1),"○",AND(I42="-",COUNTA($J$36)=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46173</v>
      </c>
      <c r="B43" s="40" t="str">
        <f t="shared" si="5"/>
        <v>日</v>
      </c>
      <c r="C43" s="86"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76"/>
      <c r="K43" s="477"/>
      <c r="L43" s="477"/>
      <c r="M43" s="477"/>
      <c r="N43" s="477"/>
      <c r="O43" s="477"/>
      <c r="P43" s="477"/>
      <c r="Q43" s="478"/>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_xlfn.IFS(AND(D43="",F43="",COUNTA(J43)=0),"○",AND(I43="",COUNTA(J43)=1),"△",AND(I43&gt;0,COUNTA(J43)=1),"○",AND(I43="",COUNTA(J43)=1),"△",AND(I43="-",COUNTA(J43)=1),"✕",TRUE,"✕")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18</v>
      </c>
      <c r="B54" s="202">
        <f>ROUNDDOWN(ROUND(G10*24*60,1)/60,3)</f>
        <v>0</v>
      </c>
      <c r="C54" s="202"/>
      <c r="D54" s="203">
        <f>ROUNDDOWN(ROUND(N10*24*60,1)/60,3)</f>
        <v>0</v>
      </c>
      <c r="E54" s="203">
        <f>COUNTIF($C$13:$C$43,"休暇")</f>
        <v>0</v>
      </c>
      <c r="F54" s="204">
        <f>A54-E54</f>
        <v>18</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18</v>
      </c>
      <c r="B56" s="202">
        <f>B54</f>
        <v>0</v>
      </c>
      <c r="C56" s="202"/>
      <c r="D56" s="212"/>
      <c r="E56" s="203">
        <f>E54</f>
        <v>0</v>
      </c>
      <c r="F56" s="204">
        <f>A56-E56</f>
        <v>18</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18</v>
      </c>
      <c r="B57" s="202">
        <f>B54</f>
        <v>0</v>
      </c>
      <c r="C57" s="202"/>
      <c r="D57" s="213">
        <f>D54</f>
        <v>0</v>
      </c>
      <c r="E57" s="203">
        <f>E54</f>
        <v>0</v>
      </c>
      <c r="F57" s="204">
        <f>A57-E57</f>
        <v>18</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18</v>
      </c>
      <c r="B58" s="202">
        <f>B54</f>
        <v>0</v>
      </c>
      <c r="C58" s="202"/>
      <c r="D58" s="213">
        <f>D54</f>
        <v>0</v>
      </c>
      <c r="E58" s="203">
        <f>E54</f>
        <v>0</v>
      </c>
      <c r="F58" s="204">
        <f>A58-E58</f>
        <v>18</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18</v>
      </c>
      <c r="B60" s="202">
        <f>B54</f>
        <v>0</v>
      </c>
      <c r="C60" s="202"/>
      <c r="D60" s="213"/>
      <c r="E60" s="203">
        <f>E54</f>
        <v>0</v>
      </c>
      <c r="F60" s="204">
        <f>A60-E60</f>
        <v>18</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18</v>
      </c>
      <c r="B61" s="202">
        <f>B54</f>
        <v>0</v>
      </c>
      <c r="C61" s="202"/>
      <c r="D61" s="213">
        <f>D54</f>
        <v>0</v>
      </c>
      <c r="E61" s="203">
        <f>E54</f>
        <v>0</v>
      </c>
      <c r="F61" s="204">
        <f>A61-E61</f>
        <v>18</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18</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18</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18</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18</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18</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18</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18</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18</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pV4dzG4CGhAQ3tBQfdCjYtQZxrZhOQ3FH7qmXdXcTuy1duSk0JZoUx359kZrle1cIegtX/iHDjHZ7oyQK63y+g==" saltValue="TD/9sln4kx4AucWb1QVVhw==" spinCount="100000" sheet="1" formatRows="0" selectLockedCells="1"/>
  <dataConsolidate/>
  <mergeCells count="117">
    <mergeCell ref="G181:G182"/>
    <mergeCell ref="M181:N181"/>
    <mergeCell ref="B182:C182"/>
    <mergeCell ref="B192:C192"/>
    <mergeCell ref="B223:C223"/>
    <mergeCell ref="E174:E175"/>
    <mergeCell ref="N174:N175"/>
    <mergeCell ref="B175:D175"/>
    <mergeCell ref="E178:E179"/>
    <mergeCell ref="N178:N179"/>
    <mergeCell ref="B179:D179"/>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L68:N68"/>
    <mergeCell ref="O68:P68"/>
    <mergeCell ref="B69:D69"/>
    <mergeCell ref="L69:M69"/>
    <mergeCell ref="B71:F71"/>
    <mergeCell ref="G71:H71"/>
    <mergeCell ref="L59:M59"/>
    <mergeCell ref="L60:M60"/>
    <mergeCell ref="L61:M61"/>
    <mergeCell ref="B64:C64"/>
    <mergeCell ref="D64:E64"/>
    <mergeCell ref="B65:C65"/>
    <mergeCell ref="A50:Q51"/>
    <mergeCell ref="L53:M53"/>
    <mergeCell ref="L54:M54"/>
    <mergeCell ref="L56:M56"/>
    <mergeCell ref="L57:M57"/>
    <mergeCell ref="L58:M58"/>
    <mergeCell ref="J43:Q43"/>
    <mergeCell ref="A46:I46"/>
    <mergeCell ref="J46:Q46"/>
    <mergeCell ref="D47:E47"/>
    <mergeCell ref="J47:Q47"/>
    <mergeCell ref="B48:C48"/>
    <mergeCell ref="D48:E48"/>
    <mergeCell ref="G48:J48"/>
    <mergeCell ref="L48:P48"/>
    <mergeCell ref="J29:Q35"/>
    <mergeCell ref="J36:Q42"/>
    <mergeCell ref="J15:Q21"/>
    <mergeCell ref="J22:Q28"/>
    <mergeCell ref="K10:M10"/>
    <mergeCell ref="O10:P10"/>
    <mergeCell ref="E8:H8"/>
    <mergeCell ref="I8:J8"/>
    <mergeCell ref="N8:P8"/>
    <mergeCell ref="D11:G11"/>
    <mergeCell ref="H11:H12"/>
    <mergeCell ref="I11:I12"/>
    <mergeCell ref="J11:Q12"/>
    <mergeCell ref="J13:Q14"/>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E7:P7"/>
    <mergeCell ref="C8:D8"/>
    <mergeCell ref="A11:A12"/>
    <mergeCell ref="B11:B12"/>
    <mergeCell ref="C11:C12"/>
    <mergeCell ref="F1:H1"/>
    <mergeCell ref="I1:M1"/>
    <mergeCell ref="Y1:Y12"/>
    <mergeCell ref="O1:P1"/>
    <mergeCell ref="R1:R3"/>
    <mergeCell ref="E6:P6"/>
    <mergeCell ref="C7:D7"/>
    <mergeCell ref="A9:A10"/>
    <mergeCell ref="E9:H9"/>
    <mergeCell ref="I9:J9"/>
    <mergeCell ref="N9:P9"/>
    <mergeCell ref="C10:D10"/>
    <mergeCell ref="E10:F10"/>
    <mergeCell ref="H10:I10"/>
  </mergeCells>
  <phoneticPr fontId="2"/>
  <conditionalFormatting sqref="A13:I43">
    <cfRule type="expression" dxfId="614" priority="40">
      <formula>OR($C13="休暇",$C13="休日")</formula>
    </cfRule>
  </conditionalFormatting>
  <conditionalFormatting sqref="B13:B43">
    <cfRule type="expression" dxfId="613" priority="53">
      <formula>$B13="土"</formula>
    </cfRule>
    <cfRule type="expression" dxfId="612" priority="52">
      <formula>$B13="日"</formula>
    </cfRule>
  </conditionalFormatting>
  <conditionalFormatting sqref="B64 B68 F68 B71">
    <cfRule type="expression" dxfId="611" priority="38">
      <formula>OR($N$54="管理職",$N$54="裁量労働制",$N$54="固定残業制")</formula>
    </cfRule>
  </conditionalFormatting>
  <conditionalFormatting sqref="B64 B68 F68">
    <cfRule type="expression" dxfId="610" priority="6">
      <formula>OR($N$54="(大学・国研等)管理職",$N$54="(大学・国研等)裁量労働制")</formula>
    </cfRule>
  </conditionalFormatting>
  <conditionalFormatting sqref="B76">
    <cfRule type="expression" dxfId="609" priority="18">
      <formula>OR($N$54="管理職",$N$54="裁量労働制")</formula>
    </cfRule>
  </conditionalFormatting>
  <conditionalFormatting sqref="B77">
    <cfRule type="expression" dxfId="608" priority="32">
      <formula>OR($N$54="管理職",$N$54="裁量労働制")</formula>
    </cfRule>
  </conditionalFormatting>
  <conditionalFormatting sqref="B80">
    <cfRule type="expression" dxfId="607" priority="30">
      <formula>$N$54="固定残業制"</formula>
    </cfRule>
  </conditionalFormatting>
  <conditionalFormatting sqref="B83 B87 B90">
    <cfRule type="expression" dxfId="606" priority="27">
      <formula>$N$54="固定残業制"</formula>
    </cfRule>
  </conditionalFormatting>
  <conditionalFormatting sqref="B84 B88 B91">
    <cfRule type="expression" dxfId="605" priority="24">
      <formula>$N$54="固定残業制"</formula>
    </cfRule>
  </conditionalFormatting>
  <conditionalFormatting sqref="B65:C65 B69:C69 F69 B72:C72 B78:C78">
    <cfRule type="expression" dxfId="604" priority="12">
      <formula>OR($N$54="管理職",$N$54="裁量労働制")</formula>
    </cfRule>
  </conditionalFormatting>
  <conditionalFormatting sqref="B65:C65 B69:C69 F69 B72:C72">
    <cfRule type="expression" dxfId="603" priority="36">
      <formula>OR($N$54="管理職",$N$54="裁量労働制",$N$54="固定残業制")</formula>
    </cfRule>
  </conditionalFormatting>
  <conditionalFormatting sqref="B65:C65 B69:C69 F69">
    <cfRule type="expression" dxfId="602" priority="5">
      <formula>OR($N$54="(大学・国研等)管理職",$N$54="(大学・国研等)裁量労働制")</formula>
    </cfRule>
  </conditionalFormatting>
  <conditionalFormatting sqref="B69:D69">
    <cfRule type="expression" dxfId="601" priority="10">
      <formula>OR($N$54="管理職",$N$54="裁量労働制",$N$54="固定残業制",$N$54="(大学・国研等)管理職",$N$54="(大学・国研等)裁量労働制")</formula>
    </cfRule>
  </conditionalFormatting>
  <conditionalFormatting sqref="C64 F64:O64 C68 G68:O68 C71:N71">
    <cfRule type="expression" dxfId="600" priority="17">
      <formula>OR($N$54="管理職",$N$54="裁量労働制",$N$54="固定残業制")</formula>
    </cfRule>
  </conditionalFormatting>
  <conditionalFormatting sqref="C80:L80">
    <cfRule type="expression" dxfId="599" priority="28">
      <formula>$N$54="固定残業制"</formula>
    </cfRule>
  </conditionalFormatting>
  <conditionalFormatting sqref="C83:L83 C90:N90 C87:E87">
    <cfRule type="expression" dxfId="598" priority="21">
      <formula>$N$54="固定残業制"</formula>
    </cfRule>
  </conditionalFormatting>
  <conditionalFormatting sqref="C84:L84 C88:L88 C91:N91">
    <cfRule type="expression" dxfId="597" priority="22">
      <formula>$N$54="固定残業制"</formula>
    </cfRule>
  </conditionalFormatting>
  <conditionalFormatting sqref="C76:N76">
    <cfRule type="expression" dxfId="596" priority="37">
      <formula>OR($N$54="管理職",$N$54="裁量労働制")</formula>
    </cfRule>
  </conditionalFormatting>
  <conditionalFormatting sqref="C78:N78">
    <cfRule type="expression" dxfId="595" priority="35">
      <formula>OR($N$54="管理職",$N$54="裁量労働制")</formula>
    </cfRule>
  </conditionalFormatting>
  <conditionalFormatting sqref="C64:O64 C68 G68:O68">
    <cfRule type="expression" dxfId="594" priority="15">
      <formula>OR($N$54="管理職",$N$54="裁量労働制",$N$54="固定残業制",$N$54="(大学・国研等)管理職",$N$54="(大学・国研等)裁量労働制")</formula>
    </cfRule>
  </conditionalFormatting>
  <conditionalFormatting sqref="D65">
    <cfRule type="expression" dxfId="593" priority="4">
      <formula>OR($N$54="(大学・国研等)管理職",$N$54="(大学・国研等)裁量労働制")</formula>
    </cfRule>
  </conditionalFormatting>
  <conditionalFormatting sqref="D65:O65 C69 G69:O69 C72:N72">
    <cfRule type="expression" dxfId="592" priority="14">
      <formula>OR($N$54="管理職",$N$54="裁量労働制",$N$54="固定残業制")</formula>
    </cfRule>
  </conditionalFormatting>
  <conditionalFormatting sqref="D65:O65 C69 G69:O69">
    <cfRule type="expression" dxfId="591" priority="8">
      <formula>OR($N$54="(大学・国研等)管理職",$N$54="(大学・国研等)裁量労働制")</formula>
    </cfRule>
  </conditionalFormatting>
  <conditionalFormatting sqref="E10:F10">
    <cfRule type="expression" dxfId="590" priority="43">
      <formula>OR(I9="管理職/高プロ",I9="固定残業代有",I9="(大学・国研等)管理職/高プロ")</formula>
    </cfRule>
  </conditionalFormatting>
  <conditionalFormatting sqref="F83:L83 H90:N90">
    <cfRule type="expression" dxfId="589" priority="9">
      <formula>$N$54="固定残業制"</formula>
    </cfRule>
  </conditionalFormatting>
  <conditionalFormatting sqref="F87:L87">
    <cfRule type="expression" dxfId="588" priority="23">
      <formula>$N$54="固定残業制"</formula>
    </cfRule>
  </conditionalFormatting>
  <conditionalFormatting sqref="F77:N77">
    <cfRule type="expression" dxfId="587" priority="19">
      <formula>OR($N$54="管理職",$N$54="裁量労働制")</formula>
    </cfRule>
  </conditionalFormatting>
  <conditionalFormatting sqref="G10">
    <cfRule type="expression" dxfId="586" priority="48">
      <formula>OR($I$9="管理職/高プロ",$I$9="固定残業代有",$I$9="(大学・国研等)管理職/高プロ")</formula>
    </cfRule>
  </conditionalFormatting>
  <conditionalFormatting sqref="H2">
    <cfRule type="expression" dxfId="585" priority="46">
      <formula>COUNTA($F$1)=1</formula>
    </cfRule>
  </conditionalFormatting>
  <conditionalFormatting sqref="H10">
    <cfRule type="expression" dxfId="584" priority="41">
      <formula>OR($I$9="管理職/高プロ",$I$9="裁量",$I$9="固定残業代有",$I$9="(大学・国研等)裁量")</formula>
    </cfRule>
  </conditionalFormatting>
  <conditionalFormatting sqref="I9:J9">
    <cfRule type="expression" dxfId="583" priority="49">
      <formula>COUNTA($F$1)=1</formula>
    </cfRule>
  </conditionalFormatting>
  <conditionalFormatting sqref="I1:M1">
    <cfRule type="expression" dxfId="582" priority="51">
      <formula>$I$1&lt;&gt;"-"</formula>
    </cfRule>
  </conditionalFormatting>
  <conditionalFormatting sqref="J10">
    <cfRule type="expression" dxfId="581" priority="42">
      <formula>OR($I$9="管理職/高プロ",$I$9="裁量",$I$9="固定残業代有",$I$9="(大学・国研等)裁量")</formula>
    </cfRule>
  </conditionalFormatting>
  <conditionalFormatting sqref="K10">
    <cfRule type="expression" dxfId="580" priority="44">
      <formula>OR($I$9="裁量",$I$9="固定残業代有",$I$9="(大学・国研等)裁量")</formula>
    </cfRule>
  </conditionalFormatting>
  <conditionalFormatting sqref="M80">
    <cfRule type="expression" dxfId="579" priority="29">
      <formula>$N$54="固定残業制"</formula>
    </cfRule>
  </conditionalFormatting>
  <conditionalFormatting sqref="M83 M87 O90">
    <cfRule type="expression" dxfId="578" priority="26">
      <formula>$N$54="固定残業制"</formula>
    </cfRule>
  </conditionalFormatting>
  <conditionalFormatting sqref="M84 M88 O91">
    <cfRule type="expression" dxfId="577" priority="25">
      <formula>$N$54="固定残業制"</formula>
    </cfRule>
  </conditionalFormatting>
  <conditionalFormatting sqref="N10">
    <cfRule type="expression" dxfId="576" priority="50">
      <formula>OR($I$9="裁量",$I$9="固定残業代有",$I$9="(大学・国研等)裁量")</formula>
    </cfRule>
  </conditionalFormatting>
  <conditionalFormatting sqref="O10">
    <cfRule type="expression" dxfId="575" priority="54">
      <formula>AND(OR($H$2="あり",$Q$2="あり"),I9&lt;&gt;"通常勤務")</formula>
    </cfRule>
  </conditionalFormatting>
  <conditionalFormatting sqref="O76">
    <cfRule type="expression" dxfId="574" priority="34">
      <formula>OR($N$54="管理職",$N$54="裁量労働制")</formula>
    </cfRule>
  </conditionalFormatting>
  <conditionalFormatting sqref="O77">
    <cfRule type="expression" dxfId="573" priority="13">
      <formula>OR(,$N$54="管理職",$N$54="裁量労働制")</formula>
    </cfRule>
  </conditionalFormatting>
  <conditionalFormatting sqref="O78">
    <cfRule type="expression" dxfId="572" priority="31">
      <formula>OR($N$54="管理職",$N$54="裁量労働制")</formula>
    </cfRule>
  </conditionalFormatting>
  <conditionalFormatting sqref="O80 O84 O88">
    <cfRule type="expression" dxfId="571" priority="20">
      <formula>$N$54="固定残業制"</formula>
    </cfRule>
  </conditionalFormatting>
  <conditionalFormatting sqref="P64 D68 O68:P68">
    <cfRule type="expression" dxfId="570" priority="7">
      <formula>OR($N$54="(大学・国研等)管理職",$N$54="(大学・国研等)裁量労働制")</formula>
    </cfRule>
  </conditionalFormatting>
  <conditionalFormatting sqref="P64 D68 P68 O71">
    <cfRule type="expression" dxfId="569" priority="16">
      <formula>OR($N$54="管理職",$N$54="裁量労働制",$N$54="固定残業制")</formula>
    </cfRule>
  </conditionalFormatting>
  <conditionalFormatting sqref="P65 P69 O72">
    <cfRule type="expression" dxfId="568" priority="11">
      <formula>OR($N$54="管理職",$N$54="裁量労働制",$N$54="固定残業制")</formula>
    </cfRule>
  </conditionalFormatting>
  <conditionalFormatting sqref="P65 P69">
    <cfRule type="expression" dxfId="567" priority="33">
      <formula>OR($N$54="管理職",$N$54="裁量労働制",$N$54="(大学・国研等)管理職",$N$54="(大学・国研等)裁量労働制")</formula>
    </cfRule>
  </conditionalFormatting>
  <conditionalFormatting sqref="Q2">
    <cfRule type="expression" dxfId="566" priority="47">
      <formula>COUNTA($F$1)=1</formula>
    </cfRule>
  </conditionalFormatting>
  <conditionalFormatting sqref="Q10">
    <cfRule type="expression" dxfId="565" priority="55">
      <formula>AND(OR($H$2="あり",$Q$2="あり"),I9&lt;&gt;"通常勤務")</formula>
    </cfRule>
  </conditionalFormatting>
  <conditionalFormatting sqref="AI1">
    <cfRule type="expression" dxfId="562"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5B4C28F0-637C-4383-B906-21C2E2A608ED}">
      <formula1>0</formula1>
      <formula2>0.999988425925926</formula2>
    </dataValidation>
    <dataValidation type="list" allowBlank="1" showInputMessage="1" showErrorMessage="1" sqref="I8:J8" xr:uid="{DC313C0C-31F1-4363-BC3D-13376DEF1E7F}">
      <formula1>"直接雇用,出向,派遣"</formula1>
    </dataValidation>
    <dataValidation type="list" allowBlank="1" showInputMessage="1" showErrorMessage="1" sqref="C13:C43" xr:uid="{08D4DF8D-2FE9-4BF9-9003-7BCC851A96BC}">
      <formula1>$AP$4:$AP$7</formula1>
    </dataValidation>
    <dataValidation type="list" imeMode="on" allowBlank="1" sqref="I9:J9" xr:uid="{02F2A2C4-F59F-41D7-A551-5679194512AF}">
      <formula1>"通常勤務,管理職/高プロ,裁量,固定残業代有,(大学・国研等)管理職/高プロ,(大学・国研等)裁量,その他"</formula1>
    </dataValidation>
    <dataValidation type="list" allowBlank="1" showInputMessage="1" showErrorMessage="1" sqref="N55:P55" xr:uid="{04C3BB7B-A2F4-4056-AE3D-CB5348F9E993}">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CE5557A8-504C-4CF2-AA21-DD31D94D60E4}">
      <formula1>0</formula1>
      <formula2>0.999988425925926</formula2>
    </dataValidation>
    <dataValidation type="time" operator="greaterThan" allowBlank="1" showInputMessage="1" errorTitle="時刻を入力して下さい。" error="0:01以上の時刻を入力して下さい。" sqref="E13:E43 G13:G43" xr:uid="{F5F80CD1-8933-451B-9E01-FC34DC0A8ECE}">
      <formula1>0</formula1>
    </dataValidation>
    <dataValidation type="list" allowBlank="1" showInputMessage="1" showErrorMessage="1" sqref="F1:H1" xr:uid="{3A68510F-5E00-4E02-B458-D1BFE5BE00A8}">
      <formula1>"委託業務従事日誌,補助事業従事日誌"</formula1>
    </dataValidation>
    <dataValidation type="list" allowBlank="1" showInputMessage="1" showErrorMessage="1" sqref="H2 Q2" xr:uid="{F0713E73-774F-423F-87A5-9F8548600BC0}">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2809625F-4DFC-42D6-93B7-563C6BE04CE3}">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45" operator="containsText" id="{3CF8687A-6E10-4349-8C62-71AA77930788}">
            <xm:f>NOT(ISERROR(SEARCH("✕",W1)))</xm:f>
            <xm:f>"✕"</xm:f>
            <x14:dxf>
              <font>
                <b/>
                <i val="0"/>
                <color rgb="FFFF0000"/>
              </font>
              <fill>
                <patternFill patternType="none">
                  <bgColor auto="1"/>
                </patternFill>
              </fill>
            </x14:dxf>
          </x14:cfRule>
          <xm:sqref>AG1:AG43 Z13:AF43 W13:Y44</xm:sqref>
        </x14:conditionalFormatting>
        <x14:conditionalFormatting xmlns:xm="http://schemas.microsoft.com/office/excel/2006/main">
          <x14:cfRule type="containsText" priority="39" operator="containsText" id="{6D53AC45-EAA5-4640-A8C6-3F9003E2B50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1" operator="containsText" id="{59F6CC64-92F8-4AAB-A9C8-114D33D2F5A1}">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47307-4D36-4189-9765-411021250A88}">
  <sheetPr codeName="Sheet3"/>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171</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46174</v>
      </c>
      <c r="B13" s="37" t="str">
        <f>TEXT(A13,"aaa")</f>
        <v>月</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46175</v>
      </c>
      <c r="B14" s="38" t="str">
        <f>TEXT(A14,"aaa")</f>
        <v>火</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46176</v>
      </c>
      <c r="B15" s="38" t="str">
        <f t="shared" ref="B15:B18" si="1">TEXT(A15,"aaa")</f>
        <v>水</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46177</v>
      </c>
      <c r="B16" s="38" t="str">
        <f t="shared" si="1"/>
        <v>木</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46178</v>
      </c>
      <c r="B17" s="38" t="str">
        <f t="shared" si="1"/>
        <v>金</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46179</v>
      </c>
      <c r="B18" s="39" t="str">
        <f t="shared" si="1"/>
        <v>土</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6"/>
      <c r="K18" s="407"/>
      <c r="L18" s="407"/>
      <c r="M18" s="407"/>
      <c r="N18" s="407"/>
      <c r="O18" s="407"/>
      <c r="P18" s="407"/>
      <c r="Q18" s="408"/>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46180</v>
      </c>
      <c r="B19" s="39" t="str">
        <f>TEXT(A19,"aaa")</f>
        <v>日</v>
      </c>
      <c r="C19" s="85"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9"/>
      <c r="K19" s="410"/>
      <c r="L19" s="410"/>
      <c r="M19" s="410"/>
      <c r="N19" s="410"/>
      <c r="O19" s="410"/>
      <c r="P19" s="410"/>
      <c r="Q19" s="411"/>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$19)=0),"○",AND(I19="",COUNTA($J$19)=1),IF(OR($I$19&lt;&gt;"",$I$20&lt;&gt;"",$I$21&lt;&gt;"",$I$22&lt;&gt;"",$I$23&lt;&gt;"",$I$24&lt;&gt;"",$I$25&lt;&gt;""),"○","△"),AND(I19&gt;0,COUNTA($J$19)=1),"○",AND(I19="-",COUNTA($J$19)=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46181</v>
      </c>
      <c r="B20" s="38" t="str">
        <f>TEXT(A20,"aaa")</f>
        <v>月</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$19)=0),"○",AND(I20="",COUNTA($J$19)=1),IF(OR($I$19&lt;&gt;"",$I$20&lt;&gt;"",$I$21&lt;&gt;"",$I$22&lt;&gt;"",$I$23&lt;&gt;"",$I$24&lt;&gt;"",$I$25&lt;&gt;""),"○","△"),AND(I20&gt;0,COUNTA($J$19)=1),"○",AND(I20="-",COUNTA($J$19)=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46182</v>
      </c>
      <c r="B21" s="38" t="str">
        <f t="shared" ref="B21:B43" si="5">TEXT(A21,"aaa")</f>
        <v>火</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$19)=0),"○",AND(I21="",COUNTA($J$19)=1),IF(OR($I$19&lt;&gt;"",$I$20&lt;&gt;"",$I$21&lt;&gt;"",$I$22&lt;&gt;"",$I$23&lt;&gt;"",$I$24&lt;&gt;"",$I$25&lt;&gt;""),"○","△"),AND(I21&gt;0,COUNTA($J$19)=1),"○",AND(I21="-",COUNTA($J$19)=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46183</v>
      </c>
      <c r="B22" s="38" t="str">
        <f t="shared" si="5"/>
        <v>水</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$19)=0),"○",AND(I22="",COUNTA($J$19)=1),IF(OR($I$19&lt;&gt;"",$I$20&lt;&gt;"",$I$21&lt;&gt;"",$I$22&lt;&gt;"",$I$23&lt;&gt;"",$I$24&lt;&gt;"",$I$25&lt;&gt;""),"○","△"),AND(I22&gt;0,COUNTA($J$19)=1),"○",AND(I22="-",COUNTA($J$19)=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46184</v>
      </c>
      <c r="B23" s="38" t="str">
        <f t="shared" si="5"/>
        <v>木</v>
      </c>
      <c r="C23" s="85" t="s">
        <v>120</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$19)=0),"○",AND(I23="",COUNTA($J$19)=1),IF(OR($I$19&lt;&gt;"",$I$20&lt;&gt;"",$I$21&lt;&gt;"",$I$22&lt;&gt;"",$I$23&lt;&gt;"",$I$24&lt;&gt;"",$I$25&lt;&gt;""),"○","△"),AND(I23&gt;0,COUNTA($J$19)=1),"○",AND(I23="-",COUNTA($J$19)=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46185</v>
      </c>
      <c r="B24" s="38" t="str">
        <f t="shared" si="5"/>
        <v>金</v>
      </c>
      <c r="C24" s="85" t="s">
        <v>120</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$19)=0),"○",AND(I24="",COUNTA($J$19)=1),IF(OR($I$19&lt;&gt;"",$I$20&lt;&gt;"",$I$21&lt;&gt;"",$I$22&lt;&gt;"",$I$23&lt;&gt;"",$I$24&lt;&gt;"",$I$25&lt;&gt;""),"○","△"),AND(I24&gt;0,COUNTA($J$19)=1),"○",AND(I24="-",COUNTA($J$19)=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46186</v>
      </c>
      <c r="B25" s="38" t="str">
        <f t="shared" si="5"/>
        <v>土</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15"/>
      <c r="K25" s="416"/>
      <c r="L25" s="416"/>
      <c r="M25" s="416"/>
      <c r="N25" s="416"/>
      <c r="O25" s="416"/>
      <c r="P25" s="416"/>
      <c r="Q25" s="417"/>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$19)=0),"○",AND(I25="",COUNTA($J$19)=1),IF(OR($I$19&lt;&gt;"",$I$20&lt;&gt;"",$I$21&lt;&gt;"",$I$22&lt;&gt;"",$I$23&lt;&gt;"",$I$24&lt;&gt;"",$I$25&lt;&gt;""),"○","△"),AND(I25&gt;0,COUNTA($J$19)=1),"○",AND(I25="-",COUNTA($J$19)=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46187</v>
      </c>
      <c r="B26" s="38" t="str">
        <f t="shared" si="5"/>
        <v>日</v>
      </c>
      <c r="C26" s="85"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09"/>
      <c r="K26" s="410"/>
      <c r="L26" s="410"/>
      <c r="M26" s="410"/>
      <c r="N26" s="410"/>
      <c r="O26" s="410"/>
      <c r="P26" s="410"/>
      <c r="Q26" s="411"/>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$26)=0),"○",AND(I26="",COUNTA($J$26)=1),IF(OR($I$26&lt;&gt;"",$I$27&lt;&gt;"",$I$28&lt;&gt;"",$I$29&lt;&gt;"",$I$30&lt;&gt;"",$I$31&lt;&gt;"",$I$32&lt;&gt;""),"○","△"),AND(I26&gt;0,COUNTA($J$26)=1),"○",AND(I26="-",COUNTA($J$26)=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46188</v>
      </c>
      <c r="B27" s="38" t="str">
        <f t="shared" si="5"/>
        <v>月</v>
      </c>
      <c r="C27" s="85" t="s">
        <v>120</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$26)=0),"○",AND(I27="",COUNTA($J$26)=1),IF(OR($I$26&lt;&gt;"",$I$27&lt;&gt;"",$I$28&lt;&gt;"",$I$29&lt;&gt;"",$I$30&lt;&gt;"",$I$31&lt;&gt;"",$I$32&lt;&gt;""),"○","△"),AND(I27&gt;0,COUNTA($J$26)=1),"○",AND(I27="-",COUNTA($J$26)=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46189</v>
      </c>
      <c r="B28" s="38" t="str">
        <f t="shared" si="5"/>
        <v>火</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$26)=0),"○",AND(I28="",COUNTA($J$26)=1),IF(OR($I$26&lt;&gt;"",$I$27&lt;&gt;"",$I$28&lt;&gt;"",$I$29&lt;&gt;"",$I$30&lt;&gt;"",$I$31&lt;&gt;"",$I$32&lt;&gt;""),"○","△"),AND(I28&gt;0,COUNTA($J$26)=1),"○",AND(I28="-",COUNTA($J$26)=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46190</v>
      </c>
      <c r="B29" s="38" t="str">
        <f t="shared" si="5"/>
        <v>水</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$26)=0),"○",AND(I29="",COUNTA($J$26)=1),IF(OR($I$26&lt;&gt;"",$I$27&lt;&gt;"",$I$28&lt;&gt;"",$I$29&lt;&gt;"",$I$30&lt;&gt;"",$I$31&lt;&gt;"",$I$32&lt;&gt;""),"○","△"),AND(I29&gt;0,COUNTA($J$26)=1),"○",AND(I29="-",COUNTA($J$26)=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46191</v>
      </c>
      <c r="B30" s="38" t="str">
        <f t="shared" si="5"/>
        <v>木</v>
      </c>
      <c r="C30" s="85" t="s">
        <v>120</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$26)=0),"○",AND(I30="",COUNTA($J$26)=1),IF(OR($I$26&lt;&gt;"",$I$27&lt;&gt;"",$I$28&lt;&gt;"",$I$29&lt;&gt;"",$I$30&lt;&gt;"",$I$31&lt;&gt;"",$I$32&lt;&gt;""),"○","△"),AND(I30&gt;0,COUNTA($J$26)=1),"○",AND(I30="-",COUNTA($J$26)=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46192</v>
      </c>
      <c r="B31" s="38" t="str">
        <f t="shared" si="5"/>
        <v>金</v>
      </c>
      <c r="C31" s="85" t="s">
        <v>120</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$26)=0),"○",AND(I31="",COUNTA($J$26)=1),IF(OR($I$26&lt;&gt;"",$I$27&lt;&gt;"",$I$28&lt;&gt;"",$I$29&lt;&gt;"",$I$30&lt;&gt;"",$I$31&lt;&gt;"",$I$32&lt;&gt;""),"○","△"),AND(I31&gt;0,COUNTA($J$26)=1),"○",AND(I31="-",COUNTA($J$26)=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46193</v>
      </c>
      <c r="B32" s="38" t="str">
        <f t="shared" si="5"/>
        <v>土</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5"/>
      <c r="K32" s="416"/>
      <c r="L32" s="416"/>
      <c r="M32" s="416"/>
      <c r="N32" s="416"/>
      <c r="O32" s="416"/>
      <c r="P32" s="416"/>
      <c r="Q32" s="417"/>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$26)=0),"○",AND(I32="",COUNTA($J$26)=1),IF(OR($I$26&lt;&gt;"",$I$27&lt;&gt;"",$I$28&lt;&gt;"",$I$29&lt;&gt;"",$I$30&lt;&gt;"",$I$31&lt;&gt;"",$I$32&lt;&gt;""),"○","△"),AND(I32&gt;0,COUNTA($J$26)=1),"○",AND(I32="-",COUNTA($J$26)=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46194</v>
      </c>
      <c r="B33" s="38" t="str">
        <f t="shared" si="5"/>
        <v>日</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09"/>
      <c r="K33" s="410"/>
      <c r="L33" s="410"/>
      <c r="M33" s="410"/>
      <c r="N33" s="410"/>
      <c r="O33" s="410"/>
      <c r="P33" s="410"/>
      <c r="Q33" s="411"/>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$33)=0),"○",AND(I33="",COUNTA($J$33)=1),IF(OR($I$33&lt;&gt;"",$I$34&lt;&gt;"",$I$35&lt;&gt;"",$I$36&lt;&gt;"",$I$37&lt;&gt;"",$I$38&lt;&gt;"",$I$39&lt;&gt;""),"○","△"),AND(I33&gt;0,COUNTA($J$33)=1),"○",AND(I33="-",COUNTA($J$33)=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46195</v>
      </c>
      <c r="B34" s="38" t="str">
        <f t="shared" si="5"/>
        <v>月</v>
      </c>
      <c r="C34" s="85" t="s">
        <v>120</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$33)=0),"○",AND(I34="",COUNTA($J$33)=1),IF(OR($I$33&lt;&gt;"",$I$34&lt;&gt;"",$I$35&lt;&gt;"",$I$36&lt;&gt;"",$I$37&lt;&gt;"",$I$38&lt;&gt;"",$I$39&lt;&gt;""),"○","△"),AND(I34&gt;0,COUNTA($J$33)=1),"○",AND(I34="-",COUNTA($J$33)=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46196</v>
      </c>
      <c r="B35" s="38" t="str">
        <f t="shared" si="5"/>
        <v>火</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$33)=0),"○",AND(I35="",COUNTA($J$33)=1),IF(OR($I$33&lt;&gt;"",$I$34&lt;&gt;"",$I$35&lt;&gt;"",$I$36&lt;&gt;"",$I$37&lt;&gt;"",$I$38&lt;&gt;"",$I$39&lt;&gt;""),"○","△"),AND(I35&gt;0,COUNTA($J$33)=1),"○",AND(I35="-",COUNTA($J$33)=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46197</v>
      </c>
      <c r="B36" s="38" t="str">
        <f t="shared" si="5"/>
        <v>水</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$33)=0),"○",AND(I36="",COUNTA($J$33)=1),IF(OR($I$33&lt;&gt;"",$I$34&lt;&gt;"",$I$35&lt;&gt;"",$I$36&lt;&gt;"",$I$37&lt;&gt;"",$I$38&lt;&gt;"",$I$39&lt;&gt;""),"○","△"),AND(I36&gt;0,COUNTA($J$33)=1),"○",AND(I36="-",COUNTA($J$33)=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46198</v>
      </c>
      <c r="B37" s="38" t="str">
        <f t="shared" si="5"/>
        <v>木</v>
      </c>
      <c r="C37" s="85" t="s">
        <v>120</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$33)=0),"○",AND(I37="",COUNTA($J$33)=1),IF(OR($I$33&lt;&gt;"",$I$34&lt;&gt;"",$I$35&lt;&gt;"",$I$36&lt;&gt;"",$I$37&lt;&gt;"",$I$38&lt;&gt;"",$I$39&lt;&gt;""),"○","△"),AND(I37&gt;0,COUNTA($J$33)=1),"○",AND(I37="-",COUNTA($J$33)=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46199</v>
      </c>
      <c r="B38" s="38" t="str">
        <f t="shared" si="5"/>
        <v>金</v>
      </c>
      <c r="C38" s="85" t="s">
        <v>120</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$33)=0),"○",AND(I38="",COUNTA($J$33)=1),IF(OR($I$33&lt;&gt;"",$I$34&lt;&gt;"",$I$35&lt;&gt;"",$I$36&lt;&gt;"",$I$37&lt;&gt;"",$I$38&lt;&gt;"",$I$39&lt;&gt;""),"○","△"),AND(I38&gt;0,COUNTA($J$33)=1),"○",AND(I38="-",COUNTA($J$33)=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46200</v>
      </c>
      <c r="B39" s="38" t="str">
        <f t="shared" si="5"/>
        <v>土</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15"/>
      <c r="K39" s="416"/>
      <c r="L39" s="416"/>
      <c r="M39" s="416"/>
      <c r="N39" s="416"/>
      <c r="O39" s="416"/>
      <c r="P39" s="416"/>
      <c r="Q39" s="417"/>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$33)=0),"○",AND(I39="",COUNTA($J$33)=1),IF(OR($I$33&lt;&gt;"",$I$34&lt;&gt;"",$I$35&lt;&gt;"",$I$36&lt;&gt;"",$I$37&lt;&gt;"",$I$38&lt;&gt;"",$I$39&lt;&gt;""),"○","△"),AND(I39&gt;0,COUNTA($J$33)=1),"○",AND(I39="-",COUNTA($J$33)=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46201</v>
      </c>
      <c r="B40" s="38" t="str">
        <f t="shared" si="5"/>
        <v>日</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09"/>
      <c r="K40" s="410"/>
      <c r="L40" s="410"/>
      <c r="M40" s="410"/>
      <c r="N40" s="410"/>
      <c r="O40" s="410"/>
      <c r="P40" s="410"/>
      <c r="Q40" s="411"/>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_xlfn.IFS(AND(D40="",F40="",COUNTA($J$40)=0),"○",AND(I40="",COUNTA($J$40)=1),IF(OR($I$40&lt;&gt;"",$I$41&lt;&gt;"",$I$42&lt;&gt;"",$I$43&lt;&gt;""),"○","△"),AND(I40&gt;0,COUNTA($J$40)=1),"○",AND(I40="-",COUNTA($J$40)=1),"✕",TRUE,"✕")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46202</v>
      </c>
      <c r="B41" s="38" t="str">
        <f t="shared" si="5"/>
        <v>月</v>
      </c>
      <c r="C41" s="85" t="s">
        <v>120</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_xlfn.IFS(AND(D41="",F41="",COUNTA($J$40)=0),"○",AND(I41="",COUNTA($J$40)=1),IF(OR($I$40&lt;&gt;"",$I$41&lt;&gt;"",$I$42&lt;&gt;"",$I$43&lt;&gt;""),"○","△"),AND(I41&gt;0,COUNTA($J$40)=1),"○",AND(I41="-",COUNTA($J$40)=1),"✕",TRUE,"✕")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46203</v>
      </c>
      <c r="B42" s="38" t="str">
        <f t="shared" si="5"/>
        <v>火</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_xlfn.IFS(AND(D42="",F42="",COUNTA($J$40)=0),"○",AND(I42="",COUNTA($J$40)=1),IF(OR($I$40&lt;&gt;"",$I$41&lt;&gt;"",$I$42&lt;&gt;"",$I$43&lt;&gt;""),"○","△"),AND(I42&gt;0,COUNTA($J$40)=1),"○",AND(I42="-",COUNTA($J$40)=1),"✕",TRUE,"✕")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_xlfn.IFS(AND(D43="",F43="",COUNTA($J$40)=0),"○",AND(I43="",COUNTA($J$40)=1),IF(OR($I$40&lt;&gt;"",$I$41&lt;&gt;"",$I$42&lt;&gt;"",$I$43&lt;&gt;""),"○","△"),AND(I43&gt;0,COUNTA($J$40)=1),"○",AND(I43="-",COUNTA($J$40)=1),"✕",TRUE,"✕")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8oclF3r8l0n8l8I2o8b0LuuuRvqWr3bbjgZVaLFMcVuennFOQe46jxPPX/oOJG7eKgIqofUGU+F4nQLz/ujlDw==" saltValue="qQRfxlzJhvDyZbSc2apeX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8"/>
    <mergeCell ref="J19:Q25"/>
    <mergeCell ref="J26:Q32"/>
    <mergeCell ref="J33:Q39"/>
    <mergeCell ref="J40: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59" priority="40">
      <formula>OR($C13="休暇",$C13="休日")</formula>
    </cfRule>
  </conditionalFormatting>
  <conditionalFormatting sqref="B13:B43">
    <cfRule type="expression" dxfId="558" priority="53">
      <formula>$B13="土"</formula>
    </cfRule>
    <cfRule type="expression" dxfId="557" priority="52">
      <formula>$B13="日"</formula>
    </cfRule>
  </conditionalFormatting>
  <conditionalFormatting sqref="B64 B68 F68 B71">
    <cfRule type="expression" dxfId="556" priority="38">
      <formula>OR($N$54="管理職",$N$54="裁量労働制",$N$54="固定残業制")</formula>
    </cfRule>
  </conditionalFormatting>
  <conditionalFormatting sqref="B64 B68 F68">
    <cfRule type="expression" dxfId="555" priority="6">
      <formula>OR($N$54="(大学・国研等)管理職",$N$54="(大学・国研等)裁量労働制")</formula>
    </cfRule>
  </conditionalFormatting>
  <conditionalFormatting sqref="B76">
    <cfRule type="expression" dxfId="554" priority="18">
      <formula>OR($N$54="管理職",$N$54="裁量労働制")</formula>
    </cfRule>
  </conditionalFormatting>
  <conditionalFormatting sqref="B77">
    <cfRule type="expression" dxfId="553" priority="32">
      <formula>OR($N$54="管理職",$N$54="裁量労働制")</formula>
    </cfRule>
  </conditionalFormatting>
  <conditionalFormatting sqref="B80">
    <cfRule type="expression" dxfId="552" priority="30">
      <formula>$N$54="固定残業制"</formula>
    </cfRule>
  </conditionalFormatting>
  <conditionalFormatting sqref="B83 B87 B90">
    <cfRule type="expression" dxfId="551" priority="27">
      <formula>$N$54="固定残業制"</formula>
    </cfRule>
  </conditionalFormatting>
  <conditionalFormatting sqref="B84 B88 B91">
    <cfRule type="expression" dxfId="550" priority="24">
      <formula>$N$54="固定残業制"</formula>
    </cfRule>
  </conditionalFormatting>
  <conditionalFormatting sqref="B65:C65 B69:C69 F69 B72:C72 B78:C78">
    <cfRule type="expression" dxfId="549" priority="12">
      <formula>OR($N$54="管理職",$N$54="裁量労働制")</formula>
    </cfRule>
  </conditionalFormatting>
  <conditionalFormatting sqref="B65:C65 B69:C69 F69 B72:C72">
    <cfRule type="expression" dxfId="548" priority="36">
      <formula>OR($N$54="管理職",$N$54="裁量労働制",$N$54="固定残業制")</formula>
    </cfRule>
  </conditionalFormatting>
  <conditionalFormatting sqref="B65:C65 B69:C69 F69">
    <cfRule type="expression" dxfId="547" priority="5">
      <formula>OR($N$54="(大学・国研等)管理職",$N$54="(大学・国研等)裁量労働制")</formula>
    </cfRule>
  </conditionalFormatting>
  <conditionalFormatting sqref="B69:D69">
    <cfRule type="expression" dxfId="546" priority="10">
      <formula>OR($N$54="管理職",$N$54="裁量労働制",$N$54="固定残業制",$N$54="(大学・国研等)管理職",$N$54="(大学・国研等)裁量労働制")</formula>
    </cfRule>
  </conditionalFormatting>
  <conditionalFormatting sqref="C64 F64:O64 C68 G68:O68 C71:N71">
    <cfRule type="expression" dxfId="545" priority="17">
      <formula>OR($N$54="管理職",$N$54="裁量労働制",$N$54="固定残業制")</formula>
    </cfRule>
  </conditionalFormatting>
  <conditionalFormatting sqref="C80:L80">
    <cfRule type="expression" dxfId="544" priority="28">
      <formula>$N$54="固定残業制"</formula>
    </cfRule>
  </conditionalFormatting>
  <conditionalFormatting sqref="C83:L83 C90:N90 C87:E87">
    <cfRule type="expression" dxfId="543" priority="21">
      <formula>$N$54="固定残業制"</formula>
    </cfRule>
  </conditionalFormatting>
  <conditionalFormatting sqref="C84:L84 C88:L88 C91:N91">
    <cfRule type="expression" dxfId="542" priority="22">
      <formula>$N$54="固定残業制"</formula>
    </cfRule>
  </conditionalFormatting>
  <conditionalFormatting sqref="C76:N76">
    <cfRule type="expression" dxfId="541" priority="37">
      <formula>OR($N$54="管理職",$N$54="裁量労働制")</formula>
    </cfRule>
  </conditionalFormatting>
  <conditionalFormatting sqref="C78:N78">
    <cfRule type="expression" dxfId="540" priority="35">
      <formula>OR($N$54="管理職",$N$54="裁量労働制")</formula>
    </cfRule>
  </conditionalFormatting>
  <conditionalFormatting sqref="C64:O64 C68 G68:O68">
    <cfRule type="expression" dxfId="539" priority="15">
      <formula>OR($N$54="管理職",$N$54="裁量労働制",$N$54="固定残業制",$N$54="(大学・国研等)管理職",$N$54="(大学・国研等)裁量労働制")</formula>
    </cfRule>
  </conditionalFormatting>
  <conditionalFormatting sqref="D65">
    <cfRule type="expression" dxfId="538" priority="4">
      <formula>OR($N$54="(大学・国研等)管理職",$N$54="(大学・国研等)裁量労働制")</formula>
    </cfRule>
  </conditionalFormatting>
  <conditionalFormatting sqref="D65:O65 C69 G69:O69 C72:N72">
    <cfRule type="expression" dxfId="537" priority="14">
      <formula>OR($N$54="管理職",$N$54="裁量労働制",$N$54="固定残業制")</formula>
    </cfRule>
  </conditionalFormatting>
  <conditionalFormatting sqref="D65:O65 C69 G69:O69">
    <cfRule type="expression" dxfId="536" priority="8">
      <formula>OR($N$54="(大学・国研等)管理職",$N$54="(大学・国研等)裁量労働制")</formula>
    </cfRule>
  </conditionalFormatting>
  <conditionalFormatting sqref="E10:F10">
    <cfRule type="expression" dxfId="535" priority="43">
      <formula>OR(I9="管理職/高プロ",I9="固定残業代有",I9="(大学・国研等)管理職/高プロ")</formula>
    </cfRule>
  </conditionalFormatting>
  <conditionalFormatting sqref="F83:L83 H90:N90">
    <cfRule type="expression" dxfId="534" priority="9">
      <formula>$N$54="固定残業制"</formula>
    </cfRule>
  </conditionalFormatting>
  <conditionalFormatting sqref="F87:L87">
    <cfRule type="expression" dxfId="533" priority="23">
      <formula>$N$54="固定残業制"</formula>
    </cfRule>
  </conditionalFormatting>
  <conditionalFormatting sqref="F77:N77">
    <cfRule type="expression" dxfId="532" priority="19">
      <formula>OR($N$54="管理職",$N$54="裁量労働制")</formula>
    </cfRule>
  </conditionalFormatting>
  <conditionalFormatting sqref="G10">
    <cfRule type="expression" dxfId="531" priority="48">
      <formula>OR($I$9="管理職/高プロ",$I$9="固定残業代有",$I$9="(大学・国研等)管理職/高プロ")</formula>
    </cfRule>
  </conditionalFormatting>
  <conditionalFormatting sqref="H2">
    <cfRule type="expression" dxfId="530" priority="46">
      <formula>COUNTA($F$1)=1</formula>
    </cfRule>
  </conditionalFormatting>
  <conditionalFormatting sqref="H10">
    <cfRule type="expression" dxfId="529" priority="41">
      <formula>OR($I$9="管理職/高プロ",$I$9="裁量",$I$9="固定残業代有",$I$9="(大学・国研等)裁量")</formula>
    </cfRule>
  </conditionalFormatting>
  <conditionalFormatting sqref="I9:J9">
    <cfRule type="expression" dxfId="528" priority="49">
      <formula>COUNTA($F$1)=1</formula>
    </cfRule>
  </conditionalFormatting>
  <conditionalFormatting sqref="I1:M1">
    <cfRule type="expression" dxfId="527" priority="51">
      <formula>$I$1&lt;&gt;"-"</formula>
    </cfRule>
  </conditionalFormatting>
  <conditionalFormatting sqref="J10">
    <cfRule type="expression" dxfId="526" priority="42">
      <formula>OR($I$9="管理職/高プロ",$I$9="裁量",$I$9="固定残業代有",$I$9="(大学・国研等)裁量")</formula>
    </cfRule>
  </conditionalFormatting>
  <conditionalFormatting sqref="K10">
    <cfRule type="expression" dxfId="525" priority="44">
      <formula>OR($I$9="裁量",$I$9="固定残業代有",$I$9="(大学・国研等)裁量")</formula>
    </cfRule>
  </conditionalFormatting>
  <conditionalFormatting sqref="M80">
    <cfRule type="expression" dxfId="524" priority="29">
      <formula>$N$54="固定残業制"</formula>
    </cfRule>
  </conditionalFormatting>
  <conditionalFormatting sqref="M83 M87 O90">
    <cfRule type="expression" dxfId="523" priority="26">
      <formula>$N$54="固定残業制"</formula>
    </cfRule>
  </conditionalFormatting>
  <conditionalFormatting sqref="M84 M88 O91">
    <cfRule type="expression" dxfId="522" priority="25">
      <formula>$N$54="固定残業制"</formula>
    </cfRule>
  </conditionalFormatting>
  <conditionalFormatting sqref="N10">
    <cfRule type="expression" dxfId="521" priority="50">
      <formula>OR($I$9="裁量",$I$9="固定残業代有",$I$9="(大学・国研等)裁量")</formula>
    </cfRule>
  </conditionalFormatting>
  <conditionalFormatting sqref="O10">
    <cfRule type="expression" dxfId="520" priority="54">
      <formula>AND(OR($H$2="あり",$Q$2="あり"),I9&lt;&gt;"通常勤務")</formula>
    </cfRule>
  </conditionalFormatting>
  <conditionalFormatting sqref="O76">
    <cfRule type="expression" dxfId="519" priority="34">
      <formula>OR($N$54="管理職",$N$54="裁量労働制")</formula>
    </cfRule>
  </conditionalFormatting>
  <conditionalFormatting sqref="O77">
    <cfRule type="expression" dxfId="518" priority="13">
      <formula>OR(,$N$54="管理職",$N$54="裁量労働制")</formula>
    </cfRule>
  </conditionalFormatting>
  <conditionalFormatting sqref="O78">
    <cfRule type="expression" dxfId="517" priority="31">
      <formula>OR($N$54="管理職",$N$54="裁量労働制")</formula>
    </cfRule>
  </conditionalFormatting>
  <conditionalFormatting sqref="O80 O84 O88">
    <cfRule type="expression" dxfId="516" priority="20">
      <formula>$N$54="固定残業制"</formula>
    </cfRule>
  </conditionalFormatting>
  <conditionalFormatting sqref="P64 D68 O68:P68">
    <cfRule type="expression" dxfId="515" priority="7">
      <formula>OR($N$54="(大学・国研等)管理職",$N$54="(大学・国研等)裁量労働制")</formula>
    </cfRule>
  </conditionalFormatting>
  <conditionalFormatting sqref="P64 D68 P68 O71">
    <cfRule type="expression" dxfId="514" priority="16">
      <formula>OR($N$54="管理職",$N$54="裁量労働制",$N$54="固定残業制")</formula>
    </cfRule>
  </conditionalFormatting>
  <conditionalFormatting sqref="P65 P69 O72">
    <cfRule type="expression" dxfId="513" priority="11">
      <formula>OR($N$54="管理職",$N$54="裁量労働制",$N$54="固定残業制")</formula>
    </cfRule>
  </conditionalFormatting>
  <conditionalFormatting sqref="P65 P69">
    <cfRule type="expression" dxfId="512" priority="33">
      <formula>OR($N$54="管理職",$N$54="裁量労働制",$N$54="(大学・国研等)管理職",$N$54="(大学・国研等)裁量労働制")</formula>
    </cfRule>
  </conditionalFormatting>
  <conditionalFormatting sqref="Q2">
    <cfRule type="expression" dxfId="511" priority="47">
      <formula>COUNTA($F$1)=1</formula>
    </cfRule>
  </conditionalFormatting>
  <conditionalFormatting sqref="Q10">
    <cfRule type="expression" dxfId="510" priority="55">
      <formula>AND(OR($H$2="あり",$Q$2="あり"),I9&lt;&gt;"通常勤務")</formula>
    </cfRule>
  </conditionalFormatting>
  <conditionalFormatting sqref="AI1">
    <cfRule type="expression" dxfId="506" priority="56">
      <formula>COUNTIF(AI2:AI26,"○")=COUNTA($AH$2:$AH$26)</formula>
    </cfRule>
  </conditionalFormatting>
  <dataValidations count="9">
    <dataValidation type="list" allowBlank="1" showInputMessage="1" showErrorMessage="1" sqref="H2 Q2" xr:uid="{91BC1C9D-2821-4423-8B75-28AB82BD920B}">
      <formula1>"あり,なし"</formula1>
    </dataValidation>
    <dataValidation type="list" allowBlank="1" showInputMessage="1" showErrorMessage="1" sqref="F1:H1" xr:uid="{DF2AD231-8E48-4F69-BC59-EB8E55D67642}">
      <formula1>"委託業務従事日誌,補助事業従事日誌"</formula1>
    </dataValidation>
    <dataValidation type="time" operator="greaterThan" allowBlank="1" showInputMessage="1" errorTitle="時刻を入力して下さい。" error="0:01以上の時刻を入力して下さい。" sqref="E13:E43 G13:G43" xr:uid="{F7419E5D-DF07-47EC-BF77-E5E6068E6261}">
      <formula1>0</formula1>
    </dataValidation>
    <dataValidation type="time" allowBlank="1" showInputMessage="1" showErrorMessage="1" errorTitle="時刻を入力してください。" error="0:00から23:59までの時刻が入力できます。" sqref="H13:H43" xr:uid="{29D77FED-B6E4-4CB7-B958-D944105E9A25}">
      <formula1>0</formula1>
      <formula2>0.999988425925926</formula2>
    </dataValidation>
    <dataValidation type="list" allowBlank="1" showInputMessage="1" showErrorMessage="1" sqref="N55:P55" xr:uid="{69AE3B89-CC60-4729-8D35-D41F1632294A}">
      <formula1>"管理職,裁量労働制,固定残業制,一般従業員,エフォート"</formula1>
    </dataValidation>
    <dataValidation type="list" imeMode="on" allowBlank="1" sqref="I9:J9" xr:uid="{D4661E7E-58AB-4FD1-BF3F-06675CC928F2}">
      <formula1>"通常勤務,管理職/高プロ,裁量,固定残業代有,(大学・国研等)管理職/高プロ,(大学・国研等)裁量,その他"</formula1>
    </dataValidation>
    <dataValidation type="list" allowBlank="1" showInputMessage="1" showErrorMessage="1" sqref="C13:C43" xr:uid="{841DBD30-6C4E-49BB-82BA-9F2387252DF6}">
      <formula1>$AP$4:$AP$7</formula1>
    </dataValidation>
    <dataValidation type="list" allowBlank="1" showInputMessage="1" showErrorMessage="1" sqref="I8:J8" xr:uid="{33887909-78F4-4B3E-9297-BAEA92749BBB}">
      <formula1>"直接雇用,出向,派遣"</formula1>
    </dataValidation>
    <dataValidation type="time" allowBlank="1" showInputMessage="1" errorTitle="時刻を入力してください。" error="0:00から23:59までの時刻が入力できます。" sqref="F13:F43 D13:D43" xr:uid="{AA8A752B-2610-434A-BEBA-F42503A2F6EA}">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1936427D-18BE-4271-B713-0010F5E0771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17F9B81F-7222-4656-A97A-C6E8ACC36273}">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6EBA654-FC8C-4320-BDEF-EF98B0D3A99E}">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228AE2BD-4D64-4993-A4BD-60D28F3D01F0}">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8427B361-FF2C-4A38-A237-6E7096FD8610}">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E661-1DFB-47D9-BF69-6AA158485536}">
  <sheetPr codeName="Sheet4"/>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172</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22</v>
      </c>
      <c r="C10" s="454" t="str">
        <f>"←稼働"&amp;F54&amp;"日
 + "&amp;"休暇"&amp;E54&amp;"日"</f>
        <v>←稼働22日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46204</v>
      </c>
      <c r="B13" s="37" t="str">
        <f>TEXT(A13,"aaa")</f>
        <v>水</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46205</v>
      </c>
      <c r="B14" s="38" t="str">
        <f>TEXT(A14,"aaa")</f>
        <v>木</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46206</v>
      </c>
      <c r="B15" s="38" t="str">
        <f t="shared" ref="B15:B18" si="1">TEXT(A15,"aaa")</f>
        <v>金</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46207</v>
      </c>
      <c r="B16" s="38" t="str">
        <f t="shared" si="1"/>
        <v>土</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6"/>
      <c r="K16" s="407"/>
      <c r="L16" s="407"/>
      <c r="M16" s="407"/>
      <c r="N16" s="407"/>
      <c r="O16" s="407"/>
      <c r="P16" s="407"/>
      <c r="Q16" s="408"/>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46208</v>
      </c>
      <c r="B17" s="38" t="str">
        <f t="shared" si="1"/>
        <v>日</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9"/>
      <c r="K17" s="410"/>
      <c r="L17" s="410"/>
      <c r="M17" s="410"/>
      <c r="N17" s="410"/>
      <c r="O17" s="410"/>
      <c r="P17" s="410"/>
      <c r="Q17" s="411"/>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$17)=0),"○",AND(I17="",COUNTA($J$17)=1),IF(OR($I$17&lt;&gt;"",$I$18&lt;&gt;"",$I$19&lt;&gt;"",$I$20&lt;&gt;"",$I$21&lt;&gt;"",$I$22&lt;&gt;"",$I$23&lt;&gt;""),"○","△"),AND(I17&gt;0,COUNTA($J$17)=1),"○",AND(I17="-",COUNTA($J$17)=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46209</v>
      </c>
      <c r="B18" s="39" t="str">
        <f t="shared" si="1"/>
        <v>月</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$17)=0),"○",AND(I18="",COUNTA($J$17)=1),IF(OR($I$17&lt;&gt;"",$I$18&lt;&gt;"",$I$19&lt;&gt;"",$I$20&lt;&gt;"",$I$21&lt;&gt;"",$I$22&lt;&gt;"",$I$23&lt;&gt;""),"○","△"),AND(I18&gt;0,COUNTA($J$17)=1),"○",AND(I18="-",COUNTA($J$17)=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46210</v>
      </c>
      <c r="B19" s="39" t="str">
        <f>TEXT(A19,"aaa")</f>
        <v>火</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$17)=0),"○",AND(I19="",COUNTA($J$17)=1),IF(OR($I$17&lt;&gt;"",$I$18&lt;&gt;"",$I$19&lt;&gt;"",$I$20&lt;&gt;"",$I$21&lt;&gt;"",$I$22&lt;&gt;"",$I$23&lt;&gt;""),"○","△"),AND(I19&gt;0,COUNTA($J$17)=1),"○",AND(I19="-",COUNTA($J$17)=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46211</v>
      </c>
      <c r="B20" s="38" t="str">
        <f>TEXT(A20,"aaa")</f>
        <v>水</v>
      </c>
      <c r="C20" s="85" t="s">
        <v>120</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$17)=0),"○",AND(I20="",COUNTA($J$17)=1),IF(OR($I$17&lt;&gt;"",$I$18&lt;&gt;"",$I$19&lt;&gt;"",$I$20&lt;&gt;"",$I$21&lt;&gt;"",$I$22&lt;&gt;"",$I$23&lt;&gt;""),"○","△"),AND(I20&gt;0,COUNTA($J$17)=1),"○",AND(I20="-",COUNTA($J$17)=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46212</v>
      </c>
      <c r="B21" s="38" t="str">
        <f t="shared" ref="B21:B43" si="5">TEXT(A21,"aaa")</f>
        <v>木</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$17)=0),"○",AND(I21="",COUNTA($J$17)=1),IF(OR($I$17&lt;&gt;"",$I$18&lt;&gt;"",$I$19&lt;&gt;"",$I$20&lt;&gt;"",$I$21&lt;&gt;"",$I$22&lt;&gt;"",$I$23&lt;&gt;""),"○","△"),AND(I21&gt;0,COUNTA($J$17)=1),"○",AND(I21="-",COUNTA($J$17)=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46213</v>
      </c>
      <c r="B22" s="38" t="str">
        <f t="shared" si="5"/>
        <v>金</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$17)=0),"○",AND(I22="",COUNTA($J$17)=1),IF(OR($I$17&lt;&gt;"",$I$18&lt;&gt;"",$I$19&lt;&gt;"",$I$20&lt;&gt;"",$I$21&lt;&gt;"",$I$22&lt;&gt;"",$I$23&lt;&gt;""),"○","△"),AND(I22&gt;0,COUNTA($J$17)=1),"○",AND(I22="-",COUNTA($J$17)=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46214</v>
      </c>
      <c r="B23" s="38" t="str">
        <f t="shared" si="5"/>
        <v>土</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5"/>
      <c r="K23" s="416"/>
      <c r="L23" s="416"/>
      <c r="M23" s="416"/>
      <c r="N23" s="416"/>
      <c r="O23" s="416"/>
      <c r="P23" s="416"/>
      <c r="Q23" s="417"/>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$17)=0),"○",AND(I23="",COUNTA($J$17)=1),IF(OR($I$17&lt;&gt;"",$I$18&lt;&gt;"",$I$19&lt;&gt;"",$I$20&lt;&gt;"",$I$21&lt;&gt;"",$I$22&lt;&gt;"",$I$23&lt;&gt;""),"○","△"),AND(I23&gt;0,COUNTA($J$17)=1),"○",AND(I23="-",COUNTA($J$17)=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46215</v>
      </c>
      <c r="B24" s="38" t="str">
        <f t="shared" si="5"/>
        <v>日</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09"/>
      <c r="K24" s="410"/>
      <c r="L24" s="410"/>
      <c r="M24" s="410"/>
      <c r="N24" s="410"/>
      <c r="O24" s="410"/>
      <c r="P24" s="410"/>
      <c r="Q24" s="411"/>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$24)=0),"○",AND(I24="",COUNTA($J$24)=1),IF(OR($I$24&lt;&gt;"",$I$25&lt;&gt;"",$I$26&lt;&gt;"",$I$27&lt;&gt;"",$I$28&lt;&gt;"",$I$29&lt;&gt;"",$I$30&lt;&gt;""),"○","△"),AND(I24&gt;0,COUNTA($J$24)=1),"○",AND(I24="-",COUNTA($J$24)=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46216</v>
      </c>
      <c r="B25" s="38" t="str">
        <f t="shared" si="5"/>
        <v>月</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$24)=0),"○",AND(I25="",COUNTA($J$24)=1),IF(OR($I$24&lt;&gt;"",$I$25&lt;&gt;"",$I$26&lt;&gt;"",$I$27&lt;&gt;"",$I$28&lt;&gt;"",$I$29&lt;&gt;"",$I$30&lt;&gt;""),"○","△"),AND(I25&gt;0,COUNTA($J$24)=1),"○",AND(I25="-",COUNTA($J$24)=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46217</v>
      </c>
      <c r="B26" s="38" t="str">
        <f t="shared" si="5"/>
        <v>火</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$24)=0),"○",AND(I26="",COUNTA($J$24)=1),IF(OR($I$24&lt;&gt;"",$I$25&lt;&gt;"",$I$26&lt;&gt;"",$I$27&lt;&gt;"",$I$28&lt;&gt;"",$I$29&lt;&gt;"",$I$30&lt;&gt;""),"○","△"),AND(I26&gt;0,COUNTA($J$24)=1),"○",AND(I26="-",COUNTA($J$24)=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46218</v>
      </c>
      <c r="B27" s="38" t="str">
        <f t="shared" si="5"/>
        <v>水</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$24)=0),"○",AND(I27="",COUNTA($J$24)=1),IF(OR($I$24&lt;&gt;"",$I$25&lt;&gt;"",$I$26&lt;&gt;"",$I$27&lt;&gt;"",$I$28&lt;&gt;"",$I$29&lt;&gt;"",$I$30&lt;&gt;""),"○","△"),AND(I27&gt;0,COUNTA($J$24)=1),"○",AND(I27="-",COUNTA($J$24)=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46219</v>
      </c>
      <c r="B28" s="38" t="str">
        <f t="shared" si="5"/>
        <v>木</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$24)=0),"○",AND(I28="",COUNTA($J$24)=1),IF(OR($I$24&lt;&gt;"",$I$25&lt;&gt;"",$I$26&lt;&gt;"",$I$27&lt;&gt;"",$I$28&lt;&gt;"",$I$29&lt;&gt;"",$I$30&lt;&gt;""),"○","△"),AND(I28&gt;0,COUNTA($J$24)=1),"○",AND(I28="-",COUNTA($J$24)=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46220</v>
      </c>
      <c r="B29" s="38" t="str">
        <f t="shared" si="5"/>
        <v>金</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$24)=0),"○",AND(I29="",COUNTA($J$24)=1),IF(OR($I$24&lt;&gt;"",$I$25&lt;&gt;"",$I$26&lt;&gt;"",$I$27&lt;&gt;"",$I$28&lt;&gt;"",$I$29&lt;&gt;"",$I$30&lt;&gt;""),"○","△"),AND(I29&gt;0,COUNTA($J$24)=1),"○",AND(I29="-",COUNTA($J$24)=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46221</v>
      </c>
      <c r="B30" s="38" t="str">
        <f t="shared" si="5"/>
        <v>土</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15"/>
      <c r="K30" s="416"/>
      <c r="L30" s="416"/>
      <c r="M30" s="416"/>
      <c r="N30" s="416"/>
      <c r="O30" s="416"/>
      <c r="P30" s="416"/>
      <c r="Q30" s="417"/>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$24)=0),"○",AND(I30="",COUNTA($J$24)=1),IF(OR($I$24&lt;&gt;"",$I$25&lt;&gt;"",$I$26&lt;&gt;"",$I$27&lt;&gt;"",$I$28&lt;&gt;"",$I$29&lt;&gt;"",$I$30&lt;&gt;""),"○","△"),AND(I30&gt;0,COUNTA($J$24)=1),"○",AND(I30="-",COUNTA($J$24)=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46222</v>
      </c>
      <c r="B31" s="38" t="str">
        <f t="shared" si="5"/>
        <v>日</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09"/>
      <c r="K31" s="410"/>
      <c r="L31" s="410"/>
      <c r="M31" s="410"/>
      <c r="N31" s="410"/>
      <c r="O31" s="410"/>
      <c r="P31" s="410"/>
      <c r="Q31" s="411"/>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$31)=0),"○",AND(I31="",COUNTA($J$31)=1),IF(OR($I$31&lt;&gt;"",$I$32&lt;&gt;"",$I$33&lt;&gt;"",$I$34&lt;&gt;"",$I$35&lt;&gt;"",$I$36&lt;&gt;"",$I$37&lt;&gt;""),"○","△"),AND(I31&gt;0,COUNTA($J$31)=1),"○",AND(I31="-",COUNTA($J$31)=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46223</v>
      </c>
      <c r="B32" s="38" t="str">
        <f t="shared" si="5"/>
        <v>月</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$31)=0),"○",AND(I32="",COUNTA($J$31)=1),IF(OR($I$31&lt;&gt;"",$I$32&lt;&gt;"",$I$33&lt;&gt;"",$I$34&lt;&gt;"",$I$35&lt;&gt;"",$I$36&lt;&gt;"",$I$37&lt;&gt;""),"○","△"),AND(I32&gt;0,COUNTA($J$31)=1),"○",AND(I32="-",COUNTA($J$31)=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46224</v>
      </c>
      <c r="B33" s="38" t="str">
        <f t="shared" si="5"/>
        <v>火</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$31)=0),"○",AND(I33="",COUNTA($J$31)=1),IF(OR($I$31&lt;&gt;"",$I$32&lt;&gt;"",$I$33&lt;&gt;"",$I$34&lt;&gt;"",$I$35&lt;&gt;"",$I$36&lt;&gt;"",$I$37&lt;&gt;""),"○","△"),AND(I33&gt;0,COUNTA($J$31)=1),"○",AND(I33="-",COUNTA($J$31)=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46225</v>
      </c>
      <c r="B34" s="38" t="str">
        <f t="shared" si="5"/>
        <v>水</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$31)=0),"○",AND(I34="",COUNTA($J$31)=1),IF(OR($I$31&lt;&gt;"",$I$32&lt;&gt;"",$I$33&lt;&gt;"",$I$34&lt;&gt;"",$I$35&lt;&gt;"",$I$36&lt;&gt;"",$I$37&lt;&gt;""),"○","△"),AND(I34&gt;0,COUNTA($J$31)=1),"○",AND(I34="-",COUNTA($J$31)=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46226</v>
      </c>
      <c r="B35" s="38" t="str">
        <f t="shared" si="5"/>
        <v>木</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$31)=0),"○",AND(I35="",COUNTA($J$31)=1),IF(OR($I$31&lt;&gt;"",$I$32&lt;&gt;"",$I$33&lt;&gt;"",$I$34&lt;&gt;"",$I$35&lt;&gt;"",$I$36&lt;&gt;"",$I$37&lt;&gt;""),"○","△"),AND(I35&gt;0,COUNTA($J$31)=1),"○",AND(I35="-",COUNTA($J$31)=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46227</v>
      </c>
      <c r="B36" s="38" t="str">
        <f t="shared" si="5"/>
        <v>金</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$31)=0),"○",AND(I36="",COUNTA($J$31)=1),IF(OR($I$31&lt;&gt;"",$I$32&lt;&gt;"",$I$33&lt;&gt;"",$I$34&lt;&gt;"",$I$35&lt;&gt;"",$I$36&lt;&gt;"",$I$37&lt;&gt;""),"○","△"),AND(I36&gt;0,COUNTA($J$31)=1),"○",AND(I36="-",COUNTA($J$31)=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46228</v>
      </c>
      <c r="B37" s="38" t="str">
        <f t="shared" si="5"/>
        <v>土</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15"/>
      <c r="K37" s="416"/>
      <c r="L37" s="416"/>
      <c r="M37" s="416"/>
      <c r="N37" s="416"/>
      <c r="O37" s="416"/>
      <c r="P37" s="416"/>
      <c r="Q37" s="417"/>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$31)=0),"○",AND(I37="",COUNTA($J$31)=1),IF(OR($I$31&lt;&gt;"",$I$32&lt;&gt;"",$I$33&lt;&gt;"",$I$34&lt;&gt;"",$I$35&lt;&gt;"",$I$36&lt;&gt;"",$I$37&lt;&gt;""),"○","△"),AND(I37&gt;0,COUNTA($J$31)=1),"○",AND(I37="-",COUNTA($J$31)=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46229</v>
      </c>
      <c r="B38" s="38" t="str">
        <f t="shared" si="5"/>
        <v>日</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09"/>
      <c r="K38" s="410"/>
      <c r="L38" s="410"/>
      <c r="M38" s="410"/>
      <c r="N38" s="410"/>
      <c r="O38" s="410"/>
      <c r="P38" s="410"/>
      <c r="Q38" s="411"/>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_xlfn.IFS(AND(D38="",F38="",COUNTA($J$38)=0),"○",AND(I38="",COUNTA($J$38)=1),IF(OR($I$38&lt;&gt;"",$I$39&lt;&gt;"",$I$40&lt;&gt;"",$I$41&lt;&gt;"",$I$42&lt;&gt;"",$I$43&lt;&gt;""),"○","△"),AND(I38&gt;0,COUNTA($J$38)=1),"○",AND(I38="-",COUNTA($J$38)=1),"✕",TRUE,"✕")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46230</v>
      </c>
      <c r="B39" s="38" t="str">
        <f t="shared" si="5"/>
        <v>月</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_xlfn.IFS(AND(D39="",F39="",COUNTA($J$38)=0),"○",AND(I39="",COUNTA($J$38)=1),IF(OR($I$38&lt;&gt;"",$I$39&lt;&gt;"",$I$40&lt;&gt;"",$I$41&lt;&gt;"",$I$42&lt;&gt;"",$I$43&lt;&gt;""),"○","△"),AND(I39&gt;0,COUNTA($J$38)=1),"○",AND(I39="-",COUNTA($J$38)=1),"✕",TRUE,"✕")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46231</v>
      </c>
      <c r="B40" s="38" t="str">
        <f t="shared" si="5"/>
        <v>火</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_xlfn.IFS(AND(D40="",F40="",COUNTA($J$38)=0),"○",AND(I40="",COUNTA($J$38)=1),IF(OR($I$38&lt;&gt;"",$I$39&lt;&gt;"",$I$40&lt;&gt;"",$I$41&lt;&gt;"",$I$42&lt;&gt;"",$I$43&lt;&gt;""),"○","△"),AND(I40&gt;0,COUNTA($J$38)=1),"○",AND(I40="-",COUNTA($J$38)=1),"✕",TRUE,"✕")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46232</v>
      </c>
      <c r="B41" s="38" t="str">
        <f t="shared" si="5"/>
        <v>水</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_xlfn.IFS(AND(D41="",F41="",COUNTA($J$38)=0),"○",AND(I41="",COUNTA($J$38)=1),IF(OR($I$38&lt;&gt;"",$I$39&lt;&gt;"",$I$40&lt;&gt;"",$I$41&lt;&gt;"",$I$42&lt;&gt;"",$I$43&lt;&gt;""),"○","△"),AND(I41&gt;0,COUNTA($J$38)=1),"○",AND(I41="-",COUNTA($J$38)=1),"✕",TRUE,"✕")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46233</v>
      </c>
      <c r="B42" s="38" t="str">
        <f t="shared" si="5"/>
        <v>木</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_xlfn.IFS(AND(D42="",F42="",COUNTA($J$38)=0),"○",AND(I42="",COUNTA($J$38)=1),IF(OR($I$38&lt;&gt;"",$I$39&lt;&gt;"",$I$40&lt;&gt;"",$I$41&lt;&gt;"",$I$42&lt;&gt;"",$I$43&lt;&gt;""),"○","△"),AND(I42&gt;0,COUNTA($J$38)=1),"○",AND(I42="-",COUNTA($J$38)=1),"✕",TRUE,"✕")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46234</v>
      </c>
      <c r="B43" s="40" t="str">
        <f t="shared" si="5"/>
        <v>金</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_xlfn.IFS(AND(D43="",F43="",COUNTA($J$38)=0),"○",AND(I43="",COUNTA($J$38)=1),IF(OR($I$38&lt;&gt;"",$I$39&lt;&gt;"",$I$40&lt;&gt;"",$I$41&lt;&gt;"",$I$42&lt;&gt;"",$I$43&lt;&gt;""),"○","△"),AND(I43&gt;0,COUNTA($J$38)=1),"○",AND(I43="-",COUNTA($J$38)=1),"✕",TRUE,"✕")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22</v>
      </c>
      <c r="B54" s="202">
        <f>ROUNDDOWN(ROUND(G10*24*60,1)/60,3)</f>
        <v>0</v>
      </c>
      <c r="C54" s="202"/>
      <c r="D54" s="203">
        <f>ROUNDDOWN(ROUND(N10*24*60,1)/60,3)</f>
        <v>0</v>
      </c>
      <c r="E54" s="203">
        <f>COUNTIF($C$13:$C$43,"休暇")</f>
        <v>0</v>
      </c>
      <c r="F54" s="204">
        <f>A54-E54</f>
        <v>22</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22</v>
      </c>
      <c r="B56" s="202">
        <f>B54</f>
        <v>0</v>
      </c>
      <c r="C56" s="202"/>
      <c r="D56" s="212"/>
      <c r="E56" s="203">
        <f>E54</f>
        <v>0</v>
      </c>
      <c r="F56" s="204">
        <f>A56-E56</f>
        <v>22</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22</v>
      </c>
      <c r="B57" s="202">
        <f>B54</f>
        <v>0</v>
      </c>
      <c r="C57" s="202"/>
      <c r="D57" s="213">
        <f>D54</f>
        <v>0</v>
      </c>
      <c r="E57" s="203">
        <f>E54</f>
        <v>0</v>
      </c>
      <c r="F57" s="204">
        <f>A57-E57</f>
        <v>22</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22</v>
      </c>
      <c r="B58" s="202">
        <f>B54</f>
        <v>0</v>
      </c>
      <c r="C58" s="202"/>
      <c r="D58" s="213">
        <f>D54</f>
        <v>0</v>
      </c>
      <c r="E58" s="203">
        <f>E54</f>
        <v>0</v>
      </c>
      <c r="F58" s="204">
        <f>A58-E58</f>
        <v>22</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22</v>
      </c>
      <c r="B60" s="202">
        <f>B54</f>
        <v>0</v>
      </c>
      <c r="C60" s="202"/>
      <c r="D60" s="213"/>
      <c r="E60" s="203">
        <f>E54</f>
        <v>0</v>
      </c>
      <c r="F60" s="204">
        <f>A60-E60</f>
        <v>22</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22</v>
      </c>
      <c r="B61" s="202">
        <f>B54</f>
        <v>0</v>
      </c>
      <c r="C61" s="202"/>
      <c r="D61" s="213">
        <f>D54</f>
        <v>0</v>
      </c>
      <c r="E61" s="203">
        <f>E54</f>
        <v>0</v>
      </c>
      <c r="F61" s="204">
        <f>A61-E61</f>
        <v>22</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22</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22</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22</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22</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22</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22</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22</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22</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gCutvAupqh3PBRN09WHX+DNK0TulRV0sb4+QQ7fkhl5wa/0DOkK69SXQrCNtcvt1RwKnaGkCx3/Y3K8FCFRwAQ==" saltValue="zn6DnQqUJYqvguhGYDZH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6"/>
    <mergeCell ref="J17:Q23"/>
    <mergeCell ref="J24:Q30"/>
    <mergeCell ref="J31:Q37"/>
    <mergeCell ref="J38: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503" priority="40">
      <formula>OR($C13="休暇",$C13="休日")</formula>
    </cfRule>
  </conditionalFormatting>
  <conditionalFormatting sqref="B13:B43">
    <cfRule type="expression" dxfId="502" priority="53">
      <formula>$B13="土"</formula>
    </cfRule>
    <cfRule type="expression" dxfId="501" priority="52">
      <formula>$B13="日"</formula>
    </cfRule>
  </conditionalFormatting>
  <conditionalFormatting sqref="B64 B68 F68 B71">
    <cfRule type="expression" dxfId="500" priority="38">
      <formula>OR($N$54="管理職",$N$54="裁量労働制",$N$54="固定残業制")</formula>
    </cfRule>
  </conditionalFormatting>
  <conditionalFormatting sqref="B64 B68 F68">
    <cfRule type="expression" dxfId="499" priority="6">
      <formula>OR($N$54="(大学・国研等)管理職",$N$54="(大学・国研等)裁量労働制")</formula>
    </cfRule>
  </conditionalFormatting>
  <conditionalFormatting sqref="B76">
    <cfRule type="expression" dxfId="498" priority="18">
      <formula>OR($N$54="管理職",$N$54="裁量労働制")</formula>
    </cfRule>
  </conditionalFormatting>
  <conditionalFormatting sqref="B77">
    <cfRule type="expression" dxfId="497" priority="32">
      <formula>OR($N$54="管理職",$N$54="裁量労働制")</formula>
    </cfRule>
  </conditionalFormatting>
  <conditionalFormatting sqref="B80">
    <cfRule type="expression" dxfId="496" priority="30">
      <formula>$N$54="固定残業制"</formula>
    </cfRule>
  </conditionalFormatting>
  <conditionalFormatting sqref="B83 B87 B90">
    <cfRule type="expression" dxfId="495" priority="27">
      <formula>$N$54="固定残業制"</formula>
    </cfRule>
  </conditionalFormatting>
  <conditionalFormatting sqref="B84 B88 B91">
    <cfRule type="expression" dxfId="494" priority="24">
      <formula>$N$54="固定残業制"</formula>
    </cfRule>
  </conditionalFormatting>
  <conditionalFormatting sqref="B65:C65 B69:C69 F69 B72:C72 B78:C78">
    <cfRule type="expression" dxfId="493" priority="12">
      <formula>OR($N$54="管理職",$N$54="裁量労働制")</formula>
    </cfRule>
  </conditionalFormatting>
  <conditionalFormatting sqref="B65:C65 B69:C69 F69 B72:C72">
    <cfRule type="expression" dxfId="492" priority="36">
      <formula>OR($N$54="管理職",$N$54="裁量労働制",$N$54="固定残業制")</formula>
    </cfRule>
  </conditionalFormatting>
  <conditionalFormatting sqref="B65:C65 B69:C69 F69">
    <cfRule type="expression" dxfId="491" priority="5">
      <formula>OR($N$54="(大学・国研等)管理職",$N$54="(大学・国研等)裁量労働制")</formula>
    </cfRule>
  </conditionalFormatting>
  <conditionalFormatting sqref="B69:D69">
    <cfRule type="expression" dxfId="490" priority="10">
      <formula>OR($N$54="管理職",$N$54="裁量労働制",$N$54="固定残業制",$N$54="(大学・国研等)管理職",$N$54="(大学・国研等)裁量労働制")</formula>
    </cfRule>
  </conditionalFormatting>
  <conditionalFormatting sqref="C64 F64:O64 C68 G68:O68 C71:N71">
    <cfRule type="expression" dxfId="489" priority="17">
      <formula>OR($N$54="管理職",$N$54="裁量労働制",$N$54="固定残業制")</formula>
    </cfRule>
  </conditionalFormatting>
  <conditionalFormatting sqref="C80:L80">
    <cfRule type="expression" dxfId="488" priority="28">
      <formula>$N$54="固定残業制"</formula>
    </cfRule>
  </conditionalFormatting>
  <conditionalFormatting sqref="C83:L83 C90:N90 C87:E87">
    <cfRule type="expression" dxfId="487" priority="21">
      <formula>$N$54="固定残業制"</formula>
    </cfRule>
  </conditionalFormatting>
  <conditionalFormatting sqref="C84:L84 C88:L88 C91:N91">
    <cfRule type="expression" dxfId="486" priority="22">
      <formula>$N$54="固定残業制"</formula>
    </cfRule>
  </conditionalFormatting>
  <conditionalFormatting sqref="C76:N76">
    <cfRule type="expression" dxfId="485" priority="37">
      <formula>OR($N$54="管理職",$N$54="裁量労働制")</formula>
    </cfRule>
  </conditionalFormatting>
  <conditionalFormatting sqref="C78:N78">
    <cfRule type="expression" dxfId="484" priority="35">
      <formula>OR($N$54="管理職",$N$54="裁量労働制")</formula>
    </cfRule>
  </conditionalFormatting>
  <conditionalFormatting sqref="C64:O64 C68 G68:O68">
    <cfRule type="expression" dxfId="483" priority="15">
      <formula>OR($N$54="管理職",$N$54="裁量労働制",$N$54="固定残業制",$N$54="(大学・国研等)管理職",$N$54="(大学・国研等)裁量労働制")</formula>
    </cfRule>
  </conditionalFormatting>
  <conditionalFormatting sqref="D65">
    <cfRule type="expression" dxfId="482" priority="4">
      <formula>OR($N$54="(大学・国研等)管理職",$N$54="(大学・国研等)裁量労働制")</formula>
    </cfRule>
  </conditionalFormatting>
  <conditionalFormatting sqref="D65:O65 C69 G69:O69 C72:N72">
    <cfRule type="expression" dxfId="481" priority="14">
      <formula>OR($N$54="管理職",$N$54="裁量労働制",$N$54="固定残業制")</formula>
    </cfRule>
  </conditionalFormatting>
  <conditionalFormatting sqref="D65:O65 C69 G69:O69">
    <cfRule type="expression" dxfId="480" priority="8">
      <formula>OR($N$54="(大学・国研等)管理職",$N$54="(大学・国研等)裁量労働制")</formula>
    </cfRule>
  </conditionalFormatting>
  <conditionalFormatting sqref="E10:F10">
    <cfRule type="expression" dxfId="479" priority="43">
      <formula>OR(I9="管理職/高プロ",I9="固定残業代有",I9="(大学・国研等)管理職/高プロ")</formula>
    </cfRule>
  </conditionalFormatting>
  <conditionalFormatting sqref="F83:L83 H90:N90">
    <cfRule type="expression" dxfId="478" priority="9">
      <formula>$N$54="固定残業制"</formula>
    </cfRule>
  </conditionalFormatting>
  <conditionalFormatting sqref="F87:L87">
    <cfRule type="expression" dxfId="477" priority="23">
      <formula>$N$54="固定残業制"</formula>
    </cfRule>
  </conditionalFormatting>
  <conditionalFormatting sqref="F77:N77">
    <cfRule type="expression" dxfId="476" priority="19">
      <formula>OR($N$54="管理職",$N$54="裁量労働制")</formula>
    </cfRule>
  </conditionalFormatting>
  <conditionalFormatting sqref="G10">
    <cfRule type="expression" dxfId="475" priority="48">
      <formula>OR($I$9="管理職/高プロ",$I$9="固定残業代有",$I$9="(大学・国研等)管理職/高プロ")</formula>
    </cfRule>
  </conditionalFormatting>
  <conditionalFormatting sqref="H2">
    <cfRule type="expression" dxfId="474" priority="46">
      <formula>COUNTA($F$1)=1</formula>
    </cfRule>
  </conditionalFormatting>
  <conditionalFormatting sqref="H10">
    <cfRule type="expression" dxfId="473" priority="41">
      <formula>OR($I$9="管理職/高プロ",$I$9="裁量",$I$9="固定残業代有",$I$9="(大学・国研等)裁量")</formula>
    </cfRule>
  </conditionalFormatting>
  <conditionalFormatting sqref="I9:J9">
    <cfRule type="expression" dxfId="472" priority="49">
      <formula>COUNTA($F$1)=1</formula>
    </cfRule>
  </conditionalFormatting>
  <conditionalFormatting sqref="I1:M1">
    <cfRule type="expression" dxfId="471" priority="51">
      <formula>$I$1&lt;&gt;"-"</formula>
    </cfRule>
  </conditionalFormatting>
  <conditionalFormatting sqref="J10">
    <cfRule type="expression" dxfId="470" priority="42">
      <formula>OR($I$9="管理職/高プロ",$I$9="裁量",$I$9="固定残業代有",$I$9="(大学・国研等)裁量")</formula>
    </cfRule>
  </conditionalFormatting>
  <conditionalFormatting sqref="K10">
    <cfRule type="expression" dxfId="469" priority="44">
      <formula>OR($I$9="裁量",$I$9="固定残業代有",$I$9="(大学・国研等)裁量")</formula>
    </cfRule>
  </conditionalFormatting>
  <conditionalFormatting sqref="M80">
    <cfRule type="expression" dxfId="468" priority="29">
      <formula>$N$54="固定残業制"</formula>
    </cfRule>
  </conditionalFormatting>
  <conditionalFormatting sqref="M83 M87 O90">
    <cfRule type="expression" dxfId="467" priority="26">
      <formula>$N$54="固定残業制"</formula>
    </cfRule>
  </conditionalFormatting>
  <conditionalFormatting sqref="M84 M88 O91">
    <cfRule type="expression" dxfId="466" priority="25">
      <formula>$N$54="固定残業制"</formula>
    </cfRule>
  </conditionalFormatting>
  <conditionalFormatting sqref="N10">
    <cfRule type="expression" dxfId="465" priority="50">
      <formula>OR($I$9="裁量",$I$9="固定残業代有",$I$9="(大学・国研等)裁量")</formula>
    </cfRule>
  </conditionalFormatting>
  <conditionalFormatting sqref="O10">
    <cfRule type="expression" dxfId="464" priority="54">
      <formula>AND(OR($H$2="あり",$Q$2="あり"),I9&lt;&gt;"通常勤務")</formula>
    </cfRule>
  </conditionalFormatting>
  <conditionalFormatting sqref="O76">
    <cfRule type="expression" dxfId="463" priority="34">
      <formula>OR($N$54="管理職",$N$54="裁量労働制")</formula>
    </cfRule>
  </conditionalFormatting>
  <conditionalFormatting sqref="O77">
    <cfRule type="expression" dxfId="462" priority="13">
      <formula>OR(,$N$54="管理職",$N$54="裁量労働制")</formula>
    </cfRule>
  </conditionalFormatting>
  <conditionalFormatting sqref="O78">
    <cfRule type="expression" dxfId="461" priority="31">
      <formula>OR($N$54="管理職",$N$54="裁量労働制")</formula>
    </cfRule>
  </conditionalFormatting>
  <conditionalFormatting sqref="O80 O84 O88">
    <cfRule type="expression" dxfId="460" priority="20">
      <formula>$N$54="固定残業制"</formula>
    </cfRule>
  </conditionalFormatting>
  <conditionalFormatting sqref="P64 D68 O68:P68">
    <cfRule type="expression" dxfId="459" priority="7">
      <formula>OR($N$54="(大学・国研等)管理職",$N$54="(大学・国研等)裁量労働制")</formula>
    </cfRule>
  </conditionalFormatting>
  <conditionalFormatting sqref="P64 D68 P68 O71">
    <cfRule type="expression" dxfId="458" priority="16">
      <formula>OR($N$54="管理職",$N$54="裁量労働制",$N$54="固定残業制")</formula>
    </cfRule>
  </conditionalFormatting>
  <conditionalFormatting sqref="P65 P69 O72">
    <cfRule type="expression" dxfId="457" priority="11">
      <formula>OR($N$54="管理職",$N$54="裁量労働制",$N$54="固定残業制")</formula>
    </cfRule>
  </conditionalFormatting>
  <conditionalFormatting sqref="P65 P69">
    <cfRule type="expression" dxfId="456" priority="33">
      <formula>OR($N$54="管理職",$N$54="裁量労働制",$N$54="(大学・国研等)管理職",$N$54="(大学・国研等)裁量労働制")</formula>
    </cfRule>
  </conditionalFormatting>
  <conditionalFormatting sqref="Q2">
    <cfRule type="expression" dxfId="455" priority="47">
      <formula>COUNTA($F$1)=1</formula>
    </cfRule>
  </conditionalFormatting>
  <conditionalFormatting sqref="Q10">
    <cfRule type="expression" dxfId="454" priority="55">
      <formula>AND(OR($H$2="あり",$Q$2="あり"),I9&lt;&gt;"通常勤務")</formula>
    </cfRule>
  </conditionalFormatting>
  <conditionalFormatting sqref="AI1">
    <cfRule type="expression" dxfId="450"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D7F33B7D-82F3-4764-9AC6-5D5D2AE5BD5B}">
      <formula1>0</formula1>
      <formula2>0.999988425925926</formula2>
    </dataValidation>
    <dataValidation type="list" allowBlank="1" showInputMessage="1" showErrorMessage="1" sqref="I8:J8" xr:uid="{1E5A3097-7929-4640-8321-6D621FA004E8}">
      <formula1>"直接雇用,出向,派遣"</formula1>
    </dataValidation>
    <dataValidation type="list" allowBlank="1" showInputMessage="1" showErrorMessage="1" sqref="C13:C43" xr:uid="{C3033869-E441-44EC-AFE8-88530420EA23}">
      <formula1>$AP$4:$AP$7</formula1>
    </dataValidation>
    <dataValidation type="list" imeMode="on" allowBlank="1" sqref="I9:J9" xr:uid="{4F0D396B-4FF5-4A9C-B1E1-A1BA8A03DBEA}">
      <formula1>"通常勤務,管理職/高プロ,裁量,固定残業代有,(大学・国研等)管理職/高プロ,(大学・国研等)裁量,その他"</formula1>
    </dataValidation>
    <dataValidation type="list" allowBlank="1" showInputMessage="1" showErrorMessage="1" sqref="N55:P55" xr:uid="{8EE18B86-3A0F-4FF4-BDA3-1DD63A8F99FD}">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33E8999E-473E-4289-BEF2-6DA37BEF0DDA}">
      <formula1>0</formula1>
      <formula2>0.999988425925926</formula2>
    </dataValidation>
    <dataValidation type="time" operator="greaterThan" allowBlank="1" showInputMessage="1" errorTitle="時刻を入力して下さい。" error="0:01以上の時刻を入力して下さい。" sqref="E13:E43 G13:G43" xr:uid="{72779197-91E9-42A0-948A-C3EEF49BF432}">
      <formula1>0</formula1>
    </dataValidation>
    <dataValidation type="list" allowBlank="1" showInputMessage="1" showErrorMessage="1" sqref="F1:H1" xr:uid="{10099E4E-5258-46DA-AA05-D843EA210C7E}">
      <formula1>"委託業務従事日誌,補助事業従事日誌"</formula1>
    </dataValidation>
    <dataValidation type="list" allowBlank="1" showInputMessage="1" showErrorMessage="1" sqref="H2 Q2" xr:uid="{B4E11015-3DAD-4E9F-829D-90621C6703BC}">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9798DD09-FAF1-4950-962B-F28564770006}">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04C751B7-41D5-4906-BE99-DB442E8E03E6}">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DA94C736-D32F-4091-89F1-1D2EC5DA21E2}">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7BDD3750-2B7A-4D50-B80B-ED52A22F626C}">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97E70BE-E9C5-4D76-98A5-17C24A0FC198}">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56B5-EA95-41BD-9992-495DB8509C5C}">
  <sheetPr codeName="Sheet5"/>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173</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20</v>
      </c>
      <c r="C10" s="454" t="str">
        <f>"←稼働"&amp;F54&amp;"日
 + "&amp;"休暇"&amp;E54&amp;"日"</f>
        <v>←稼働20日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46235</v>
      </c>
      <c r="B13" s="37" t="str">
        <f>TEXT(A13,"aaa")</f>
        <v>土</v>
      </c>
      <c r="C13" s="8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79"/>
      <c r="K13" s="480"/>
      <c r="L13" s="480"/>
      <c r="M13" s="480"/>
      <c r="N13" s="480"/>
      <c r="O13" s="480"/>
      <c r="P13" s="480"/>
      <c r="Q13" s="481"/>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_xlfn.IFS(AND(D13="",F13="",COUNTA(J13)=0),"○",AND(I13="",COUNTA(J13)=1),"△",AND(I13&gt;0,COUNTA(J13)=1),"○",AND(I13="",COUNTA(J13)=1),"△",AND(I13="-",COUNTA(J13)=1),"✕",TRUE,"✕")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46236</v>
      </c>
      <c r="B14" s="38" t="str">
        <f>TEXT(A14,"aaa")</f>
        <v>日</v>
      </c>
      <c r="C14" s="85" t="s">
        <v>19</v>
      </c>
      <c r="D14" s="27"/>
      <c r="E14" s="22"/>
      <c r="F14" s="14"/>
      <c r="G14" s="15"/>
      <c r="H14" s="28"/>
      <c r="I14" s="6" t="str" cm="1">
        <f t="array" ref="I14">IFERROR(_xlfn.IFS(AND(D14&gt;0,E14=""),"--",AND(F14&gt;0,G14=""),"--",ROUND(VALUE(TEXT(E14-D14,"[h]:mm"))+VALUE(TEXT(G14-F14,"[h]:mm"))-VALUE(TEXT(H14,"[h]:mm")),10)=0,"",VALUE(TEXT(E14-D14,"[h]:mm"))+VALUE(TEXT(G14-F14,"[h]:mm"))-VALUE(TEXT(H14,"[h]:mm"))&lt;0,"-",TRUE,(E14-D14)+(G14-F14)-H14),"-")</f>
        <v/>
      </c>
      <c r="J14" s="409"/>
      <c r="K14" s="410"/>
      <c r="L14" s="410"/>
      <c r="M14" s="410"/>
      <c r="N14" s="410"/>
      <c r="O14" s="410"/>
      <c r="P14" s="410"/>
      <c r="Q14" s="411"/>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$14)=0),"○",AND(I14="",COUNTA($J$14)=1),IF(OR($I$14&lt;&gt;"",$I$15&lt;&gt;"",$I$16&lt;&gt;"",$I$17&lt;&gt;"",$I$18&lt;&gt;"",$I$19&lt;&gt;"",$I$20&lt;&gt;""),"○","△"),AND(I14&gt;0,COUNTA($J$14)=1),"○",AND(I14="-",COUNTA($J$14)=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46237</v>
      </c>
      <c r="B15" s="38" t="str">
        <f t="shared" ref="B15:B18" si="1">TEXT(A15,"aaa")</f>
        <v>月</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12"/>
      <c r="K15" s="413"/>
      <c r="L15" s="413"/>
      <c r="M15" s="413"/>
      <c r="N15" s="413"/>
      <c r="O15" s="413"/>
      <c r="P15" s="413"/>
      <c r="Q15" s="414"/>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$14)=0),"○",AND(I15="",COUNTA($J$14)=1),IF(OR($I$14&lt;&gt;"",$I$15&lt;&gt;"",$I$16&lt;&gt;"",$I$17&lt;&gt;"",$I$18&lt;&gt;"",$I$19&lt;&gt;"",$I$20&lt;&gt;""),"○","△"),AND(I15&gt;0,COUNTA($J$14)=1),"○",AND(I15="-",COUNTA($J$14)=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46238</v>
      </c>
      <c r="B16" s="38" t="str">
        <f t="shared" si="1"/>
        <v>火</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12"/>
      <c r="K16" s="413"/>
      <c r="L16" s="413"/>
      <c r="M16" s="413"/>
      <c r="N16" s="413"/>
      <c r="O16" s="413"/>
      <c r="P16" s="413"/>
      <c r="Q16" s="414"/>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$14)=0),"○",AND(I16="",COUNTA($J$14)=1),IF(OR($I$14&lt;&gt;"",$I$15&lt;&gt;"",$I$16&lt;&gt;"",$I$17&lt;&gt;"",$I$18&lt;&gt;"",$I$19&lt;&gt;"",$I$20&lt;&gt;""),"○","△"),AND(I16&gt;0,COUNTA($J$14)=1),"○",AND(I16="-",COUNTA($J$14)=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46239</v>
      </c>
      <c r="B17" s="38" t="str">
        <f t="shared" si="1"/>
        <v>水</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$14)=0),"○",AND(I17="",COUNTA($J$14)=1),IF(OR($I$14&lt;&gt;"",$I$15&lt;&gt;"",$I$16&lt;&gt;"",$I$17&lt;&gt;"",$I$18&lt;&gt;"",$I$19&lt;&gt;"",$I$20&lt;&gt;""),"○","△"),AND(I17&gt;0,COUNTA($J$14)=1),"○",AND(I17="-",COUNTA($J$14)=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46240</v>
      </c>
      <c r="B18" s="39" t="str">
        <f t="shared" si="1"/>
        <v>木</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$14)=0),"○",AND(I18="",COUNTA($J$14)=1),IF(OR($I$14&lt;&gt;"",$I$15&lt;&gt;"",$I$16&lt;&gt;"",$I$17&lt;&gt;"",$I$18&lt;&gt;"",$I$19&lt;&gt;"",$I$20&lt;&gt;""),"○","△"),AND(I18&gt;0,COUNTA($J$14)=1),"○",AND(I18="-",COUNTA($J$14)=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46241</v>
      </c>
      <c r="B19" s="39" t="str">
        <f>TEXT(A19,"aaa")</f>
        <v>金</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$14)=0),"○",AND(I19="",COUNTA($J$14)=1),IF(OR($I$14&lt;&gt;"",$I$15&lt;&gt;"",$I$16&lt;&gt;"",$I$17&lt;&gt;"",$I$18&lt;&gt;"",$I$19&lt;&gt;"",$I$20&lt;&gt;""),"○","△"),AND(I19&gt;0,COUNTA($J$14)=1),"○",AND(I19="-",COUNTA($J$14)=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46242</v>
      </c>
      <c r="B20" s="38" t="str">
        <f>TEXT(A20,"aaa")</f>
        <v>土</v>
      </c>
      <c r="C20" s="85"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15"/>
      <c r="K20" s="416"/>
      <c r="L20" s="416"/>
      <c r="M20" s="416"/>
      <c r="N20" s="416"/>
      <c r="O20" s="416"/>
      <c r="P20" s="416"/>
      <c r="Q20" s="417"/>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$14)=0),"○",AND(I20="",COUNTA($J$14)=1),IF(OR($I$14&lt;&gt;"",$I$15&lt;&gt;"",$I$16&lt;&gt;"",$I$17&lt;&gt;"",$I$18&lt;&gt;"",$I$19&lt;&gt;"",$I$20&lt;&gt;""),"○","△"),AND(I20&gt;0,COUNTA($J$14)=1),"○",AND(I20="-",COUNTA($J$14)=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46243</v>
      </c>
      <c r="B21" s="38" t="str">
        <f t="shared" ref="B21:B43" si="5">TEXT(A21,"aaa")</f>
        <v>日</v>
      </c>
      <c r="C21" s="85" t="s">
        <v>19</v>
      </c>
      <c r="D21" s="27"/>
      <c r="E21" s="22"/>
      <c r="F21" s="14"/>
      <c r="G21" s="15"/>
      <c r="H21" s="28"/>
      <c r="I21" s="6" t="str" cm="1">
        <f t="array" ref="I21">IFERROR(_xlfn.IFS(AND(D21&gt;0,E21=""),"--",AND(F21&gt;0,G21=""),"--",ROUND(VALUE(TEXT(E21-D21,"[h]:mm"))+VALUE(TEXT(G21-F21,"[h]:mm"))-VALUE(TEXT(H21,"[h]:mm")),10)=0,"",VALUE(TEXT(E21-D21,"[h]:mm"))+VALUE(TEXT(G21-F21,"[h]:mm"))-VALUE(TEXT(H21,"[h]:mm"))&lt;0,"-",TRUE,(E21-D21)+(G21-F21)-H21),"-")</f>
        <v/>
      </c>
      <c r="J21" s="409"/>
      <c r="K21" s="410"/>
      <c r="L21" s="410"/>
      <c r="M21" s="410"/>
      <c r="N21" s="410"/>
      <c r="O21" s="410"/>
      <c r="P21" s="410"/>
      <c r="Q21" s="411"/>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$21)=0),"○",AND(I21="",COUNTA($J$21)=1),IF(OR($I$21&lt;&gt;"",$I$22&lt;&gt;"",$I$23&lt;&gt;"",$I$24&lt;&gt;"",$I$25&lt;&gt;"",$I$26&lt;&gt;"",$I$27&lt;&gt;""),"○","△"),AND(I21&gt;0,COUNTA($J$21)=1),"○",AND(I21="-",COUNTA($J$21)=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46244</v>
      </c>
      <c r="B22" s="38" t="str">
        <f t="shared" si="5"/>
        <v>月</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$21)=0),"○",AND(I22="",COUNTA($J$21)=1),IF(OR($I$21&lt;&gt;"",$I$22&lt;&gt;"",$I$23&lt;&gt;"",$I$24&lt;&gt;"",$I$25&lt;&gt;"",$I$26&lt;&gt;"",$I$27&lt;&gt;""),"○","△"),AND(I22&gt;0,COUNTA($J$21)=1),"○",AND(I22="-",COUNTA($J$21)=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46245</v>
      </c>
      <c r="B23" s="38" t="str">
        <f t="shared" si="5"/>
        <v>火</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$21)=0),"○",AND(I23="",COUNTA($J$21)=1),IF(OR($I$21&lt;&gt;"",$I$22&lt;&gt;"",$I$23&lt;&gt;"",$I$24&lt;&gt;"",$I$25&lt;&gt;"",$I$26&lt;&gt;"",$I$27&lt;&gt;""),"○","△"),AND(I23&gt;0,COUNTA($J$21)=1),"○",AND(I23="-",COUNTA($J$21)=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46246</v>
      </c>
      <c r="B24" s="38" t="str">
        <f t="shared" si="5"/>
        <v>水</v>
      </c>
      <c r="C24" s="85"/>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$21)=0),"○",AND(I24="",COUNTA($J$21)=1),IF(OR($I$21&lt;&gt;"",$I$22&lt;&gt;"",$I$23&lt;&gt;"",$I$24&lt;&gt;"",$I$25&lt;&gt;"",$I$26&lt;&gt;"",$I$27&lt;&gt;""),"○","△"),AND(I24&gt;0,COUNTA($J$21)=1),"○",AND(I24="-",COUNTA($J$21)=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46247</v>
      </c>
      <c r="B25" s="38" t="str">
        <f t="shared" si="5"/>
        <v>木</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$21)=0),"○",AND(I25="",COUNTA($J$21)=1),IF(OR($I$21&lt;&gt;"",$I$22&lt;&gt;"",$I$23&lt;&gt;"",$I$24&lt;&gt;"",$I$25&lt;&gt;"",$I$26&lt;&gt;"",$I$27&lt;&gt;""),"○","△"),AND(I25&gt;0,COUNTA($J$21)=1),"○",AND(I25="-",COUNTA($J$21)=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46248</v>
      </c>
      <c r="B26" s="38" t="str">
        <f t="shared" si="5"/>
        <v>金</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$21)=0),"○",AND(I26="",COUNTA($J$21)=1),IF(OR($I$21&lt;&gt;"",$I$22&lt;&gt;"",$I$23&lt;&gt;"",$I$24&lt;&gt;"",$I$25&lt;&gt;"",$I$26&lt;&gt;"",$I$27&lt;&gt;""),"○","△"),AND(I26&gt;0,COUNTA($J$21)=1),"○",AND(I26="-",COUNTA($J$21)=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46249</v>
      </c>
      <c r="B27" s="38" t="str">
        <f t="shared" si="5"/>
        <v>土</v>
      </c>
      <c r="C27" s="85"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15"/>
      <c r="K27" s="416"/>
      <c r="L27" s="416"/>
      <c r="M27" s="416"/>
      <c r="N27" s="416"/>
      <c r="O27" s="416"/>
      <c r="P27" s="416"/>
      <c r="Q27" s="417"/>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$21)=0),"○",AND(I27="",COUNTA($J$21)=1),IF(OR($I$21&lt;&gt;"",$I$22&lt;&gt;"",$I$23&lt;&gt;"",$I$24&lt;&gt;"",$I$25&lt;&gt;"",$I$26&lt;&gt;"",$I$27&lt;&gt;""),"○","△"),AND(I27&gt;0,COUNTA($J$21)=1),"○",AND(I27="-",COUNTA($J$21)=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46250</v>
      </c>
      <c r="B28" s="38" t="str">
        <f t="shared" si="5"/>
        <v>日</v>
      </c>
      <c r="C28" s="85" t="s">
        <v>19</v>
      </c>
      <c r="D28" s="11"/>
      <c r="E28" s="12"/>
      <c r="F28" s="14"/>
      <c r="G28" s="15"/>
      <c r="H28" s="16"/>
      <c r="I28" s="6" t="str" cm="1">
        <f t="array" ref="I28">IFERROR(_xlfn.IFS(AND(D28&gt;0,E28=""),"--",AND(F28&gt;0,G28=""),"--",ROUND(VALUE(TEXT(E28-D28,"[h]:mm"))+VALUE(TEXT(G28-F28,"[h]:mm"))-VALUE(TEXT(H28,"[h]:mm")),10)=0,"",VALUE(TEXT(E28-D28,"[h]:mm"))+VALUE(TEXT(G28-F28,"[h]:mm"))-VALUE(TEXT(H28,"[h]:mm"))&lt;0,"-",TRUE,(E28-D28)+(G28-F28)-H28),"-")</f>
        <v/>
      </c>
      <c r="J28" s="409"/>
      <c r="K28" s="410"/>
      <c r="L28" s="410"/>
      <c r="M28" s="410"/>
      <c r="N28" s="410"/>
      <c r="O28" s="410"/>
      <c r="P28" s="410"/>
      <c r="Q28" s="411"/>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$28)=0),"○",AND(I28="",COUNTA($J$28)=1),IF(OR($I$28&lt;&gt;"",$I$29&lt;&gt;"",$I$30&lt;&gt;"",$I$31&lt;&gt;"",$I$32&lt;&gt;"",$I$33&lt;&gt;"",$I$34&lt;&gt;""),"○","△"),AND(I28&gt;0,COUNTA($J$28)=1),"○",AND(I28="-",COUNTA($J$28)=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46251</v>
      </c>
      <c r="B29" s="38" t="str">
        <f t="shared" si="5"/>
        <v>月</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$28)=0),"○",AND(I29="",COUNTA($J$28)=1),IF(OR($I$28&lt;&gt;"",$I$29&lt;&gt;"",$I$30&lt;&gt;"",$I$31&lt;&gt;"",$I$32&lt;&gt;"",$I$33&lt;&gt;"",$I$34&lt;&gt;""),"○","△"),AND(I29&gt;0,COUNTA($J$28)=1),"○",AND(I29="-",COUNTA($J$28)=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46252</v>
      </c>
      <c r="B30" s="38" t="str">
        <f t="shared" si="5"/>
        <v>火</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$28)=0),"○",AND(I30="",COUNTA($J$28)=1),IF(OR($I$28&lt;&gt;"",$I$29&lt;&gt;"",$I$30&lt;&gt;"",$I$31&lt;&gt;"",$I$32&lt;&gt;"",$I$33&lt;&gt;"",$I$34&lt;&gt;""),"○","△"),AND(I30&gt;0,COUNTA($J$28)=1),"○",AND(I30="-",COUNTA($J$28)=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46253</v>
      </c>
      <c r="B31" s="38" t="str">
        <f t="shared" si="5"/>
        <v>水</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$28)=0),"○",AND(I31="",COUNTA($J$28)=1),IF(OR($I$28&lt;&gt;"",$I$29&lt;&gt;"",$I$30&lt;&gt;"",$I$31&lt;&gt;"",$I$32&lt;&gt;"",$I$33&lt;&gt;"",$I$34&lt;&gt;""),"○","△"),AND(I31&gt;0,COUNTA($J$28)=1),"○",AND(I31="-",COUNTA($J$28)=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46254</v>
      </c>
      <c r="B32" s="38" t="str">
        <f t="shared" si="5"/>
        <v>木</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$28)=0),"○",AND(I32="",COUNTA($J$28)=1),IF(OR($I$28&lt;&gt;"",$I$29&lt;&gt;"",$I$30&lt;&gt;"",$I$31&lt;&gt;"",$I$32&lt;&gt;"",$I$33&lt;&gt;"",$I$34&lt;&gt;""),"○","△"),AND(I32&gt;0,COUNTA($J$28)=1),"○",AND(I32="-",COUNTA($J$28)=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46255</v>
      </c>
      <c r="B33" s="38" t="str">
        <f t="shared" si="5"/>
        <v>金</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$28)=0),"○",AND(I33="",COUNTA($J$28)=1),IF(OR($I$28&lt;&gt;"",$I$29&lt;&gt;"",$I$30&lt;&gt;"",$I$31&lt;&gt;"",$I$32&lt;&gt;"",$I$33&lt;&gt;"",$I$34&lt;&gt;""),"○","△"),AND(I33&gt;0,COUNTA($J$28)=1),"○",AND(I33="-",COUNTA($J$28)=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46256</v>
      </c>
      <c r="B34" s="38" t="str">
        <f t="shared" si="5"/>
        <v>土</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5"/>
      <c r="K34" s="416"/>
      <c r="L34" s="416"/>
      <c r="M34" s="416"/>
      <c r="N34" s="416"/>
      <c r="O34" s="416"/>
      <c r="P34" s="416"/>
      <c r="Q34" s="417"/>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$28)=0),"○",AND(I34="",COUNTA($J$28)=1),IF(OR($I$28&lt;&gt;"",$I$29&lt;&gt;"",$I$30&lt;&gt;"",$I$31&lt;&gt;"",$I$32&lt;&gt;"",$I$33&lt;&gt;"",$I$34&lt;&gt;""),"○","△"),AND(I34&gt;0,COUNTA($J$28)=1),"○",AND(I34="-",COUNTA($J$28)=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46257</v>
      </c>
      <c r="B35" s="38" t="str">
        <f t="shared" si="5"/>
        <v>日</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09"/>
      <c r="K35" s="410"/>
      <c r="L35" s="410"/>
      <c r="M35" s="410"/>
      <c r="N35" s="410"/>
      <c r="O35" s="410"/>
      <c r="P35" s="410"/>
      <c r="Q35" s="411"/>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$35)=0),"○",AND(I35="",COUNTA($J$35)=1),IF(OR($I$35&lt;&gt;"",$I$36&lt;&gt;"",$I$37&lt;&gt;"",$I$38&lt;&gt;"",$I$39&lt;&gt;"",$I$40&lt;&gt;"",$I$41&lt;&gt;""),"○","△"),AND(I35&gt;0,COUNTA($J$35)=1),"○",AND(I35="-",COUNTA($J$35)=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46258</v>
      </c>
      <c r="B36" s="38" t="str">
        <f t="shared" si="5"/>
        <v>月</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$35)=0),"○",AND(I36="",COUNTA($J$35)=1),IF(OR($I$35&lt;&gt;"",$I$36&lt;&gt;"",$I$37&lt;&gt;"",$I$38&lt;&gt;"",$I$39&lt;&gt;"",$I$40&lt;&gt;"",$I$41&lt;&gt;""),"○","△"),AND(I36&gt;0,COUNTA($J$35)=1),"○",AND(I36="-",COUNTA($J$35)=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46259</v>
      </c>
      <c r="B37" s="38" t="str">
        <f t="shared" si="5"/>
        <v>火</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$35)=0),"○",AND(I37="",COUNTA($J$35)=1),IF(OR($I$35&lt;&gt;"",$I$36&lt;&gt;"",$I$37&lt;&gt;"",$I$38&lt;&gt;"",$I$39&lt;&gt;"",$I$40&lt;&gt;"",$I$41&lt;&gt;""),"○","△"),AND(I37&gt;0,COUNTA($J$35)=1),"○",AND(I37="-",COUNTA($J$35)=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46260</v>
      </c>
      <c r="B38" s="38" t="str">
        <f t="shared" si="5"/>
        <v>水</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$35)=0),"○",AND(I38="",COUNTA($J$35)=1),IF(OR($I$35&lt;&gt;"",$I$36&lt;&gt;"",$I$37&lt;&gt;"",$I$38&lt;&gt;"",$I$39&lt;&gt;"",$I$40&lt;&gt;"",$I$41&lt;&gt;""),"○","△"),AND(I38&gt;0,COUNTA($J$35)=1),"○",AND(I38="-",COUNTA($J$35)=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46261</v>
      </c>
      <c r="B39" s="38" t="str">
        <f t="shared" si="5"/>
        <v>木</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$35)=0),"○",AND(I39="",COUNTA($J$35)=1),IF(OR($I$35&lt;&gt;"",$I$36&lt;&gt;"",$I$37&lt;&gt;"",$I$38&lt;&gt;"",$I$39&lt;&gt;"",$I$40&lt;&gt;"",$I$41&lt;&gt;""),"○","△"),AND(I39&gt;0,COUNTA($J$35)=1),"○",AND(I39="-",COUNTA($J$35)=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46262</v>
      </c>
      <c r="B40" s="38" t="str">
        <f t="shared" si="5"/>
        <v>金</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$35)=0),"○",AND(I40="",COUNTA($J$35)=1),IF(OR($I$35&lt;&gt;"",$I$36&lt;&gt;"",$I$37&lt;&gt;"",$I$38&lt;&gt;"",$I$39&lt;&gt;"",$I$40&lt;&gt;"",$I$41&lt;&gt;""),"○","△"),AND(I40&gt;0,COUNTA($J$35)=1),"○",AND(I40="-",COUNTA($J$35)=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46263</v>
      </c>
      <c r="B41" s="38" t="str">
        <f t="shared" si="5"/>
        <v>土</v>
      </c>
      <c r="C41" s="85"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15"/>
      <c r="K41" s="416"/>
      <c r="L41" s="416"/>
      <c r="M41" s="416"/>
      <c r="N41" s="416"/>
      <c r="O41" s="416"/>
      <c r="P41" s="416"/>
      <c r="Q41" s="417"/>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$35)=0),"○",AND(I41="",COUNTA($J$35)=1),IF(OR($I$35&lt;&gt;"",$I$36&lt;&gt;"",$I$37&lt;&gt;"",$I$38&lt;&gt;"",$I$39&lt;&gt;"",$I$40&lt;&gt;"",$I$41&lt;&gt;""),"○","△"),AND(I41&gt;0,COUNTA($J$35)=1),"○",AND(I41="-",COUNTA($J$35)=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46264</v>
      </c>
      <c r="B42" s="38" t="str">
        <f t="shared" si="5"/>
        <v>日</v>
      </c>
      <c r="C42" s="85" t="s">
        <v>19</v>
      </c>
      <c r="D42" s="11"/>
      <c r="E42" s="12"/>
      <c r="F42" s="14"/>
      <c r="G42" s="15"/>
      <c r="H42" s="16"/>
      <c r="I42" s="6" t="str" cm="1">
        <f t="array" ref="I42">IFERROR(_xlfn.IFS(AND(D42&gt;0,E42=""),"--",AND(F42&gt;0,G42=""),"--",ROUND(VALUE(TEXT(E42-D42,"[h]:mm"))+VALUE(TEXT(G42-F42,"[h]:mm"))-VALUE(TEXT(H42,"[h]:mm")),10)=0,"",VALUE(TEXT(E42-D42,"[h]:mm"))+VALUE(TEXT(G42-F42,"[h]:mm"))-VALUE(TEXT(H42,"[h]:mm"))&lt;0,"-",TRUE,(E42-D42)+(G42-F42)-H42),"-")</f>
        <v/>
      </c>
      <c r="J42" s="409"/>
      <c r="K42" s="410"/>
      <c r="L42" s="410"/>
      <c r="M42" s="410"/>
      <c r="N42" s="410"/>
      <c r="O42" s="410"/>
      <c r="P42" s="410"/>
      <c r="Q42" s="411"/>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_xlfn.IFS(AND(D42="",F42="",COUNTA($J$42)=0),"○",AND(I42="",COUNTA($J$42)=1),IF(OR($I$42&lt;&gt;"",$I$43&lt;&gt;""),"○","△"),AND(I42&gt;0,COUNTA($J$42)=1),"○",AND(I42="-",COUNTA($J$42)=1),"✕",TRUE,"✕")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46265</v>
      </c>
      <c r="B43" s="40" t="str">
        <f t="shared" si="5"/>
        <v>月</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_xlfn.IFS(AND(D43="",F43="",COUNTA($J$42)=0),"○",AND(I43="",COUNTA($J$42)=1),IF(OR($I$42&lt;&gt;"",$I$43&lt;&gt;""),"○","△"),AND(I43&gt;0,COUNTA($J$42)=1),"○",AND(I43="-",COUNTA($J$42)=1),"✕",TRUE,"✕")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20</v>
      </c>
      <c r="B54" s="202">
        <f>ROUNDDOWN(ROUND(G10*24*60,1)/60,3)</f>
        <v>0</v>
      </c>
      <c r="C54" s="202"/>
      <c r="D54" s="203">
        <f>ROUNDDOWN(ROUND(N10*24*60,1)/60,3)</f>
        <v>0</v>
      </c>
      <c r="E54" s="203">
        <f>COUNTIF($C$13:$C$43,"休暇")</f>
        <v>0</v>
      </c>
      <c r="F54" s="204">
        <f>A54-E54</f>
        <v>20</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20</v>
      </c>
      <c r="B56" s="202">
        <f>B54</f>
        <v>0</v>
      </c>
      <c r="C56" s="202"/>
      <c r="D56" s="212"/>
      <c r="E56" s="203">
        <f>E54</f>
        <v>0</v>
      </c>
      <c r="F56" s="204">
        <f>A56-E56</f>
        <v>20</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20</v>
      </c>
      <c r="B57" s="202">
        <f>B54</f>
        <v>0</v>
      </c>
      <c r="C57" s="202"/>
      <c r="D57" s="213">
        <f>D54</f>
        <v>0</v>
      </c>
      <c r="E57" s="203">
        <f>E54</f>
        <v>0</v>
      </c>
      <c r="F57" s="204">
        <f>A57-E57</f>
        <v>20</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20</v>
      </c>
      <c r="B58" s="202">
        <f>B54</f>
        <v>0</v>
      </c>
      <c r="C58" s="202"/>
      <c r="D58" s="213">
        <f>D54</f>
        <v>0</v>
      </c>
      <c r="E58" s="203">
        <f>E54</f>
        <v>0</v>
      </c>
      <c r="F58" s="204">
        <f>A58-E58</f>
        <v>20</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20</v>
      </c>
      <c r="B60" s="202">
        <f>B54</f>
        <v>0</v>
      </c>
      <c r="C60" s="202"/>
      <c r="D60" s="213"/>
      <c r="E60" s="203">
        <f>E54</f>
        <v>0</v>
      </c>
      <c r="F60" s="204">
        <f>A60-E60</f>
        <v>20</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20</v>
      </c>
      <c r="B61" s="202">
        <f>B54</f>
        <v>0</v>
      </c>
      <c r="C61" s="202"/>
      <c r="D61" s="213">
        <f>D54</f>
        <v>0</v>
      </c>
      <c r="E61" s="203">
        <f>E54</f>
        <v>0</v>
      </c>
      <c r="F61" s="204">
        <f>A61-E61</f>
        <v>20</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20</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20</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20</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20</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20</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20</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20</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20</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qeG7QTgKc3A4/2NYjc+djpsUXEMXOxmn7v6NsHkke69ELZxw/4/QFw3nYjFmi/kwHwG3MHCCOo1xQnOGeGslUA==" saltValue="85kwJPmhwdPcSlFJMhYhPQ==" spinCount="100000" sheet="1" formatRows="0" selectLockedCells="1"/>
  <dataConsolidate/>
  <mergeCells count="117">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J13:Q13"/>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4:Q20"/>
    <mergeCell ref="J21:Q27"/>
    <mergeCell ref="J28:Q34"/>
    <mergeCell ref="J35:Q41"/>
    <mergeCell ref="J42: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447" priority="40">
      <formula>OR($C13="休暇",$C13="休日")</formula>
    </cfRule>
  </conditionalFormatting>
  <conditionalFormatting sqref="B13:B43">
    <cfRule type="expression" dxfId="446" priority="53">
      <formula>$B13="土"</formula>
    </cfRule>
    <cfRule type="expression" dxfId="445" priority="52">
      <formula>$B13="日"</formula>
    </cfRule>
  </conditionalFormatting>
  <conditionalFormatting sqref="B64 B68 F68 B71">
    <cfRule type="expression" dxfId="444" priority="38">
      <formula>OR($N$54="管理職",$N$54="裁量労働制",$N$54="固定残業制")</formula>
    </cfRule>
  </conditionalFormatting>
  <conditionalFormatting sqref="B64 B68 F68">
    <cfRule type="expression" dxfId="443" priority="6">
      <formula>OR($N$54="(大学・国研等)管理職",$N$54="(大学・国研等)裁量労働制")</formula>
    </cfRule>
  </conditionalFormatting>
  <conditionalFormatting sqref="B76">
    <cfRule type="expression" dxfId="442" priority="18">
      <formula>OR($N$54="管理職",$N$54="裁量労働制")</formula>
    </cfRule>
  </conditionalFormatting>
  <conditionalFormatting sqref="B77">
    <cfRule type="expression" dxfId="441" priority="32">
      <formula>OR($N$54="管理職",$N$54="裁量労働制")</formula>
    </cfRule>
  </conditionalFormatting>
  <conditionalFormatting sqref="B80">
    <cfRule type="expression" dxfId="440" priority="30">
      <formula>$N$54="固定残業制"</formula>
    </cfRule>
  </conditionalFormatting>
  <conditionalFormatting sqref="B83 B87 B90">
    <cfRule type="expression" dxfId="439" priority="27">
      <formula>$N$54="固定残業制"</formula>
    </cfRule>
  </conditionalFormatting>
  <conditionalFormatting sqref="B84 B88 B91">
    <cfRule type="expression" dxfId="438" priority="24">
      <formula>$N$54="固定残業制"</formula>
    </cfRule>
  </conditionalFormatting>
  <conditionalFormatting sqref="B65:C65 B69:C69 F69 B72:C72 B78:C78">
    <cfRule type="expression" dxfId="437" priority="12">
      <formula>OR($N$54="管理職",$N$54="裁量労働制")</formula>
    </cfRule>
  </conditionalFormatting>
  <conditionalFormatting sqref="B65:C65 B69:C69 F69 B72:C72">
    <cfRule type="expression" dxfId="436" priority="36">
      <formula>OR($N$54="管理職",$N$54="裁量労働制",$N$54="固定残業制")</formula>
    </cfRule>
  </conditionalFormatting>
  <conditionalFormatting sqref="B65:C65 B69:C69 F69">
    <cfRule type="expression" dxfId="435" priority="5">
      <formula>OR($N$54="(大学・国研等)管理職",$N$54="(大学・国研等)裁量労働制")</formula>
    </cfRule>
  </conditionalFormatting>
  <conditionalFormatting sqref="B69:D69">
    <cfRule type="expression" dxfId="434" priority="10">
      <formula>OR($N$54="管理職",$N$54="裁量労働制",$N$54="固定残業制",$N$54="(大学・国研等)管理職",$N$54="(大学・国研等)裁量労働制")</formula>
    </cfRule>
  </conditionalFormatting>
  <conditionalFormatting sqref="C64 F64:O64 C68 G68:O68 C71:N71">
    <cfRule type="expression" dxfId="433" priority="17">
      <formula>OR($N$54="管理職",$N$54="裁量労働制",$N$54="固定残業制")</formula>
    </cfRule>
  </conditionalFormatting>
  <conditionalFormatting sqref="C80:L80">
    <cfRule type="expression" dxfId="432" priority="28">
      <formula>$N$54="固定残業制"</formula>
    </cfRule>
  </conditionalFormatting>
  <conditionalFormatting sqref="C83:L83 C90:N90 C87:E87">
    <cfRule type="expression" dxfId="431" priority="21">
      <formula>$N$54="固定残業制"</formula>
    </cfRule>
  </conditionalFormatting>
  <conditionalFormatting sqref="C84:L84 C88:L88 C91:N91">
    <cfRule type="expression" dxfId="430" priority="22">
      <formula>$N$54="固定残業制"</formula>
    </cfRule>
  </conditionalFormatting>
  <conditionalFormatting sqref="C76:N76">
    <cfRule type="expression" dxfId="429" priority="37">
      <formula>OR($N$54="管理職",$N$54="裁量労働制")</formula>
    </cfRule>
  </conditionalFormatting>
  <conditionalFormatting sqref="C78:N78">
    <cfRule type="expression" dxfId="428" priority="35">
      <formula>OR($N$54="管理職",$N$54="裁量労働制")</formula>
    </cfRule>
  </conditionalFormatting>
  <conditionalFormatting sqref="C64:O64 C68 G68:O68">
    <cfRule type="expression" dxfId="427" priority="15">
      <formula>OR($N$54="管理職",$N$54="裁量労働制",$N$54="固定残業制",$N$54="(大学・国研等)管理職",$N$54="(大学・国研等)裁量労働制")</formula>
    </cfRule>
  </conditionalFormatting>
  <conditionalFormatting sqref="D65">
    <cfRule type="expression" dxfId="426" priority="4">
      <formula>OR($N$54="(大学・国研等)管理職",$N$54="(大学・国研等)裁量労働制")</formula>
    </cfRule>
  </conditionalFormatting>
  <conditionalFormatting sqref="D65:O65 C69 G69:O69 C72:N72">
    <cfRule type="expression" dxfId="425" priority="14">
      <formula>OR($N$54="管理職",$N$54="裁量労働制",$N$54="固定残業制")</formula>
    </cfRule>
  </conditionalFormatting>
  <conditionalFormatting sqref="D65:O65 C69 G69:O69">
    <cfRule type="expression" dxfId="424" priority="8">
      <formula>OR($N$54="(大学・国研等)管理職",$N$54="(大学・国研等)裁量労働制")</formula>
    </cfRule>
  </conditionalFormatting>
  <conditionalFormatting sqref="E10:F10">
    <cfRule type="expression" dxfId="423" priority="43">
      <formula>OR(I9="管理職/高プロ",I9="固定残業代有",I9="(大学・国研等)管理職/高プロ")</formula>
    </cfRule>
  </conditionalFormatting>
  <conditionalFormatting sqref="F83:L83 H90:N90">
    <cfRule type="expression" dxfId="422" priority="9">
      <formula>$N$54="固定残業制"</formula>
    </cfRule>
  </conditionalFormatting>
  <conditionalFormatting sqref="F87:L87">
    <cfRule type="expression" dxfId="421" priority="23">
      <formula>$N$54="固定残業制"</formula>
    </cfRule>
  </conditionalFormatting>
  <conditionalFormatting sqref="F77:N77">
    <cfRule type="expression" dxfId="420" priority="19">
      <formula>OR($N$54="管理職",$N$54="裁量労働制")</formula>
    </cfRule>
  </conditionalFormatting>
  <conditionalFormatting sqref="G10">
    <cfRule type="expression" dxfId="419" priority="48">
      <formula>OR($I$9="管理職/高プロ",$I$9="固定残業代有",$I$9="(大学・国研等)管理職/高プロ")</formula>
    </cfRule>
  </conditionalFormatting>
  <conditionalFormatting sqref="H2">
    <cfRule type="expression" dxfId="418" priority="46">
      <formula>COUNTA($F$1)=1</formula>
    </cfRule>
  </conditionalFormatting>
  <conditionalFormatting sqref="H10">
    <cfRule type="expression" dxfId="417" priority="41">
      <formula>OR($I$9="管理職/高プロ",$I$9="裁量",$I$9="固定残業代有",$I$9="(大学・国研等)裁量")</formula>
    </cfRule>
  </conditionalFormatting>
  <conditionalFormatting sqref="I9:J9">
    <cfRule type="expression" dxfId="416" priority="49">
      <formula>COUNTA($F$1)=1</formula>
    </cfRule>
  </conditionalFormatting>
  <conditionalFormatting sqref="I1:M1">
    <cfRule type="expression" dxfId="415" priority="51">
      <formula>$I$1&lt;&gt;"-"</formula>
    </cfRule>
  </conditionalFormatting>
  <conditionalFormatting sqref="J10">
    <cfRule type="expression" dxfId="414" priority="42">
      <formula>OR($I$9="管理職/高プロ",$I$9="裁量",$I$9="固定残業代有",$I$9="(大学・国研等)裁量")</formula>
    </cfRule>
  </conditionalFormatting>
  <conditionalFormatting sqref="K10">
    <cfRule type="expression" dxfId="413" priority="44">
      <formula>OR($I$9="裁量",$I$9="固定残業代有",$I$9="(大学・国研等)裁量")</formula>
    </cfRule>
  </conditionalFormatting>
  <conditionalFormatting sqref="M80">
    <cfRule type="expression" dxfId="412" priority="29">
      <formula>$N$54="固定残業制"</formula>
    </cfRule>
  </conditionalFormatting>
  <conditionalFormatting sqref="M83 M87 O90">
    <cfRule type="expression" dxfId="411" priority="26">
      <formula>$N$54="固定残業制"</formula>
    </cfRule>
  </conditionalFormatting>
  <conditionalFormatting sqref="M84 M88 O91">
    <cfRule type="expression" dxfId="410" priority="25">
      <formula>$N$54="固定残業制"</formula>
    </cfRule>
  </conditionalFormatting>
  <conditionalFormatting sqref="N10">
    <cfRule type="expression" dxfId="409" priority="50">
      <formula>OR($I$9="裁量",$I$9="固定残業代有",$I$9="(大学・国研等)裁量")</formula>
    </cfRule>
  </conditionalFormatting>
  <conditionalFormatting sqref="O10">
    <cfRule type="expression" dxfId="408" priority="54">
      <formula>AND(OR($H$2="あり",$Q$2="あり"),I9&lt;&gt;"通常勤務")</formula>
    </cfRule>
  </conditionalFormatting>
  <conditionalFormatting sqref="O76">
    <cfRule type="expression" dxfId="407" priority="34">
      <formula>OR($N$54="管理職",$N$54="裁量労働制")</formula>
    </cfRule>
  </conditionalFormatting>
  <conditionalFormatting sqref="O77">
    <cfRule type="expression" dxfId="406" priority="13">
      <formula>OR(,$N$54="管理職",$N$54="裁量労働制")</formula>
    </cfRule>
  </conditionalFormatting>
  <conditionalFormatting sqref="O78">
    <cfRule type="expression" dxfId="405" priority="31">
      <formula>OR($N$54="管理職",$N$54="裁量労働制")</formula>
    </cfRule>
  </conditionalFormatting>
  <conditionalFormatting sqref="O80 O84 O88">
    <cfRule type="expression" dxfId="404" priority="20">
      <formula>$N$54="固定残業制"</formula>
    </cfRule>
  </conditionalFormatting>
  <conditionalFormatting sqref="P64 D68 O68:P68">
    <cfRule type="expression" dxfId="403" priority="7">
      <formula>OR($N$54="(大学・国研等)管理職",$N$54="(大学・国研等)裁量労働制")</formula>
    </cfRule>
  </conditionalFormatting>
  <conditionalFormatting sqref="P64 D68 P68 O71">
    <cfRule type="expression" dxfId="402" priority="16">
      <formula>OR($N$54="管理職",$N$54="裁量労働制",$N$54="固定残業制")</formula>
    </cfRule>
  </conditionalFormatting>
  <conditionalFormatting sqref="P65 P69 O72">
    <cfRule type="expression" dxfId="401" priority="11">
      <formula>OR($N$54="管理職",$N$54="裁量労働制",$N$54="固定残業制")</formula>
    </cfRule>
  </conditionalFormatting>
  <conditionalFormatting sqref="P65 P69">
    <cfRule type="expression" dxfId="400" priority="33">
      <formula>OR($N$54="管理職",$N$54="裁量労働制",$N$54="(大学・国研等)管理職",$N$54="(大学・国研等)裁量労働制")</formula>
    </cfRule>
  </conditionalFormatting>
  <conditionalFormatting sqref="Q2">
    <cfRule type="expression" dxfId="399" priority="47">
      <formula>COUNTA($F$1)=1</formula>
    </cfRule>
  </conditionalFormatting>
  <conditionalFormatting sqref="Q10">
    <cfRule type="expression" dxfId="398" priority="55">
      <formula>AND(OR($H$2="あり",$Q$2="あり"),I9&lt;&gt;"通常勤務")</formula>
    </cfRule>
  </conditionalFormatting>
  <conditionalFormatting sqref="AI1">
    <cfRule type="expression" dxfId="394" priority="56">
      <formula>COUNTIF(AI2:AI26,"○")=COUNTA($AH$2:$AH$26)</formula>
    </cfRule>
  </conditionalFormatting>
  <dataValidations count="9">
    <dataValidation type="list" allowBlank="1" showInputMessage="1" showErrorMessage="1" sqref="H2 Q2" xr:uid="{0B66FD22-631E-4AAB-9D3E-938EF78E8892}">
      <formula1>"あり,なし"</formula1>
    </dataValidation>
    <dataValidation type="list" allowBlank="1" showInputMessage="1" showErrorMessage="1" sqref="F1:H1" xr:uid="{248F3BDD-A97C-4FD4-9FDE-8F1BA42660D9}">
      <formula1>"委託業務従事日誌,補助事業従事日誌"</formula1>
    </dataValidation>
    <dataValidation type="time" operator="greaterThan" allowBlank="1" showInputMessage="1" errorTitle="時刻を入力して下さい。" error="0:01以上の時刻を入力して下さい。" sqref="E13:E43 G13:G43" xr:uid="{D23B7B5A-F46D-49E7-9052-4C41F40DBB00}">
      <formula1>0</formula1>
    </dataValidation>
    <dataValidation type="time" allowBlank="1" showInputMessage="1" showErrorMessage="1" errorTitle="時刻を入力してください。" error="0:00から23:59までの時刻が入力できます。" sqref="H13:H43" xr:uid="{FF035921-F69F-4F26-8389-ED12ADF54ECE}">
      <formula1>0</formula1>
      <formula2>0.999988425925926</formula2>
    </dataValidation>
    <dataValidation type="list" allowBlank="1" showInputMessage="1" showErrorMessage="1" sqref="N55:P55" xr:uid="{7C089716-36CA-4171-B9F2-621359D3757C}">
      <formula1>"管理職,裁量労働制,固定残業制,一般従業員,エフォート"</formula1>
    </dataValidation>
    <dataValidation type="list" imeMode="on" allowBlank="1" sqref="I9:J9" xr:uid="{379AC7D2-AA89-4082-9266-018358B86B63}">
      <formula1>"通常勤務,管理職/高プロ,裁量,固定残業代有,(大学・国研等)管理職/高プロ,(大学・国研等)裁量,その他"</formula1>
    </dataValidation>
    <dataValidation type="list" allowBlank="1" showInputMessage="1" showErrorMessage="1" sqref="C13:C43" xr:uid="{6F27F0D7-2F9D-4F0A-A90B-34FDF8C22B75}">
      <formula1>$AP$4:$AP$7</formula1>
    </dataValidation>
    <dataValidation type="list" allowBlank="1" showInputMessage="1" showErrorMessage="1" sqref="I8:J8" xr:uid="{8D14878D-3702-47A6-817C-E36A6F385C71}">
      <formula1>"直接雇用,出向,派遣"</formula1>
    </dataValidation>
    <dataValidation type="time" allowBlank="1" showInputMessage="1" errorTitle="時刻を入力してください。" error="0:00から23:59までの時刻が入力できます。" sqref="F13:F43 D13:D43" xr:uid="{56774BDE-13FC-428A-9007-8D20A0104A4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E4E68053-60FD-4FB0-A419-50DCA3DF00B8}">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F94530CF-E11E-4CD7-861B-7901D158EF11}">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C54AFAE9-D6B1-49AA-AC70-D0BD4905735F}">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B8A91F62-1ACC-4999-B601-A4461455607F}">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B59000AD-D04A-4632-AFE8-C7CA7E8762D7}">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315C-18B5-4D66-9665-9789D950DA2D}">
  <sheetPr codeName="Sheet6"/>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174</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46266</v>
      </c>
      <c r="B13" s="37" t="str">
        <f>TEXT(A13,"aaa")</f>
        <v>火</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46267</v>
      </c>
      <c r="B14" s="38" t="str">
        <f>TEXT(A14,"aaa")</f>
        <v>水</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46268</v>
      </c>
      <c r="B15" s="38" t="str">
        <f t="shared" ref="B15:B18" si="1">TEXT(A15,"aaa")</f>
        <v>木</v>
      </c>
      <c r="C15" s="85"/>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46269</v>
      </c>
      <c r="B16" s="38" t="str">
        <f t="shared" si="1"/>
        <v>金</v>
      </c>
      <c r="C16" s="85"/>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46270</v>
      </c>
      <c r="B17" s="38" t="str">
        <f t="shared" si="1"/>
        <v>土</v>
      </c>
      <c r="C17" s="85"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46271</v>
      </c>
      <c r="B18" s="39" t="str">
        <f t="shared" si="1"/>
        <v>日</v>
      </c>
      <c r="C18" s="85"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46272</v>
      </c>
      <c r="B19" s="39" t="str">
        <f>TEXT(A19,"aaa")</f>
        <v>月</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46273</v>
      </c>
      <c r="B20" s="38" t="str">
        <f>TEXT(A20,"aaa")</f>
        <v>火</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46274</v>
      </c>
      <c r="B21" s="38" t="str">
        <f t="shared" ref="B21:B43" si="5">TEXT(A21,"aaa")</f>
        <v>水</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46275</v>
      </c>
      <c r="B22" s="38" t="str">
        <f t="shared" si="5"/>
        <v>木</v>
      </c>
      <c r="C22" s="85"/>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46276</v>
      </c>
      <c r="B23" s="38" t="str">
        <f t="shared" si="5"/>
        <v>金</v>
      </c>
      <c r="C23" s="85"/>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46277</v>
      </c>
      <c r="B24" s="38" t="str">
        <f t="shared" si="5"/>
        <v>土</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5"/>
      <c r="K24" s="416"/>
      <c r="L24" s="416"/>
      <c r="M24" s="416"/>
      <c r="N24" s="416"/>
      <c r="O24" s="416"/>
      <c r="P24" s="416"/>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46278</v>
      </c>
      <c r="B25" s="38" t="str">
        <f t="shared" si="5"/>
        <v>日</v>
      </c>
      <c r="C25" s="85"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46279</v>
      </c>
      <c r="B26" s="38" t="str">
        <f t="shared" si="5"/>
        <v>月</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46280</v>
      </c>
      <c r="B27" s="38" t="str">
        <f t="shared" si="5"/>
        <v>火</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46281</v>
      </c>
      <c r="B28" s="38" t="str">
        <f t="shared" si="5"/>
        <v>水</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46282</v>
      </c>
      <c r="B29" s="38" t="str">
        <f t="shared" si="5"/>
        <v>木</v>
      </c>
      <c r="C29" s="85"/>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46283</v>
      </c>
      <c r="B30" s="38" t="str">
        <f t="shared" si="5"/>
        <v>金</v>
      </c>
      <c r="C30" s="85"/>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46284</v>
      </c>
      <c r="B31" s="38" t="str">
        <f t="shared" si="5"/>
        <v>土</v>
      </c>
      <c r="C31" s="85"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5"/>
      <c r="K31" s="416"/>
      <c r="L31" s="416"/>
      <c r="M31" s="416"/>
      <c r="N31" s="416"/>
      <c r="O31" s="416"/>
      <c r="P31" s="416"/>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46285</v>
      </c>
      <c r="B32" s="38" t="str">
        <f t="shared" si="5"/>
        <v>日</v>
      </c>
      <c r="C32" s="85"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46286</v>
      </c>
      <c r="B33" s="38" t="str">
        <f t="shared" si="5"/>
        <v>月</v>
      </c>
      <c r="C33" s="85"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46287</v>
      </c>
      <c r="B34" s="38" t="str">
        <f t="shared" si="5"/>
        <v>火</v>
      </c>
      <c r="C34" s="85"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46288</v>
      </c>
      <c r="B35" s="38" t="str">
        <f t="shared" si="5"/>
        <v>水</v>
      </c>
      <c r="C35" s="85"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46289</v>
      </c>
      <c r="B36" s="38" t="str">
        <f t="shared" si="5"/>
        <v>木</v>
      </c>
      <c r="C36" s="85"/>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46290</v>
      </c>
      <c r="B37" s="38" t="str">
        <f t="shared" si="5"/>
        <v>金</v>
      </c>
      <c r="C37" s="85"/>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46291</v>
      </c>
      <c r="B38" s="38" t="str">
        <f t="shared" si="5"/>
        <v>土</v>
      </c>
      <c r="C38" s="85"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5"/>
      <c r="K38" s="416"/>
      <c r="L38" s="416"/>
      <c r="M38" s="416"/>
      <c r="N38" s="416"/>
      <c r="O38" s="416"/>
      <c r="P38" s="416"/>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46292</v>
      </c>
      <c r="B39" s="38" t="str">
        <f t="shared" si="5"/>
        <v>日</v>
      </c>
      <c r="C39" s="85"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46293</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46294</v>
      </c>
      <c r="B41" s="38" t="str">
        <f t="shared" si="5"/>
        <v>火</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46295</v>
      </c>
      <c r="B42" s="38" t="str">
        <f t="shared" si="5"/>
        <v>水</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YSIHmnNYVHqrmqf32bamGXTd6DxH5G3ISbv3Uo8E6yUeBGTY8O1KAAuXOVtqymxpUtWQYTRrXL9PpGE2Cavf/A==" saltValue="X6w4HwrkR64zrOjX65dUyA=="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91" priority="40">
      <formula>OR($C13="休暇",$C13="休日")</formula>
    </cfRule>
  </conditionalFormatting>
  <conditionalFormatting sqref="B13:B43">
    <cfRule type="expression" dxfId="390" priority="53">
      <formula>$B13="土"</formula>
    </cfRule>
    <cfRule type="expression" dxfId="389" priority="52">
      <formula>$B13="日"</formula>
    </cfRule>
  </conditionalFormatting>
  <conditionalFormatting sqref="B64 B68 F68 B71">
    <cfRule type="expression" dxfId="388" priority="38">
      <formula>OR($N$54="管理職",$N$54="裁量労働制",$N$54="固定残業制")</formula>
    </cfRule>
  </conditionalFormatting>
  <conditionalFormatting sqref="B64 B68 F68">
    <cfRule type="expression" dxfId="387" priority="6">
      <formula>OR($N$54="(大学・国研等)管理職",$N$54="(大学・国研等)裁量労働制")</formula>
    </cfRule>
  </conditionalFormatting>
  <conditionalFormatting sqref="B76">
    <cfRule type="expression" dxfId="386" priority="18">
      <formula>OR($N$54="管理職",$N$54="裁量労働制")</formula>
    </cfRule>
  </conditionalFormatting>
  <conditionalFormatting sqref="B77">
    <cfRule type="expression" dxfId="385" priority="32">
      <formula>OR($N$54="管理職",$N$54="裁量労働制")</formula>
    </cfRule>
  </conditionalFormatting>
  <conditionalFormatting sqref="B80">
    <cfRule type="expression" dxfId="384" priority="30">
      <formula>$N$54="固定残業制"</formula>
    </cfRule>
  </conditionalFormatting>
  <conditionalFormatting sqref="B83 B87 B90">
    <cfRule type="expression" dxfId="383" priority="27">
      <formula>$N$54="固定残業制"</formula>
    </cfRule>
  </conditionalFormatting>
  <conditionalFormatting sqref="B84 B88 B91">
    <cfRule type="expression" dxfId="382" priority="24">
      <formula>$N$54="固定残業制"</formula>
    </cfRule>
  </conditionalFormatting>
  <conditionalFormatting sqref="B65:C65 B69:C69 F69 B72:C72 B78:C78">
    <cfRule type="expression" dxfId="381" priority="12">
      <formula>OR($N$54="管理職",$N$54="裁量労働制")</formula>
    </cfRule>
  </conditionalFormatting>
  <conditionalFormatting sqref="B65:C65 B69:C69 F69 B72:C72">
    <cfRule type="expression" dxfId="380" priority="36">
      <formula>OR($N$54="管理職",$N$54="裁量労働制",$N$54="固定残業制")</formula>
    </cfRule>
  </conditionalFormatting>
  <conditionalFormatting sqref="B65:C65 B69:C69 F69">
    <cfRule type="expression" dxfId="379" priority="5">
      <formula>OR($N$54="(大学・国研等)管理職",$N$54="(大学・国研等)裁量労働制")</formula>
    </cfRule>
  </conditionalFormatting>
  <conditionalFormatting sqref="B69:D69">
    <cfRule type="expression" dxfId="378" priority="10">
      <formula>OR($N$54="管理職",$N$54="裁量労働制",$N$54="固定残業制",$N$54="(大学・国研等)管理職",$N$54="(大学・国研等)裁量労働制")</formula>
    </cfRule>
  </conditionalFormatting>
  <conditionalFormatting sqref="C64 F64:O64 C68 G68:O68 C71:N71">
    <cfRule type="expression" dxfId="377" priority="17">
      <formula>OR($N$54="管理職",$N$54="裁量労働制",$N$54="固定残業制")</formula>
    </cfRule>
  </conditionalFormatting>
  <conditionalFormatting sqref="C80:L80">
    <cfRule type="expression" dxfId="376" priority="28">
      <formula>$N$54="固定残業制"</formula>
    </cfRule>
  </conditionalFormatting>
  <conditionalFormatting sqref="C83:L83 C90:N90 C87:E87">
    <cfRule type="expression" dxfId="375" priority="21">
      <formula>$N$54="固定残業制"</formula>
    </cfRule>
  </conditionalFormatting>
  <conditionalFormatting sqref="C84:L84 C88:L88 C91:N91">
    <cfRule type="expression" dxfId="374" priority="22">
      <formula>$N$54="固定残業制"</formula>
    </cfRule>
  </conditionalFormatting>
  <conditionalFormatting sqref="C76:N76">
    <cfRule type="expression" dxfId="373" priority="37">
      <formula>OR($N$54="管理職",$N$54="裁量労働制")</formula>
    </cfRule>
  </conditionalFormatting>
  <conditionalFormatting sqref="C78:N78">
    <cfRule type="expression" dxfId="372" priority="35">
      <formula>OR($N$54="管理職",$N$54="裁量労働制")</formula>
    </cfRule>
  </conditionalFormatting>
  <conditionalFormatting sqref="C64:O64 C68 G68:O68">
    <cfRule type="expression" dxfId="371" priority="15">
      <formula>OR($N$54="管理職",$N$54="裁量労働制",$N$54="固定残業制",$N$54="(大学・国研等)管理職",$N$54="(大学・国研等)裁量労働制")</formula>
    </cfRule>
  </conditionalFormatting>
  <conditionalFormatting sqref="D65">
    <cfRule type="expression" dxfId="370" priority="4">
      <formula>OR($N$54="(大学・国研等)管理職",$N$54="(大学・国研等)裁量労働制")</formula>
    </cfRule>
  </conditionalFormatting>
  <conditionalFormatting sqref="D65:O65 C69 G69:O69 C72:N72">
    <cfRule type="expression" dxfId="369" priority="14">
      <formula>OR($N$54="管理職",$N$54="裁量労働制",$N$54="固定残業制")</formula>
    </cfRule>
  </conditionalFormatting>
  <conditionalFormatting sqref="D65:O65 C69 G69:O69">
    <cfRule type="expression" dxfId="368" priority="8">
      <formula>OR($N$54="(大学・国研等)管理職",$N$54="(大学・国研等)裁量労働制")</formula>
    </cfRule>
  </conditionalFormatting>
  <conditionalFormatting sqref="E10:F10">
    <cfRule type="expression" dxfId="367" priority="43">
      <formula>OR(I9="管理職/高プロ",I9="固定残業代有",I9="(大学・国研等)管理職/高プロ")</formula>
    </cfRule>
  </conditionalFormatting>
  <conditionalFormatting sqref="F83:L83 H90:N90">
    <cfRule type="expression" dxfId="366" priority="9">
      <formula>$N$54="固定残業制"</formula>
    </cfRule>
  </conditionalFormatting>
  <conditionalFormatting sqref="F87:L87">
    <cfRule type="expression" dxfId="365" priority="23">
      <formula>$N$54="固定残業制"</formula>
    </cfRule>
  </conditionalFormatting>
  <conditionalFormatting sqref="F77:N77">
    <cfRule type="expression" dxfId="364" priority="19">
      <formula>OR($N$54="管理職",$N$54="裁量労働制")</formula>
    </cfRule>
  </conditionalFormatting>
  <conditionalFormatting sqref="G10">
    <cfRule type="expression" dxfId="363" priority="48">
      <formula>OR($I$9="管理職/高プロ",$I$9="固定残業代有",$I$9="(大学・国研等)管理職/高プロ")</formula>
    </cfRule>
  </conditionalFormatting>
  <conditionalFormatting sqref="H2">
    <cfRule type="expression" dxfId="362" priority="46">
      <formula>COUNTA($F$1)=1</formula>
    </cfRule>
  </conditionalFormatting>
  <conditionalFormatting sqref="H10">
    <cfRule type="expression" dxfId="361" priority="41">
      <formula>OR($I$9="管理職/高プロ",$I$9="裁量",$I$9="固定残業代有",$I$9="(大学・国研等)裁量")</formula>
    </cfRule>
  </conditionalFormatting>
  <conditionalFormatting sqref="I9:J9">
    <cfRule type="expression" dxfId="360" priority="49">
      <formula>COUNTA($F$1)=1</formula>
    </cfRule>
  </conditionalFormatting>
  <conditionalFormatting sqref="I1:M1">
    <cfRule type="expression" dxfId="359" priority="51">
      <formula>$I$1&lt;&gt;"-"</formula>
    </cfRule>
  </conditionalFormatting>
  <conditionalFormatting sqref="J10">
    <cfRule type="expression" dxfId="358" priority="42">
      <formula>OR($I$9="管理職/高プロ",$I$9="裁量",$I$9="固定残業代有",$I$9="(大学・国研等)裁量")</formula>
    </cfRule>
  </conditionalFormatting>
  <conditionalFormatting sqref="K10">
    <cfRule type="expression" dxfId="357" priority="44">
      <formula>OR($I$9="裁量",$I$9="固定残業代有",$I$9="(大学・国研等)裁量")</formula>
    </cfRule>
  </conditionalFormatting>
  <conditionalFormatting sqref="M80">
    <cfRule type="expression" dxfId="356" priority="29">
      <formula>$N$54="固定残業制"</formula>
    </cfRule>
  </conditionalFormatting>
  <conditionalFormatting sqref="M83 M87 O90">
    <cfRule type="expression" dxfId="355" priority="26">
      <formula>$N$54="固定残業制"</formula>
    </cfRule>
  </conditionalFormatting>
  <conditionalFormatting sqref="M84 M88 O91">
    <cfRule type="expression" dxfId="354" priority="25">
      <formula>$N$54="固定残業制"</formula>
    </cfRule>
  </conditionalFormatting>
  <conditionalFormatting sqref="N10">
    <cfRule type="expression" dxfId="353" priority="50">
      <formula>OR($I$9="裁量",$I$9="固定残業代有",$I$9="(大学・国研等)裁量")</formula>
    </cfRule>
  </conditionalFormatting>
  <conditionalFormatting sqref="O10">
    <cfRule type="expression" dxfId="352" priority="54">
      <formula>AND(OR($H$2="あり",$Q$2="あり"),I9&lt;&gt;"通常勤務")</formula>
    </cfRule>
  </conditionalFormatting>
  <conditionalFormatting sqref="O76">
    <cfRule type="expression" dxfId="351" priority="34">
      <formula>OR($N$54="管理職",$N$54="裁量労働制")</formula>
    </cfRule>
  </conditionalFormatting>
  <conditionalFormatting sqref="O77">
    <cfRule type="expression" dxfId="350" priority="13">
      <formula>OR(,$N$54="管理職",$N$54="裁量労働制")</formula>
    </cfRule>
  </conditionalFormatting>
  <conditionalFormatting sqref="O78">
    <cfRule type="expression" dxfId="349" priority="31">
      <formula>OR($N$54="管理職",$N$54="裁量労働制")</formula>
    </cfRule>
  </conditionalFormatting>
  <conditionalFormatting sqref="O80 O84 O88">
    <cfRule type="expression" dxfId="348" priority="20">
      <formula>$N$54="固定残業制"</formula>
    </cfRule>
  </conditionalFormatting>
  <conditionalFormatting sqref="P64 D68 O68:P68">
    <cfRule type="expression" dxfId="347" priority="7">
      <formula>OR($N$54="(大学・国研等)管理職",$N$54="(大学・国研等)裁量労働制")</formula>
    </cfRule>
  </conditionalFormatting>
  <conditionalFormatting sqref="P64 D68 P68 O71">
    <cfRule type="expression" dxfId="346" priority="16">
      <formula>OR($N$54="管理職",$N$54="裁量労働制",$N$54="固定残業制")</formula>
    </cfRule>
  </conditionalFormatting>
  <conditionalFormatting sqref="P65 P69 O72">
    <cfRule type="expression" dxfId="345" priority="11">
      <formula>OR($N$54="管理職",$N$54="裁量労働制",$N$54="固定残業制")</formula>
    </cfRule>
  </conditionalFormatting>
  <conditionalFormatting sqref="P65 P69">
    <cfRule type="expression" dxfId="344" priority="33">
      <formula>OR($N$54="管理職",$N$54="裁量労働制",$N$54="(大学・国研等)管理職",$N$54="(大学・国研等)裁量労働制")</formula>
    </cfRule>
  </conditionalFormatting>
  <conditionalFormatting sqref="Q2">
    <cfRule type="expression" dxfId="343" priority="47">
      <formula>COUNTA($F$1)=1</formula>
    </cfRule>
  </conditionalFormatting>
  <conditionalFormatting sqref="Q10">
    <cfRule type="expression" dxfId="342" priority="55">
      <formula>AND(OR($H$2="あり",$Q$2="あり"),I9&lt;&gt;"通常勤務")</formula>
    </cfRule>
  </conditionalFormatting>
  <conditionalFormatting sqref="AI1">
    <cfRule type="expression" dxfId="338"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3319DB38-D83D-43A3-9EE6-F533EA7F59E2}">
      <formula1>0</formula1>
      <formula2>0.999988425925926</formula2>
    </dataValidation>
    <dataValidation type="list" allowBlank="1" showInputMessage="1" showErrorMessage="1" sqref="I8:J8" xr:uid="{7AEEEE56-5F09-40AA-91D2-7CEDDADB0CD9}">
      <formula1>"直接雇用,出向,派遣"</formula1>
    </dataValidation>
    <dataValidation type="list" allowBlank="1" showInputMessage="1" showErrorMessage="1" sqref="C13:C43" xr:uid="{4852D97D-32ED-4250-A1F3-509458C72907}">
      <formula1>$AP$4:$AP$7</formula1>
    </dataValidation>
    <dataValidation type="list" imeMode="on" allowBlank="1" sqref="I9:J9" xr:uid="{66FAF070-6B1F-4835-877E-D45A352D7E38}">
      <formula1>"通常勤務,管理職/高プロ,裁量,固定残業代有,(大学・国研等)管理職/高プロ,(大学・国研等)裁量,その他"</formula1>
    </dataValidation>
    <dataValidation type="list" allowBlank="1" showInputMessage="1" showErrorMessage="1" sqref="N55:P55" xr:uid="{E5F66478-DE9A-438D-8F62-EA8BCEEC25C9}">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81A95A8A-6DC6-49E7-9686-20F075F12310}">
      <formula1>0</formula1>
      <formula2>0.999988425925926</formula2>
    </dataValidation>
    <dataValidation type="time" operator="greaterThan" allowBlank="1" showInputMessage="1" errorTitle="時刻を入力して下さい。" error="0:01以上の時刻を入力して下さい。" sqref="E13:E43 G13:G43" xr:uid="{A42D017B-B295-4FCD-B161-DDDC560A41DC}">
      <formula1>0</formula1>
    </dataValidation>
    <dataValidation type="list" allowBlank="1" showInputMessage="1" showErrorMessage="1" sqref="F1:H1" xr:uid="{B9C5EF71-1B42-4B9C-A652-7AC324A026D3}">
      <formula1>"委託業務従事日誌,補助事業従事日誌"</formula1>
    </dataValidation>
    <dataValidation type="list" allowBlank="1" showInputMessage="1" showErrorMessage="1" sqref="H2 Q2" xr:uid="{58D11BAC-5BDC-4488-B310-8ECC456F5B3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7210664D-18EA-4035-9099-493523A79345}">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4A56FC8-8DB8-4BE5-91F6-B3A2D4055F92}">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EF848067-F0E9-45D7-B820-D89F221763F7}">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E4FA90BC-D422-4A39-92D4-37C9263E6C15}">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6DC44962-5FD9-4BF7-BF08-EBD46D10C6BD}">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ED30-891A-408C-8E5D-B3D783E38898}">
  <sheetPr codeName="Sheet7"/>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175</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21</v>
      </c>
      <c r="C10" s="454" t="str">
        <f>"←稼働"&amp;F54&amp;"日
 + "&amp;"休暇"&amp;E54&amp;"日"</f>
        <v>←稼働21日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46296</v>
      </c>
      <c r="B13" s="37" t="str">
        <f>TEXT(A13,"aaa")</f>
        <v>木</v>
      </c>
      <c r="C13" s="85" t="s">
        <v>120</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46297</v>
      </c>
      <c r="B14" s="38" t="str">
        <f>TEXT(A14,"aaa")</f>
        <v>金</v>
      </c>
      <c r="C14" s="85"/>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46298</v>
      </c>
      <c r="B15" s="38" t="str">
        <f t="shared" ref="B15:B18" si="1">TEXT(A15,"aaa")</f>
        <v>土</v>
      </c>
      <c r="C15" s="85"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6"/>
      <c r="K15" s="407"/>
      <c r="L15" s="407"/>
      <c r="M15" s="407"/>
      <c r="N15" s="407"/>
      <c r="O15" s="407"/>
      <c r="P15" s="407"/>
      <c r="Q15" s="408"/>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46299</v>
      </c>
      <c r="B16" s="38" t="str">
        <f t="shared" si="1"/>
        <v>日</v>
      </c>
      <c r="C16" s="85" t="s">
        <v>19</v>
      </c>
      <c r="D16" s="52"/>
      <c r="E16" s="13"/>
      <c r="F16" s="14"/>
      <c r="G16" s="15"/>
      <c r="H16" s="16"/>
      <c r="I16" s="6" t="str" cm="1">
        <f t="array" ref="I16">IFERROR(_xlfn.IFS(AND(D16&gt;0,E16=""),"--",AND(F16&gt;0,G16=""),"--",ROUND(VALUE(TEXT(E16-D16,"[h]:mm"))+VALUE(TEXT(G16-F16,"[h]:mm"))-VALUE(TEXT(H16,"[h]:mm")),10)=0,"",VALUE(TEXT(E16-D16,"[h]:mm"))+VALUE(TEXT(G16-F16,"[h]:mm"))-VALUE(TEXT(H16,"[h]:mm"))&lt;0,"-",TRUE,(E16-D16)+(G16-F16)-H16),"-")</f>
        <v/>
      </c>
      <c r="J16" s="409"/>
      <c r="K16" s="410"/>
      <c r="L16" s="410"/>
      <c r="M16" s="410"/>
      <c r="N16" s="410"/>
      <c r="O16" s="410"/>
      <c r="P16" s="410"/>
      <c r="Q16" s="411"/>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$16)=0),"○",AND(I16="",COUNTA($J$16)=1),IF(OR($I$16&lt;&gt;"",$I$17&lt;&gt;"",$I$18&lt;&gt;"",$I$19&lt;&gt;"",$I$20&lt;&gt;"",$I$21&lt;&gt;"",$I$22&lt;&gt;""),"○","△"),AND(I16&gt;0,COUNTA($J$16)=1),"○",AND(I16="-",COUNTA($J$16)=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46300</v>
      </c>
      <c r="B17" s="38" t="str">
        <f t="shared" si="1"/>
        <v>月</v>
      </c>
      <c r="C17" s="85"/>
      <c r="D17" s="52"/>
      <c r="E17" s="13"/>
      <c r="F17" s="14"/>
      <c r="G17" s="15"/>
      <c r="H17" s="16"/>
      <c r="I17" s="6" t="str" cm="1">
        <f t="array" ref="I17">IFERROR(_xlfn.IFS(AND(D17&gt;0,E17=""),"--",AND(F17&gt;0,G17=""),"--",ROUND(VALUE(TEXT(E17-D17,"[h]:mm"))+VALUE(TEXT(G17-F17,"[h]:mm"))-VALUE(TEXT(H17,"[h]:mm")),10)=0,"",VALUE(TEXT(E17-D17,"[h]:mm"))+VALUE(TEXT(G17-F17,"[h]:mm"))-VALUE(TEXT(H17,"[h]:mm"))&lt;0,"-",TRUE,(E17-D17)+(G17-F17)-H17),"-")</f>
        <v/>
      </c>
      <c r="J17" s="412"/>
      <c r="K17" s="413"/>
      <c r="L17" s="413"/>
      <c r="M17" s="413"/>
      <c r="N17" s="413"/>
      <c r="O17" s="413"/>
      <c r="P17" s="413"/>
      <c r="Q17" s="414"/>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$16)=0),"○",AND(I17="",COUNTA($J$16)=1),IF(OR($I$16&lt;&gt;"",$I$17&lt;&gt;"",$I$18&lt;&gt;"",$I$19&lt;&gt;"",$I$20&lt;&gt;"",$I$21&lt;&gt;"",$I$22&lt;&gt;""),"○","△"),AND(I17&gt;0,COUNTA($J$16)=1),"○",AND(I17="-",COUNTA($J$16)=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46301</v>
      </c>
      <c r="B18" s="39" t="str">
        <f t="shared" si="1"/>
        <v>火</v>
      </c>
      <c r="C18" s="85"/>
      <c r="D18" s="52"/>
      <c r="E18" s="13"/>
      <c r="F18" s="14"/>
      <c r="G18" s="15"/>
      <c r="H18" s="23"/>
      <c r="I18" s="6" t="str" cm="1">
        <f t="array" ref="I18">IFERROR(_xlfn.IFS(AND(D18&gt;0,E18=""),"--",AND(F18&gt;0,G18=""),"--",ROUND(VALUE(TEXT(E18-D18,"[h]:mm"))+VALUE(TEXT(G18-F18,"[h]:mm"))-VALUE(TEXT(H18,"[h]:mm")),10)=0,"",VALUE(TEXT(E18-D18,"[h]:mm"))+VALUE(TEXT(G18-F18,"[h]:mm"))-VALUE(TEXT(H18,"[h]:mm"))&lt;0,"-",TRUE,(E18-D18)+(G18-F18)-H18),"-")</f>
        <v/>
      </c>
      <c r="J18" s="412"/>
      <c r="K18" s="413"/>
      <c r="L18" s="413"/>
      <c r="M18" s="413"/>
      <c r="N18" s="413"/>
      <c r="O18" s="413"/>
      <c r="P18" s="413"/>
      <c r="Q18" s="414"/>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$16)=0),"○",AND(I18="",COUNTA($J$16)=1),IF(OR($I$16&lt;&gt;"",$I$17&lt;&gt;"",$I$18&lt;&gt;"",$I$19&lt;&gt;"",$I$20&lt;&gt;"",$I$21&lt;&gt;"",$I$22&lt;&gt;""),"○","△"),AND(I18&gt;0,COUNTA($J$16)=1),"○",AND(I18="-",COUNTA($J$16)=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46302</v>
      </c>
      <c r="B19" s="39" t="str">
        <f>TEXT(A19,"aaa")</f>
        <v>水</v>
      </c>
      <c r="C19" s="85"/>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$16)=0),"○",AND(I19="",COUNTA($J$16)=1),IF(OR($I$16&lt;&gt;"",$I$17&lt;&gt;"",$I$18&lt;&gt;"",$I$19&lt;&gt;"",$I$20&lt;&gt;"",$I$21&lt;&gt;"",$I$22&lt;&gt;""),"○","△"),AND(I19&gt;0,COUNTA($J$16)=1),"○",AND(I19="-",COUNTA($J$16)=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46303</v>
      </c>
      <c r="B20" s="38" t="str">
        <f>TEXT(A20,"aaa")</f>
        <v>木</v>
      </c>
      <c r="C20" s="85"/>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$16)=0),"○",AND(I20="",COUNTA($J$16)=1),IF(OR($I$16&lt;&gt;"",$I$17&lt;&gt;"",$I$18&lt;&gt;"",$I$19&lt;&gt;"",$I$20&lt;&gt;"",$I$21&lt;&gt;"",$I$22&lt;&gt;""),"○","△"),AND(I20&gt;0,COUNTA($J$16)=1),"○",AND(I20="-",COUNTA($J$16)=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46304</v>
      </c>
      <c r="B21" s="38" t="str">
        <f t="shared" ref="B21:B43" si="5">TEXT(A21,"aaa")</f>
        <v>金</v>
      </c>
      <c r="C21" s="85"/>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$16)=0),"○",AND(I21="",COUNTA($J$16)=1),IF(OR($I$16&lt;&gt;"",$I$17&lt;&gt;"",$I$18&lt;&gt;"",$I$19&lt;&gt;"",$I$20&lt;&gt;"",$I$21&lt;&gt;"",$I$22&lt;&gt;""),"○","△"),AND(I21&gt;0,COUNTA($J$16)=1),"○",AND(I21="-",COUNTA($J$16)=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46305</v>
      </c>
      <c r="B22" s="38" t="str">
        <f t="shared" si="5"/>
        <v>土</v>
      </c>
      <c r="C22" s="85" t="s">
        <v>19</v>
      </c>
      <c r="D22" s="52"/>
      <c r="E22" s="13"/>
      <c r="F22" s="14"/>
      <c r="G22" s="15"/>
      <c r="H22" s="16"/>
      <c r="I22" s="6" t="str" cm="1">
        <f t="array" ref="I22">IFERROR(_xlfn.IFS(AND(D22&gt;0,E22=""),"--",AND(F22&gt;0,G22=""),"--",ROUND(VALUE(TEXT(E22-D22,"[h]:mm"))+VALUE(TEXT(G22-F22,"[h]:mm"))-VALUE(TEXT(H22,"[h]:mm")),10)=0,"",VALUE(TEXT(E22-D22,"[h]:mm"))+VALUE(TEXT(G22-F22,"[h]:mm"))-VALUE(TEXT(H22,"[h]:mm"))&lt;0,"-",TRUE,(E22-D22)+(G22-F22)-H22),"-")</f>
        <v/>
      </c>
      <c r="J22" s="415"/>
      <c r="K22" s="416"/>
      <c r="L22" s="416"/>
      <c r="M22" s="416"/>
      <c r="N22" s="416"/>
      <c r="O22" s="416"/>
      <c r="P22" s="416"/>
      <c r="Q22" s="417"/>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$16)=0),"○",AND(I22="",COUNTA($J$16)=1),IF(OR($I$16&lt;&gt;"",$I$17&lt;&gt;"",$I$18&lt;&gt;"",$I$19&lt;&gt;"",$I$20&lt;&gt;"",$I$21&lt;&gt;"",$I$22&lt;&gt;""),"○","△"),AND(I22&gt;0,COUNTA($J$16)=1),"○",AND(I22="-",COUNTA($J$16)=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46306</v>
      </c>
      <c r="B23" s="38" t="str">
        <f t="shared" si="5"/>
        <v>日</v>
      </c>
      <c r="C23" s="85" t="s">
        <v>19</v>
      </c>
      <c r="D23" s="27"/>
      <c r="E23" s="22"/>
      <c r="F23" s="14"/>
      <c r="G23" s="15"/>
      <c r="H23" s="28"/>
      <c r="I23" s="6" t="str" cm="1">
        <f t="array" ref="I23">IFERROR(_xlfn.IFS(AND(D23&gt;0,E23=""),"--",AND(F23&gt;0,G23=""),"--",ROUND(VALUE(TEXT(E23-D23,"[h]:mm"))+VALUE(TEXT(G23-F23,"[h]:mm"))-VALUE(TEXT(H23,"[h]:mm")),10)=0,"",VALUE(TEXT(E23-D23,"[h]:mm"))+VALUE(TEXT(G23-F23,"[h]:mm"))-VALUE(TEXT(H23,"[h]:mm"))&lt;0,"-",TRUE,(E23-D23)+(G23-F23)-H23),"-")</f>
        <v/>
      </c>
      <c r="J23" s="409"/>
      <c r="K23" s="410"/>
      <c r="L23" s="410"/>
      <c r="M23" s="410"/>
      <c r="N23" s="410"/>
      <c r="O23" s="410"/>
      <c r="P23" s="410"/>
      <c r="Q23" s="411"/>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$23)=0),"○",AND(I23="",COUNTA($J$23)=1),IF(OR($I$23&lt;&gt;"",$I$24&lt;&gt;"",$I$25&lt;&gt;"",$I$26&lt;&gt;"",$I$27&lt;&gt;"",$I$28&lt;&gt;"",$I$29&lt;&gt;""),"○","△"),AND(I23&gt;0,COUNTA($J$23)=1),"○",AND(I23="-",COUNTA($J$23)=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46307</v>
      </c>
      <c r="B24" s="38" t="str">
        <f t="shared" si="5"/>
        <v>月</v>
      </c>
      <c r="C24" s="85"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$23)=0),"○",AND(I24="",COUNTA($J$23)=1),IF(OR($I$23&lt;&gt;"",$I$24&lt;&gt;"",$I$25&lt;&gt;"",$I$26&lt;&gt;"",$I$27&lt;&gt;"",$I$28&lt;&gt;"",$I$29&lt;&gt;""),"○","△"),AND(I24&gt;0,COUNTA($J$23)=1),"○",AND(I24="-",COUNTA($J$23)=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46308</v>
      </c>
      <c r="B25" s="38" t="str">
        <f t="shared" si="5"/>
        <v>火</v>
      </c>
      <c r="C25" s="85"/>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$23)=0),"○",AND(I25="",COUNTA($J$23)=1),IF(OR($I$23&lt;&gt;"",$I$24&lt;&gt;"",$I$25&lt;&gt;"",$I$26&lt;&gt;"",$I$27&lt;&gt;"",$I$28&lt;&gt;"",$I$29&lt;&gt;""),"○","△"),AND(I25&gt;0,COUNTA($J$23)=1),"○",AND(I25="-",COUNTA($J$23)=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46309</v>
      </c>
      <c r="B26" s="38" t="str">
        <f t="shared" si="5"/>
        <v>水</v>
      </c>
      <c r="C26" s="85"/>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$23)=0),"○",AND(I26="",COUNTA($J$23)=1),IF(OR($I$23&lt;&gt;"",$I$24&lt;&gt;"",$I$25&lt;&gt;"",$I$26&lt;&gt;"",$I$27&lt;&gt;"",$I$28&lt;&gt;"",$I$29&lt;&gt;""),"○","△"),AND(I26&gt;0,COUNTA($J$23)=1),"○",AND(I26="-",COUNTA($J$23)=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46310</v>
      </c>
      <c r="B27" s="38" t="str">
        <f t="shared" si="5"/>
        <v>木</v>
      </c>
      <c r="C27" s="85"/>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$23)=0),"○",AND(I27="",COUNTA($J$23)=1),IF(OR($I$23&lt;&gt;"",$I$24&lt;&gt;"",$I$25&lt;&gt;"",$I$26&lt;&gt;"",$I$27&lt;&gt;"",$I$28&lt;&gt;"",$I$29&lt;&gt;""),"○","△"),AND(I27&gt;0,COUNTA($J$23)=1),"○",AND(I27="-",COUNTA($J$23)=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46311</v>
      </c>
      <c r="B28" s="38" t="str">
        <f t="shared" si="5"/>
        <v>金</v>
      </c>
      <c r="C28" s="85"/>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$23)=0),"○",AND(I28="",COUNTA($J$23)=1),IF(OR($I$23&lt;&gt;"",$I$24&lt;&gt;"",$I$25&lt;&gt;"",$I$26&lt;&gt;"",$I$27&lt;&gt;"",$I$28&lt;&gt;"",$I$29&lt;&gt;""),"○","△"),AND(I28&gt;0,COUNTA($J$23)=1),"○",AND(I28="-",COUNTA($J$23)=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46312</v>
      </c>
      <c r="B29" s="38" t="str">
        <f t="shared" si="5"/>
        <v>土</v>
      </c>
      <c r="C29" s="85" t="s">
        <v>19</v>
      </c>
      <c r="D29" s="53"/>
      <c r="E29" s="12"/>
      <c r="F29" s="14"/>
      <c r="G29" s="15"/>
      <c r="H29" s="16"/>
      <c r="I29" s="6" t="str" cm="1">
        <f t="array" ref="I29">IFERROR(_xlfn.IFS(AND(D29&gt;0,E29=""),"--",AND(F29&gt;0,G29=""),"--",ROUND(VALUE(TEXT(E29-D29,"[h]:mm"))+VALUE(TEXT(G29-F29,"[h]:mm"))-VALUE(TEXT(H29,"[h]:mm")),10)=0,"",VALUE(TEXT(E29-D29,"[h]:mm"))+VALUE(TEXT(G29-F29,"[h]:mm"))-VALUE(TEXT(H29,"[h]:mm"))&lt;0,"-",TRUE,(E29-D29)+(G29-F29)-H29),"-")</f>
        <v/>
      </c>
      <c r="J29" s="415"/>
      <c r="K29" s="416"/>
      <c r="L29" s="416"/>
      <c r="M29" s="416"/>
      <c r="N29" s="416"/>
      <c r="O29" s="416"/>
      <c r="P29" s="416"/>
      <c r="Q29" s="417"/>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$23)=0),"○",AND(I29="",COUNTA($J$23)=1),IF(OR($I$23&lt;&gt;"",$I$24&lt;&gt;"",$I$25&lt;&gt;"",$I$26&lt;&gt;"",$I$27&lt;&gt;"",$I$28&lt;&gt;"",$I$29&lt;&gt;""),"○","△"),AND(I29&gt;0,COUNTA($J$23)=1),"○",AND(I29="-",COUNTA($J$23)=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46313</v>
      </c>
      <c r="B30" s="38" t="str">
        <f t="shared" si="5"/>
        <v>日</v>
      </c>
      <c r="C30" s="85" t="s">
        <v>19</v>
      </c>
      <c r="D30" s="11"/>
      <c r="E30" s="12"/>
      <c r="F30" s="14"/>
      <c r="G30" s="15"/>
      <c r="H30" s="16"/>
      <c r="I30" s="6" t="str" cm="1">
        <f t="array" ref="I30">IFERROR(_xlfn.IFS(AND(D30&gt;0,E30=""),"--",AND(F30&gt;0,G30=""),"--",ROUND(VALUE(TEXT(E30-D30,"[h]:mm"))+VALUE(TEXT(G30-F30,"[h]:mm"))-VALUE(TEXT(H30,"[h]:mm")),10)=0,"",VALUE(TEXT(E30-D30,"[h]:mm"))+VALUE(TEXT(G30-F30,"[h]:mm"))-VALUE(TEXT(H30,"[h]:mm"))&lt;0,"-",TRUE,(E30-D30)+(G30-F30)-H30),"-")</f>
        <v/>
      </c>
      <c r="J30" s="409"/>
      <c r="K30" s="410"/>
      <c r="L30" s="410"/>
      <c r="M30" s="410"/>
      <c r="N30" s="410"/>
      <c r="O30" s="410"/>
      <c r="P30" s="410"/>
      <c r="Q30" s="411"/>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$30)=0),"○",AND(I30="",COUNTA($J$30)=1),IF(OR($I$30&lt;&gt;"",$I$31&lt;&gt;"",$I$32&lt;&gt;"",$I$33&lt;&gt;"",$I$34&lt;&gt;"",$I$35&lt;&gt;"",$I$36&lt;&gt;""),"○","△"),AND(I30&gt;0,COUNTA($J$30)=1),"○",AND(I30="-",COUNTA($J$30)=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46314</v>
      </c>
      <c r="B31" s="38" t="str">
        <f t="shared" si="5"/>
        <v>月</v>
      </c>
      <c r="C31" s="85"/>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$30)=0),"○",AND(I31="",COUNTA($J$30)=1),IF(OR($I$30&lt;&gt;"",$I$31&lt;&gt;"",$I$32&lt;&gt;"",$I$33&lt;&gt;"",$I$34&lt;&gt;"",$I$35&lt;&gt;"",$I$36&lt;&gt;""),"○","△"),AND(I31&gt;0,COUNTA($J$30)=1),"○",AND(I31="-",COUNTA($J$30)=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46315</v>
      </c>
      <c r="B32" s="38" t="str">
        <f t="shared" si="5"/>
        <v>火</v>
      </c>
      <c r="C32" s="85"/>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$30)=0),"○",AND(I32="",COUNTA($J$30)=1),IF(OR($I$30&lt;&gt;"",$I$31&lt;&gt;"",$I$32&lt;&gt;"",$I$33&lt;&gt;"",$I$34&lt;&gt;"",$I$35&lt;&gt;"",$I$36&lt;&gt;""),"○","△"),AND(I32&gt;0,COUNTA($J$30)=1),"○",AND(I32="-",COUNTA($J$30)=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46316</v>
      </c>
      <c r="B33" s="38" t="str">
        <f t="shared" si="5"/>
        <v>水</v>
      </c>
      <c r="C33" s="85"/>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$30)=0),"○",AND(I33="",COUNTA($J$30)=1),IF(OR($I$30&lt;&gt;"",$I$31&lt;&gt;"",$I$32&lt;&gt;"",$I$33&lt;&gt;"",$I$34&lt;&gt;"",$I$35&lt;&gt;"",$I$36&lt;&gt;""),"○","△"),AND(I33&gt;0,COUNTA($J$30)=1),"○",AND(I33="-",COUNTA($J$30)=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46317</v>
      </c>
      <c r="B34" s="38" t="str">
        <f t="shared" si="5"/>
        <v>木</v>
      </c>
      <c r="C34" s="85"/>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$30)=0),"○",AND(I34="",COUNTA($J$30)=1),IF(OR($I$30&lt;&gt;"",$I$31&lt;&gt;"",$I$32&lt;&gt;"",$I$33&lt;&gt;"",$I$34&lt;&gt;"",$I$35&lt;&gt;"",$I$36&lt;&gt;""),"○","△"),AND(I34&gt;0,COUNTA($J$30)=1),"○",AND(I34="-",COUNTA($J$30)=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46318</v>
      </c>
      <c r="B35" s="38" t="str">
        <f t="shared" si="5"/>
        <v>金</v>
      </c>
      <c r="C35" s="85"/>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$30)=0),"○",AND(I35="",COUNTA($J$30)=1),IF(OR($I$30&lt;&gt;"",$I$31&lt;&gt;"",$I$32&lt;&gt;"",$I$33&lt;&gt;"",$I$34&lt;&gt;"",$I$35&lt;&gt;"",$I$36&lt;&gt;""),"○","△"),AND(I35&gt;0,COUNTA($J$30)=1),"○",AND(I35="-",COUNTA($J$30)=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46319</v>
      </c>
      <c r="B36" s="38" t="str">
        <f t="shared" si="5"/>
        <v>土</v>
      </c>
      <c r="C36" s="85" t="s">
        <v>19</v>
      </c>
      <c r="D36" s="11"/>
      <c r="E36" s="12"/>
      <c r="F36" s="14"/>
      <c r="G36" s="15"/>
      <c r="H36" s="16"/>
      <c r="I36" s="6" t="str" cm="1">
        <f t="array" ref="I36">IFERROR(_xlfn.IFS(AND(D36&gt;0,E36=""),"--",AND(F36&gt;0,G36=""),"--",ROUND(VALUE(TEXT(E36-D36,"[h]:mm"))+VALUE(TEXT(G36-F36,"[h]:mm"))-VALUE(TEXT(H36,"[h]:mm")),10)=0,"",VALUE(TEXT(E36-D36,"[h]:mm"))+VALUE(TEXT(G36-F36,"[h]:mm"))-VALUE(TEXT(H36,"[h]:mm"))&lt;0,"-",TRUE,(E36-D36)+(G36-F36)-H36),"-")</f>
        <v/>
      </c>
      <c r="J36" s="415"/>
      <c r="K36" s="416"/>
      <c r="L36" s="416"/>
      <c r="M36" s="416"/>
      <c r="N36" s="416"/>
      <c r="O36" s="416"/>
      <c r="P36" s="416"/>
      <c r="Q36" s="417"/>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$30)=0),"○",AND(I36="",COUNTA($J$30)=1),IF(OR($I$30&lt;&gt;"",$I$31&lt;&gt;"",$I$32&lt;&gt;"",$I$33&lt;&gt;"",$I$34&lt;&gt;"",$I$35&lt;&gt;"",$I$36&lt;&gt;""),"○","△"),AND(I36&gt;0,COUNTA($J$30)=1),"○",AND(I36="-",COUNTA($J$30)=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46320</v>
      </c>
      <c r="B37" s="38" t="str">
        <f t="shared" si="5"/>
        <v>日</v>
      </c>
      <c r="C37" s="85" t="s">
        <v>19</v>
      </c>
      <c r="D37" s="11"/>
      <c r="E37" s="12"/>
      <c r="F37" s="14"/>
      <c r="G37" s="15"/>
      <c r="H37" s="16"/>
      <c r="I37" s="6" t="str" cm="1">
        <f t="array" ref="I37">IFERROR(_xlfn.IFS(AND(D37&gt;0,E37=""),"--",AND(F37&gt;0,G37=""),"--",ROUND(VALUE(TEXT(E37-D37,"[h]:mm"))+VALUE(TEXT(G37-F37,"[h]:mm"))-VALUE(TEXT(H37,"[h]:mm")),10)=0,"",VALUE(TEXT(E37-D37,"[h]:mm"))+VALUE(TEXT(G37-F37,"[h]:mm"))-VALUE(TEXT(H37,"[h]:mm"))&lt;0,"-",TRUE,(E37-D37)+(G37-F37)-H37),"-")</f>
        <v/>
      </c>
      <c r="J37" s="409"/>
      <c r="K37" s="410"/>
      <c r="L37" s="410"/>
      <c r="M37" s="410"/>
      <c r="N37" s="410"/>
      <c r="O37" s="410"/>
      <c r="P37" s="410"/>
      <c r="Q37" s="411"/>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$37)=0),"○",AND(I37="",COUNTA($J$37)=1),IF(OR($I$37&lt;&gt;"",$I$38&lt;&gt;"",$I$39&lt;&gt;"",$I$40&lt;&gt;"",$I$41&lt;&gt;"",$I$42&lt;&gt;"",$I$43&lt;&gt;""),"○","△"),AND(I37&gt;0,COUNTA($J$37)=1),"○",AND(I37="-",COUNTA($J$37)=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46321</v>
      </c>
      <c r="B38" s="38" t="str">
        <f t="shared" si="5"/>
        <v>月</v>
      </c>
      <c r="C38" s="85"/>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$37)=0),"○",AND(I38="",COUNTA($J$37)=1),IF(OR($I$37&lt;&gt;"",$I$38&lt;&gt;"",$I$39&lt;&gt;"",$I$40&lt;&gt;"",$I$41&lt;&gt;"",$I$42&lt;&gt;"",$I$43&lt;&gt;""),"○","△"),AND(I38&gt;0,COUNTA($J$37)=1),"○",AND(I38="-",COUNTA($J$37)=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46322</v>
      </c>
      <c r="B39" s="38" t="str">
        <f t="shared" si="5"/>
        <v>火</v>
      </c>
      <c r="C39" s="85"/>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$37)=0),"○",AND(I39="",COUNTA($J$37)=1),IF(OR($I$37&lt;&gt;"",$I$38&lt;&gt;"",$I$39&lt;&gt;"",$I$40&lt;&gt;"",$I$41&lt;&gt;"",$I$42&lt;&gt;"",$I$43&lt;&gt;""),"○","△"),AND(I39&gt;0,COUNTA($J$37)=1),"○",AND(I39="-",COUNTA($J$37)=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46323</v>
      </c>
      <c r="B40" s="38" t="str">
        <f t="shared" si="5"/>
        <v>水</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$37)=0),"○",AND(I40="",COUNTA($J$37)=1),IF(OR($I$37&lt;&gt;"",$I$38&lt;&gt;"",$I$39&lt;&gt;"",$I$40&lt;&gt;"",$I$41&lt;&gt;"",$I$42&lt;&gt;"",$I$43&lt;&gt;""),"○","△"),AND(I40&gt;0,COUNTA($J$37)=1),"○",AND(I40="-",COUNTA($J$37)=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46324</v>
      </c>
      <c r="B41" s="38" t="str">
        <f t="shared" si="5"/>
        <v>木</v>
      </c>
      <c r="C41" s="85"/>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$37)=0),"○",AND(I41="",COUNTA($J$37)=1),IF(OR($I$37&lt;&gt;"",$I$38&lt;&gt;"",$I$39&lt;&gt;"",$I$40&lt;&gt;"",$I$41&lt;&gt;"",$I$42&lt;&gt;"",$I$43&lt;&gt;""),"○","△"),AND(I41&gt;0,COUNTA($J$37)=1),"○",AND(I41="-",COUNTA($J$37)=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46325</v>
      </c>
      <c r="B42" s="38" t="str">
        <f t="shared" si="5"/>
        <v>金</v>
      </c>
      <c r="C42" s="85"/>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$37)=0),"○",AND(I42="",COUNTA($J$37)=1),IF(OR($I$37&lt;&gt;"",$I$38&lt;&gt;"",$I$39&lt;&gt;"",$I$40&lt;&gt;"",$I$41&lt;&gt;"",$I$42&lt;&gt;"",$I$43&lt;&gt;""),"○","△"),AND(I42&gt;0,COUNTA($J$37)=1),"○",AND(I42="-",COUNTA($J$37)=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46326</v>
      </c>
      <c r="B43" s="40" t="str">
        <f t="shared" si="5"/>
        <v>土</v>
      </c>
      <c r="C43" s="85" t="s">
        <v>19</v>
      </c>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$37)=0),"○",AND(I43="",COUNTA($J$37)=1),IF(OR($I$37&lt;&gt;"",$I$38&lt;&gt;"",$I$39&lt;&gt;"",$I$40&lt;&gt;"",$I$41&lt;&gt;"",$I$42&lt;&gt;"",$I$43&lt;&gt;""),"○","△"),AND(I43&gt;0,COUNTA($J$37)=1),"○",AND(I43="-",COUNTA($J$37)=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21</v>
      </c>
      <c r="B54" s="202">
        <f>ROUNDDOWN(ROUND(G10*24*60,1)/60,3)</f>
        <v>0</v>
      </c>
      <c r="C54" s="202"/>
      <c r="D54" s="203">
        <f>ROUNDDOWN(ROUND(N10*24*60,1)/60,3)</f>
        <v>0</v>
      </c>
      <c r="E54" s="203">
        <f>COUNTIF($C$13:$C$43,"休暇")</f>
        <v>0</v>
      </c>
      <c r="F54" s="204">
        <f>A54-E54</f>
        <v>21</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21</v>
      </c>
      <c r="B56" s="202">
        <f>B54</f>
        <v>0</v>
      </c>
      <c r="C56" s="202"/>
      <c r="D56" s="212"/>
      <c r="E56" s="203">
        <f>E54</f>
        <v>0</v>
      </c>
      <c r="F56" s="204">
        <f>A56-E56</f>
        <v>21</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21</v>
      </c>
      <c r="B57" s="202">
        <f>B54</f>
        <v>0</v>
      </c>
      <c r="C57" s="202"/>
      <c r="D57" s="213">
        <f>D54</f>
        <v>0</v>
      </c>
      <c r="E57" s="203">
        <f>E54</f>
        <v>0</v>
      </c>
      <c r="F57" s="204">
        <f>A57-E57</f>
        <v>21</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21</v>
      </c>
      <c r="B58" s="202">
        <f>B54</f>
        <v>0</v>
      </c>
      <c r="C58" s="202"/>
      <c r="D58" s="213">
        <f>D54</f>
        <v>0</v>
      </c>
      <c r="E58" s="203">
        <f>E54</f>
        <v>0</v>
      </c>
      <c r="F58" s="204">
        <f>A58-E58</f>
        <v>21</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21</v>
      </c>
      <c r="B60" s="202">
        <f>B54</f>
        <v>0</v>
      </c>
      <c r="C60" s="202"/>
      <c r="D60" s="213"/>
      <c r="E60" s="203">
        <f>E54</f>
        <v>0</v>
      </c>
      <c r="F60" s="204">
        <f>A60-E60</f>
        <v>21</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21</v>
      </c>
      <c r="B61" s="202">
        <f>B54</f>
        <v>0</v>
      </c>
      <c r="C61" s="202"/>
      <c r="D61" s="213">
        <f>D54</f>
        <v>0</v>
      </c>
      <c r="E61" s="203">
        <f>E54</f>
        <v>0</v>
      </c>
      <c r="F61" s="204">
        <f>A61-E61</f>
        <v>21</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21</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21</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21</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21</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21</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21</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21</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21</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fRC9KbWiCW1TNwN9HaRIwl5V8BAZlffg3P67EgH/HC89VHl8todQIhfJF5AjRLyR+1FfQUtTlSat8eUUhtwQzg==" saltValue="/I5U7gohwfDmVo0O5as4RQ=="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5"/>
    <mergeCell ref="J16:Q22"/>
    <mergeCell ref="J23:Q29"/>
    <mergeCell ref="J30:Q36"/>
    <mergeCell ref="J37: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335" priority="41">
      <formula>OR($C13="休暇",$C13="休日")</formula>
    </cfRule>
  </conditionalFormatting>
  <conditionalFormatting sqref="B13:B43">
    <cfRule type="expression" dxfId="334" priority="54">
      <formula>$B13="土"</formula>
    </cfRule>
    <cfRule type="expression" dxfId="333" priority="53">
      <formula>$B13="日"</formula>
    </cfRule>
  </conditionalFormatting>
  <conditionalFormatting sqref="B64 B68 F68 B71">
    <cfRule type="expression" dxfId="332" priority="39">
      <formula>OR($N$54="管理職",$N$54="裁量労働制",$N$54="固定残業制")</formula>
    </cfRule>
  </conditionalFormatting>
  <conditionalFormatting sqref="B64 B68 F68">
    <cfRule type="expression" dxfId="331" priority="7">
      <formula>OR($N$54="(大学・国研等)管理職",$N$54="(大学・国研等)裁量労働制")</formula>
    </cfRule>
  </conditionalFormatting>
  <conditionalFormatting sqref="B76">
    <cfRule type="expression" dxfId="330" priority="19">
      <formula>OR($N$54="管理職",$N$54="裁量労働制")</formula>
    </cfRule>
  </conditionalFormatting>
  <conditionalFormatting sqref="B77">
    <cfRule type="expression" dxfId="329" priority="33">
      <formula>OR($N$54="管理職",$N$54="裁量労働制")</formula>
    </cfRule>
  </conditionalFormatting>
  <conditionalFormatting sqref="B80">
    <cfRule type="expression" dxfId="328" priority="31">
      <formula>$N$54="固定残業制"</formula>
    </cfRule>
  </conditionalFormatting>
  <conditionalFormatting sqref="B83 B87 B90">
    <cfRule type="expression" dxfId="327" priority="28">
      <formula>$N$54="固定残業制"</formula>
    </cfRule>
  </conditionalFormatting>
  <conditionalFormatting sqref="B84 B88 B91">
    <cfRule type="expression" dxfId="326" priority="25">
      <formula>$N$54="固定残業制"</formula>
    </cfRule>
  </conditionalFormatting>
  <conditionalFormatting sqref="B65:C65 B69:C69 F69 B72:C72 B78:C78">
    <cfRule type="expression" dxfId="325" priority="13">
      <formula>OR($N$54="管理職",$N$54="裁量労働制")</formula>
    </cfRule>
  </conditionalFormatting>
  <conditionalFormatting sqref="B65:C65 B69:C69 F69 B72:C72">
    <cfRule type="expression" dxfId="324" priority="37">
      <formula>OR($N$54="管理職",$N$54="裁量労働制",$N$54="固定残業制")</formula>
    </cfRule>
  </conditionalFormatting>
  <conditionalFormatting sqref="B65:C65 B69:C69 F69">
    <cfRule type="expression" dxfId="323" priority="6">
      <formula>OR($N$54="(大学・国研等)管理職",$N$54="(大学・国研等)裁量労働制")</formula>
    </cfRule>
  </conditionalFormatting>
  <conditionalFormatting sqref="B69:D69">
    <cfRule type="expression" dxfId="322" priority="11">
      <formula>OR($N$54="管理職",$N$54="裁量労働制",$N$54="固定残業制",$N$54="(大学・国研等)管理職",$N$54="(大学・国研等)裁量労働制")</formula>
    </cfRule>
  </conditionalFormatting>
  <conditionalFormatting sqref="C64 F64:O64 C68 G68:O68 C71:N71">
    <cfRule type="expression" dxfId="321" priority="18">
      <formula>OR($N$54="管理職",$N$54="裁量労働制",$N$54="固定残業制")</formula>
    </cfRule>
  </conditionalFormatting>
  <conditionalFormatting sqref="C80:L80">
    <cfRule type="expression" dxfId="320" priority="29">
      <formula>$N$54="固定残業制"</formula>
    </cfRule>
  </conditionalFormatting>
  <conditionalFormatting sqref="C83:L83 C90:N90 C87:E87">
    <cfRule type="expression" dxfId="319" priority="22">
      <formula>$N$54="固定残業制"</formula>
    </cfRule>
  </conditionalFormatting>
  <conditionalFormatting sqref="C84:L84 C88:L88 C91:N91">
    <cfRule type="expression" dxfId="318" priority="23">
      <formula>$N$54="固定残業制"</formula>
    </cfRule>
  </conditionalFormatting>
  <conditionalFormatting sqref="C76:N76">
    <cfRule type="expression" dxfId="317" priority="38">
      <formula>OR($N$54="管理職",$N$54="裁量労働制")</formula>
    </cfRule>
  </conditionalFormatting>
  <conditionalFormatting sqref="C78:N78">
    <cfRule type="expression" dxfId="316" priority="36">
      <formula>OR($N$54="管理職",$N$54="裁量労働制")</formula>
    </cfRule>
  </conditionalFormatting>
  <conditionalFormatting sqref="C64:O64 C68 G68:O68">
    <cfRule type="expression" dxfId="315" priority="16">
      <formula>OR($N$54="管理職",$N$54="裁量労働制",$N$54="固定残業制",$N$54="(大学・国研等)管理職",$N$54="(大学・国研等)裁量労働制")</formula>
    </cfRule>
  </conditionalFormatting>
  <conditionalFormatting sqref="D65">
    <cfRule type="expression" dxfId="314" priority="5">
      <formula>OR($N$54="(大学・国研等)管理職",$N$54="(大学・国研等)裁量労働制")</formula>
    </cfRule>
  </conditionalFormatting>
  <conditionalFormatting sqref="D65:O65 C69 G69:O69 C72:N72">
    <cfRule type="expression" dxfId="313" priority="15">
      <formula>OR($N$54="管理職",$N$54="裁量労働制",$N$54="固定残業制")</formula>
    </cfRule>
  </conditionalFormatting>
  <conditionalFormatting sqref="D65:O65 C69 G69:O69">
    <cfRule type="expression" dxfId="312" priority="9">
      <formula>OR($N$54="(大学・国研等)管理職",$N$54="(大学・国研等)裁量労働制")</formula>
    </cfRule>
  </conditionalFormatting>
  <conditionalFormatting sqref="E10:F10">
    <cfRule type="expression" dxfId="311" priority="44">
      <formula>OR(I9="管理職/高プロ",I9="固定残業代有",I9="(大学・国研等)管理職/高プロ")</formula>
    </cfRule>
  </conditionalFormatting>
  <conditionalFormatting sqref="F83:L83 H90:N90">
    <cfRule type="expression" dxfId="310" priority="10">
      <formula>$N$54="固定残業制"</formula>
    </cfRule>
  </conditionalFormatting>
  <conditionalFormatting sqref="F87:L87">
    <cfRule type="expression" dxfId="309" priority="24">
      <formula>$N$54="固定残業制"</formula>
    </cfRule>
  </conditionalFormatting>
  <conditionalFormatting sqref="F77:N77">
    <cfRule type="expression" dxfId="308" priority="20">
      <formula>OR($N$54="管理職",$N$54="裁量労働制")</formula>
    </cfRule>
  </conditionalFormatting>
  <conditionalFormatting sqref="G10">
    <cfRule type="expression" dxfId="307" priority="49">
      <formula>OR($I$9="管理職/高プロ",$I$9="固定残業代有",$I$9="(大学・国研等)管理職/高プロ")</formula>
    </cfRule>
  </conditionalFormatting>
  <conditionalFormatting sqref="H2">
    <cfRule type="expression" dxfId="306" priority="47">
      <formula>COUNTA($F$1)=1</formula>
    </cfRule>
  </conditionalFormatting>
  <conditionalFormatting sqref="H10">
    <cfRule type="expression" dxfId="305" priority="42">
      <formula>OR($I$9="管理職/高プロ",$I$9="裁量",$I$9="固定残業代有",$I$9="(大学・国研等)裁量")</formula>
    </cfRule>
  </conditionalFormatting>
  <conditionalFormatting sqref="I9:J9">
    <cfRule type="expression" dxfId="304" priority="50">
      <formula>COUNTA($F$1)=1</formula>
    </cfRule>
  </conditionalFormatting>
  <conditionalFormatting sqref="I1:M1">
    <cfRule type="expression" dxfId="303" priority="52">
      <formula>$I$1&lt;&gt;"-"</formula>
    </cfRule>
  </conditionalFormatting>
  <conditionalFormatting sqref="J10">
    <cfRule type="expression" dxfId="302" priority="43">
      <formula>OR($I$9="管理職/高プロ",$I$9="裁量",$I$9="固定残業代有",$I$9="(大学・国研等)裁量")</formula>
    </cfRule>
  </conditionalFormatting>
  <conditionalFormatting sqref="K10">
    <cfRule type="expression" dxfId="301" priority="45">
      <formula>OR($I$9="裁量",$I$9="固定残業代有",$I$9="(大学・国研等)裁量")</formula>
    </cfRule>
  </conditionalFormatting>
  <conditionalFormatting sqref="M80">
    <cfRule type="expression" dxfId="300" priority="30">
      <formula>$N$54="固定残業制"</formula>
    </cfRule>
  </conditionalFormatting>
  <conditionalFormatting sqref="M83 M87 O90">
    <cfRule type="expression" dxfId="299" priority="27">
      <formula>$N$54="固定残業制"</formula>
    </cfRule>
  </conditionalFormatting>
  <conditionalFormatting sqref="M84 M88 O91">
    <cfRule type="expression" dxfId="298" priority="26">
      <formula>$N$54="固定残業制"</formula>
    </cfRule>
  </conditionalFormatting>
  <conditionalFormatting sqref="N10">
    <cfRule type="expression" dxfId="297" priority="51">
      <formula>OR($I$9="裁量",$I$9="固定残業代有",$I$9="(大学・国研等)裁量")</formula>
    </cfRule>
  </conditionalFormatting>
  <conditionalFormatting sqref="O10">
    <cfRule type="expression" dxfId="296" priority="55">
      <formula>AND(OR($H$2="あり",$Q$2="あり"),I9&lt;&gt;"通常勤務")</formula>
    </cfRule>
  </conditionalFormatting>
  <conditionalFormatting sqref="O76">
    <cfRule type="expression" dxfId="295" priority="35">
      <formula>OR($N$54="管理職",$N$54="裁量労働制")</formula>
    </cfRule>
  </conditionalFormatting>
  <conditionalFormatting sqref="O77">
    <cfRule type="expression" dxfId="294" priority="14">
      <formula>OR(,$N$54="管理職",$N$54="裁量労働制")</formula>
    </cfRule>
  </conditionalFormatting>
  <conditionalFormatting sqref="O78">
    <cfRule type="expression" dxfId="293" priority="32">
      <formula>OR($N$54="管理職",$N$54="裁量労働制")</formula>
    </cfRule>
  </conditionalFormatting>
  <conditionalFormatting sqref="O80 O84 O88">
    <cfRule type="expression" dxfId="292" priority="21">
      <formula>$N$54="固定残業制"</formula>
    </cfRule>
  </conditionalFormatting>
  <conditionalFormatting sqref="P64 D68 O68:P68">
    <cfRule type="expression" dxfId="291" priority="8">
      <formula>OR($N$54="(大学・国研等)管理職",$N$54="(大学・国研等)裁量労働制")</formula>
    </cfRule>
  </conditionalFormatting>
  <conditionalFormatting sqref="P64 D68 P68 O71">
    <cfRule type="expression" dxfId="290" priority="17">
      <formula>OR($N$54="管理職",$N$54="裁量労働制",$N$54="固定残業制")</formula>
    </cfRule>
  </conditionalFormatting>
  <conditionalFormatting sqref="P65 P69 O72">
    <cfRule type="expression" dxfId="289" priority="12">
      <formula>OR($N$54="管理職",$N$54="裁量労働制",$N$54="固定残業制")</formula>
    </cfRule>
  </conditionalFormatting>
  <conditionalFormatting sqref="P65 P69">
    <cfRule type="expression" dxfId="288" priority="34">
      <formula>OR($N$54="管理職",$N$54="裁量労働制",$N$54="(大学・国研等)管理職",$N$54="(大学・国研等)裁量労働制")</formula>
    </cfRule>
  </conditionalFormatting>
  <conditionalFormatting sqref="Q2">
    <cfRule type="expression" dxfId="287" priority="48">
      <formula>COUNTA($F$1)=1</formula>
    </cfRule>
  </conditionalFormatting>
  <conditionalFormatting sqref="Q10">
    <cfRule type="expression" dxfId="286" priority="56">
      <formula>AND(OR($H$2="あり",$Q$2="あり"),I9&lt;&gt;"通常勤務")</formula>
    </cfRule>
  </conditionalFormatting>
  <conditionalFormatting sqref="AI1">
    <cfRule type="expression" dxfId="282" priority="57">
      <formula>COUNTIF(AI2:AI26,"○")=COUNTA($AH$2:$AH$26)</formula>
    </cfRule>
  </conditionalFormatting>
  <dataValidations count="9">
    <dataValidation type="list" allowBlank="1" showInputMessage="1" showErrorMessage="1" sqref="H2 Q2" xr:uid="{36C368F4-2167-47BC-8A21-6BA897135DD0}">
      <formula1>"あり,なし"</formula1>
    </dataValidation>
    <dataValidation type="list" allowBlank="1" showInputMessage="1" showErrorMessage="1" sqref="F1:H1" xr:uid="{5D710594-4EDC-4BC3-BACF-49D24DB1BFCB}">
      <formula1>"委託業務従事日誌,補助事業従事日誌"</formula1>
    </dataValidation>
    <dataValidation type="time" operator="greaterThan" allowBlank="1" showInputMessage="1" errorTitle="時刻を入力して下さい。" error="0:01以上の時刻を入力して下さい。" sqref="E13:E43 G13:G43" xr:uid="{8A0CF45A-A85B-4B5D-8D75-979FA18DAA8E}">
      <formula1>0</formula1>
    </dataValidation>
    <dataValidation type="time" allowBlank="1" showInputMessage="1" showErrorMessage="1" errorTitle="時刻を入力してください。" error="0:00から23:59までの時刻が入力できます。" sqref="H13:H43" xr:uid="{D8C32BBA-BAA2-4890-9580-D3C219B0E09E}">
      <formula1>0</formula1>
      <formula2>0.999988425925926</formula2>
    </dataValidation>
    <dataValidation type="list" allowBlank="1" showInputMessage="1" showErrorMessage="1" sqref="N55:P55" xr:uid="{E5A753DB-C68B-4FBE-8B4D-E0483260C4ED}">
      <formula1>"管理職,裁量労働制,固定残業制,一般従業員,エフォート"</formula1>
    </dataValidation>
    <dataValidation type="list" imeMode="on" allowBlank="1" sqref="I9:J9" xr:uid="{E4660762-69C5-49F8-A12D-BE0CFA070E6C}">
      <formula1>"通常勤務,管理職/高プロ,裁量,固定残業代有,(大学・国研等)管理職/高プロ,(大学・国研等)裁量,その他"</formula1>
    </dataValidation>
    <dataValidation type="list" allowBlank="1" showInputMessage="1" showErrorMessage="1" sqref="C13:C43" xr:uid="{058D5630-CD5C-4380-981F-62E9091FB620}">
      <formula1>$AP$4:$AP$7</formula1>
    </dataValidation>
    <dataValidation type="list" allowBlank="1" showInputMessage="1" showErrorMessage="1" sqref="I8:J8" xr:uid="{A9F60EE0-94AB-47C8-9A11-B8634B698DA6}">
      <formula1>"直接雇用,出向,派遣"</formula1>
    </dataValidation>
    <dataValidation type="time" allowBlank="1" showInputMessage="1" errorTitle="時刻を入力してください。" error="0:00から23:59までの時刻が入力できます。" sqref="F13:F43 D13:D43" xr:uid="{0E59AF74-8EC4-4AFE-8435-40F76697A277}">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627DBB4F-4661-4443-B4F5-C40A15D49CF0}">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D26655F4-8EA8-4103-BBA9-58E77B05DDE9}">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EFD3CCDA-766F-4177-8E73-E4BFF5D7A97B}">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E3A62AC3-840E-457C-A4C9-0202107F2A7A}">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31A4CB42-CA1D-4EFB-9B2B-E7BBFE21E6D2}">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D1CB-DDB8-41CE-9896-04132FBC4389}">
  <sheetPr codeName="Sheet8"/>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176</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19</v>
      </c>
      <c r="C10" s="454" t="str">
        <f>"←稼働"&amp;F54&amp;"日
 + "&amp;"休暇"&amp;E54&amp;"日"</f>
        <v>←稼働19日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46327</v>
      </c>
      <c r="B13" s="37" t="str">
        <f>TEXT(A13,"aaa")</f>
        <v>日</v>
      </c>
      <c r="C13" s="335" t="s">
        <v>19</v>
      </c>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I$18&lt;&gt;"",$I$19&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46328</v>
      </c>
      <c r="B14" s="38" t="str">
        <f>TEXT(A14,"aaa")</f>
        <v>月</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I$18&lt;&gt;"",$I$19&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46329</v>
      </c>
      <c r="B15" s="38" t="str">
        <f t="shared" ref="B15:B18" si="1">TEXT(A15,"aaa")</f>
        <v>火</v>
      </c>
      <c r="C15" s="334" t="s">
        <v>19</v>
      </c>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I$18&lt;&gt;"",$I$19&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46330</v>
      </c>
      <c r="B16" s="38" t="str">
        <f t="shared" si="1"/>
        <v>水</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I$18&lt;&gt;"",$I$19&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46331</v>
      </c>
      <c r="B17" s="38" t="str">
        <f t="shared" si="1"/>
        <v>木</v>
      </c>
      <c r="C17" s="334"/>
      <c r="D17" s="52"/>
      <c r="E17" s="13"/>
      <c r="F17" s="14"/>
      <c r="G17" s="15"/>
      <c r="H17" s="16"/>
      <c r="I17" s="6" t="str" cm="1">
        <f t="array" ref="I17">IFERROR(_xlfn.IFS(AND(D17&gt;0,E17=""),"--",AND(F17&gt;0,G17=""),"--",ROUND(VALUE(TEXT(E17-D17,"[h]:mm"))+VALUE(TEXT(G17-F17,"[h]:mm"))-VALUE(TEXT(H17,"[h]:mm")),10)=0,"",VALUE(TEXT(E17-D17,"[h]:mm"))+VALUE(TEXT(G17-F17,"[h]:mm"))-VALUE(TEXT(H17,"[h]:mm"))&lt;0,"-",TRUE,(E17-D17)+(G17-F17)-H17),"-")</f>
        <v/>
      </c>
      <c r="J17" s="403"/>
      <c r="K17" s="404"/>
      <c r="L17" s="404"/>
      <c r="M17" s="404"/>
      <c r="N17" s="404"/>
      <c r="O17" s="404"/>
      <c r="P17" s="404"/>
      <c r="Q17" s="405"/>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I$18&lt;&gt;"",$I$19&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46332</v>
      </c>
      <c r="B18" s="39" t="str">
        <f t="shared" si="1"/>
        <v>金</v>
      </c>
      <c r="C18" s="334"/>
      <c r="D18" s="52"/>
      <c r="E18" s="13"/>
      <c r="F18" s="14"/>
      <c r="G18" s="15"/>
      <c r="H18" s="23"/>
      <c r="I18" s="6" t="str" cm="1">
        <f t="array" ref="I18">IFERROR(_xlfn.IFS(AND(D18&gt;0,E18=""),"--",AND(F18&gt;0,G18=""),"--",ROUND(VALUE(TEXT(E18-D18,"[h]:mm"))+VALUE(TEXT(G18-F18,"[h]:mm"))-VALUE(TEXT(H18,"[h]:mm")),10)=0,"",VALUE(TEXT(E18-D18,"[h]:mm"))+VALUE(TEXT(G18-F18,"[h]:mm"))-VALUE(TEXT(H18,"[h]:mm"))&lt;0,"-",TRUE,(E18-D18)+(G18-F18)-H18),"-")</f>
        <v/>
      </c>
      <c r="J18" s="403"/>
      <c r="K18" s="404"/>
      <c r="L18" s="404"/>
      <c r="M18" s="404"/>
      <c r="N18" s="404"/>
      <c r="O18" s="404"/>
      <c r="P18" s="404"/>
      <c r="Q18" s="405"/>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$13)=0),"○",AND(I18="",COUNTA($J$13)=1),IF(OR($I$13&lt;&gt;"",$I$14&lt;&gt;"",$I$15&lt;&gt;"",$I$16&lt;&gt;"",$I$17&lt;&gt;"",$I$18&lt;&gt;"",$I$19&lt;&gt;""),"○","△"),AND(I18&gt;0,COUNTA($J$13)=1),"○",AND(I18="-",COUNTA($J$13)=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46333</v>
      </c>
      <c r="B19" s="39" t="str">
        <f>TEXT(A19,"aaa")</f>
        <v>土</v>
      </c>
      <c r="C19" s="334" t="s">
        <v>19</v>
      </c>
      <c r="D19" s="27"/>
      <c r="E19" s="22"/>
      <c r="F19" s="14"/>
      <c r="G19" s="15"/>
      <c r="H19" s="28"/>
      <c r="I19" s="6" t="str" cm="1">
        <f t="array" ref="I19">IFERROR(_xlfn.IFS(AND(D19&gt;0,E19=""),"--",AND(F19&gt;0,G19=""),"--",ROUND(VALUE(TEXT(E19-D19,"[h]:mm"))+VALUE(TEXT(G19-F19,"[h]:mm"))-VALUE(TEXT(H19,"[h]:mm")),10)=0,"",VALUE(TEXT(E19-D19,"[h]:mm"))+VALUE(TEXT(G19-F19,"[h]:mm"))-VALUE(TEXT(H19,"[h]:mm"))&lt;0,"-",TRUE,(E19-D19)+(G19-F19)-H19),"-")</f>
        <v/>
      </c>
      <c r="J19" s="406"/>
      <c r="K19" s="407"/>
      <c r="L19" s="407"/>
      <c r="M19" s="407"/>
      <c r="N19" s="407"/>
      <c r="O19" s="407"/>
      <c r="P19" s="407"/>
      <c r="Q19" s="408"/>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$13)=0),"○",AND(I19="",COUNTA($J$13)=1),IF(OR($I$13&lt;&gt;"",$I$14&lt;&gt;"",$I$15&lt;&gt;"",$I$16&lt;&gt;"",$I$17&lt;&gt;"",$I$18&lt;&gt;"",$I$19&lt;&gt;""),"○","△"),AND(I19&gt;0,COUNTA($J$13)=1),"○",AND(I19="-",COUNTA($J$13)=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46334</v>
      </c>
      <c r="B20" s="38" t="str">
        <f>TEXT(A20,"aaa")</f>
        <v>日</v>
      </c>
      <c r="C20" s="334" t="s">
        <v>19</v>
      </c>
      <c r="D20" s="27"/>
      <c r="E20" s="22"/>
      <c r="F20" s="14"/>
      <c r="G20" s="15"/>
      <c r="H20" s="28"/>
      <c r="I20" s="6" t="str" cm="1">
        <f t="array" ref="I20">IFERROR(_xlfn.IFS(AND(D20&gt;0,E20=""),"--",AND(F20&gt;0,G20=""),"--",ROUND(VALUE(TEXT(E20-D20,"[h]:mm"))+VALUE(TEXT(G20-F20,"[h]:mm"))-VALUE(TEXT(H20,"[h]:mm")),10)=0,"",VALUE(TEXT(E20-D20,"[h]:mm"))+VALUE(TEXT(G20-F20,"[h]:mm"))-VALUE(TEXT(H20,"[h]:mm"))&lt;0,"-",TRUE,(E20-D20)+(G20-F20)-H20),"-")</f>
        <v/>
      </c>
      <c r="J20" s="409"/>
      <c r="K20" s="410"/>
      <c r="L20" s="410"/>
      <c r="M20" s="410"/>
      <c r="N20" s="410"/>
      <c r="O20" s="410"/>
      <c r="P20" s="410"/>
      <c r="Q20" s="411"/>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$20)=0),"○",AND(I20="",COUNTA($J$20)=1),IF(OR($I$20&lt;&gt;"",$I$21&lt;&gt;"",$I$22&lt;&gt;"",$I$23&lt;&gt;"",$I$24&lt;&gt;"",$I$25&lt;&gt;"",$I$26&lt;&gt;""),"○","△"),AND(I20&gt;0,COUNTA($J$20)=1),"○",AND(I20="-",COUNTA($J$20)=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46335</v>
      </c>
      <c r="B21" s="38" t="str">
        <f t="shared" ref="B21:B43" si="5">TEXT(A21,"aaa")</f>
        <v>月</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$20)=0),"○",AND(I21="",COUNTA($J$20)=1),IF(OR($I$20&lt;&gt;"",$I$21&lt;&gt;"",$I$22&lt;&gt;"",$I$23&lt;&gt;"",$I$24&lt;&gt;"",$I$25&lt;&gt;"",$I$26&lt;&gt;""),"○","△"),AND(I21&gt;0,COUNTA($J$20)=1),"○",AND(I21="-",COUNTA($J$20)=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46336</v>
      </c>
      <c r="B22" s="38" t="str">
        <f t="shared" si="5"/>
        <v>火</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$20)=0),"○",AND(I22="",COUNTA($J$20)=1),IF(OR($I$20&lt;&gt;"",$I$21&lt;&gt;"",$I$22&lt;&gt;"",$I$23&lt;&gt;"",$I$24&lt;&gt;"",$I$25&lt;&gt;"",$I$26&lt;&gt;""),"○","△"),AND(I22&gt;0,COUNTA($J$20)=1),"○",AND(I22="-",COUNTA($J$20)=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46337</v>
      </c>
      <c r="B23" s="38" t="str">
        <f t="shared" si="5"/>
        <v>水</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$20)=0),"○",AND(I23="",COUNTA($J$20)=1),IF(OR($I$20&lt;&gt;"",$I$21&lt;&gt;"",$I$22&lt;&gt;"",$I$23&lt;&gt;"",$I$24&lt;&gt;"",$I$25&lt;&gt;"",$I$26&lt;&gt;""),"○","△"),AND(I23&gt;0,COUNTA($J$20)=1),"○",AND(I23="-",COUNTA($J$20)=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46338</v>
      </c>
      <c r="B24" s="38" t="str">
        <f t="shared" si="5"/>
        <v>木</v>
      </c>
      <c r="C24" s="334"/>
      <c r="D24" s="27"/>
      <c r="E24" s="22"/>
      <c r="F24" s="14"/>
      <c r="G24" s="15"/>
      <c r="H24" s="28"/>
      <c r="I24" s="6" t="str" cm="1">
        <f t="array" ref="I24">IFERROR(_xlfn.IFS(AND(D24&gt;0,E24=""),"--",AND(F24&gt;0,G24=""),"--",ROUND(VALUE(TEXT(E24-D24,"[h]:mm"))+VALUE(TEXT(G24-F24,"[h]:mm"))-VALUE(TEXT(H24,"[h]:mm")),10)=0,"",VALUE(TEXT(E24-D24,"[h]:mm"))+VALUE(TEXT(G24-F24,"[h]:mm"))-VALUE(TEXT(H24,"[h]:mm"))&lt;0,"-",TRUE,(E24-D24)+(G24-F24)-H24),"-")</f>
        <v/>
      </c>
      <c r="J24" s="412"/>
      <c r="K24" s="413"/>
      <c r="L24" s="413"/>
      <c r="M24" s="413"/>
      <c r="N24" s="413"/>
      <c r="O24" s="413"/>
      <c r="P24" s="413"/>
      <c r="Q24" s="414"/>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$20)=0),"○",AND(I24="",COUNTA($J$20)=1),IF(OR($I$20&lt;&gt;"",$I$21&lt;&gt;"",$I$22&lt;&gt;"",$I$23&lt;&gt;"",$I$24&lt;&gt;"",$I$25&lt;&gt;"",$I$26&lt;&gt;""),"○","△"),AND(I24&gt;0,COUNTA($J$20)=1),"○",AND(I24="-",COUNTA($J$20)=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46339</v>
      </c>
      <c r="B25" s="38" t="str">
        <f t="shared" si="5"/>
        <v>金</v>
      </c>
      <c r="C25" s="334"/>
      <c r="D25" s="27"/>
      <c r="E25" s="22"/>
      <c r="F25" s="14"/>
      <c r="G25" s="15"/>
      <c r="H25" s="28"/>
      <c r="I25" s="6" t="str" cm="1">
        <f t="array" ref="I25">IFERROR(_xlfn.IFS(AND(D25&gt;0,E25=""),"--",AND(F25&gt;0,G25=""),"--",ROUND(VALUE(TEXT(E25-D25,"[h]:mm"))+VALUE(TEXT(G25-F25,"[h]:mm"))-VALUE(TEXT(H25,"[h]:mm")),10)=0,"",VALUE(TEXT(E25-D25,"[h]:mm"))+VALUE(TEXT(G25-F25,"[h]:mm"))-VALUE(TEXT(H25,"[h]:mm"))&lt;0,"-",TRUE,(E25-D25)+(G25-F25)-H25),"-")</f>
        <v/>
      </c>
      <c r="J25" s="412"/>
      <c r="K25" s="413"/>
      <c r="L25" s="413"/>
      <c r="M25" s="413"/>
      <c r="N25" s="413"/>
      <c r="O25" s="413"/>
      <c r="P25" s="413"/>
      <c r="Q25" s="414"/>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$20)=0),"○",AND(I25="",COUNTA($J$20)=1),IF(OR($I$20&lt;&gt;"",$I$21&lt;&gt;"",$I$22&lt;&gt;"",$I$23&lt;&gt;"",$I$24&lt;&gt;"",$I$25&lt;&gt;"",$I$26&lt;&gt;""),"○","△"),AND(I25&gt;0,COUNTA($J$20)=1),"○",AND(I25="-",COUNTA($J$20)=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46340</v>
      </c>
      <c r="B26" s="38" t="str">
        <f t="shared" si="5"/>
        <v>土</v>
      </c>
      <c r="C26" s="334" t="s">
        <v>19</v>
      </c>
      <c r="D26" s="11"/>
      <c r="E26" s="12"/>
      <c r="F26" s="14"/>
      <c r="G26" s="15"/>
      <c r="H26" s="16"/>
      <c r="I26" s="6" t="str" cm="1">
        <f t="array" ref="I26">IFERROR(_xlfn.IFS(AND(D26&gt;0,E26=""),"--",AND(F26&gt;0,G26=""),"--",ROUND(VALUE(TEXT(E26-D26,"[h]:mm"))+VALUE(TEXT(G26-F26,"[h]:mm"))-VALUE(TEXT(H26,"[h]:mm")),10)=0,"",VALUE(TEXT(E26-D26,"[h]:mm"))+VALUE(TEXT(G26-F26,"[h]:mm"))-VALUE(TEXT(H26,"[h]:mm"))&lt;0,"-",TRUE,(E26-D26)+(G26-F26)-H26),"-")</f>
        <v/>
      </c>
      <c r="J26" s="415"/>
      <c r="K26" s="416"/>
      <c r="L26" s="416"/>
      <c r="M26" s="416"/>
      <c r="N26" s="416"/>
      <c r="O26" s="416"/>
      <c r="P26" s="416"/>
      <c r="Q26" s="417"/>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$20)=0),"○",AND(I26="",COUNTA($J$20)=1),IF(OR($I$20&lt;&gt;"",$I$21&lt;&gt;"",$I$22&lt;&gt;"",$I$23&lt;&gt;"",$I$24&lt;&gt;"",$I$25&lt;&gt;"",$I$26&lt;&gt;""),"○","△"),AND(I26&gt;0,COUNTA($J$20)=1),"○",AND(I26="-",COUNTA($J$20)=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46341</v>
      </c>
      <c r="B27" s="38" t="str">
        <f t="shared" si="5"/>
        <v>日</v>
      </c>
      <c r="C27" s="334" t="s">
        <v>19</v>
      </c>
      <c r="D27" s="11"/>
      <c r="E27" s="12"/>
      <c r="F27" s="14"/>
      <c r="G27" s="15"/>
      <c r="H27" s="16"/>
      <c r="I27" s="6" t="str" cm="1">
        <f t="array" ref="I27">IFERROR(_xlfn.IFS(AND(D27&gt;0,E27=""),"--",AND(F27&gt;0,G27=""),"--",ROUND(VALUE(TEXT(E27-D27,"[h]:mm"))+VALUE(TEXT(G27-F27,"[h]:mm"))-VALUE(TEXT(H27,"[h]:mm")),10)=0,"",VALUE(TEXT(E27-D27,"[h]:mm"))+VALUE(TEXT(G27-F27,"[h]:mm"))-VALUE(TEXT(H27,"[h]:mm"))&lt;0,"-",TRUE,(E27-D27)+(G27-F27)-H27),"-")</f>
        <v/>
      </c>
      <c r="J27" s="409"/>
      <c r="K27" s="410"/>
      <c r="L27" s="410"/>
      <c r="M27" s="410"/>
      <c r="N27" s="410"/>
      <c r="O27" s="410"/>
      <c r="P27" s="410"/>
      <c r="Q27" s="411"/>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$27)=0),"○",AND(I27="",COUNTA($J$27)=1),IF(OR($I$27&lt;&gt;"",$I$28&lt;&gt;"",$I$29&lt;&gt;"",$I$30&lt;&gt;"",$I$31&lt;&gt;"",$I$32&lt;&gt;"",$I$33&lt;&gt;""),"○","△"),AND(I27&gt;0,COUNTA($J$27)=1),"○",AND(I27="-",COUNTA($J$27)=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46342</v>
      </c>
      <c r="B28" s="38" t="str">
        <f t="shared" si="5"/>
        <v>月</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$27)=0),"○",AND(I28="",COUNTA($J$27)=1),IF(OR($I$27&lt;&gt;"",$I$28&lt;&gt;"",$I$29&lt;&gt;"",$I$30&lt;&gt;"",$I$31&lt;&gt;"",$I$32&lt;&gt;"",$I$33&lt;&gt;""),"○","△"),AND(I28&gt;0,COUNTA($J$27)=1),"○",AND(I28="-",COUNTA($J$27)=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46343</v>
      </c>
      <c r="B29" s="38" t="str">
        <f t="shared" si="5"/>
        <v>火</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$27)=0),"○",AND(I29="",COUNTA($J$27)=1),IF(OR($I$27&lt;&gt;"",$I$28&lt;&gt;"",$I$29&lt;&gt;"",$I$30&lt;&gt;"",$I$31&lt;&gt;"",$I$32&lt;&gt;"",$I$33&lt;&gt;""),"○","△"),AND(I29&gt;0,COUNTA($J$27)=1),"○",AND(I29="-",COUNTA($J$27)=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46344</v>
      </c>
      <c r="B30" s="38" t="str">
        <f t="shared" si="5"/>
        <v>水</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$27)=0),"○",AND(I30="",COUNTA($J$27)=1),IF(OR($I$27&lt;&gt;"",$I$28&lt;&gt;"",$I$29&lt;&gt;"",$I$30&lt;&gt;"",$I$31&lt;&gt;"",$I$32&lt;&gt;"",$I$33&lt;&gt;""),"○","△"),AND(I30&gt;0,COUNTA($J$27)=1),"○",AND(I30="-",COUNTA($J$27)=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46345</v>
      </c>
      <c r="B31" s="38" t="str">
        <f t="shared" si="5"/>
        <v>木</v>
      </c>
      <c r="C31" s="334"/>
      <c r="D31" s="11"/>
      <c r="E31" s="12"/>
      <c r="F31" s="14"/>
      <c r="G31" s="15"/>
      <c r="H31" s="16"/>
      <c r="I31" s="6" t="str" cm="1">
        <f t="array" ref="I31">IFERROR(_xlfn.IFS(AND(D31&gt;0,E31=""),"--",AND(F31&gt;0,G31=""),"--",ROUND(VALUE(TEXT(E31-D31,"[h]:mm"))+VALUE(TEXT(G31-F31,"[h]:mm"))-VALUE(TEXT(H31,"[h]:mm")),10)=0,"",VALUE(TEXT(E31-D31,"[h]:mm"))+VALUE(TEXT(G31-F31,"[h]:mm"))-VALUE(TEXT(H31,"[h]:mm"))&lt;0,"-",TRUE,(E31-D31)+(G31-F31)-H31),"-")</f>
        <v/>
      </c>
      <c r="J31" s="412"/>
      <c r="K31" s="413"/>
      <c r="L31" s="413"/>
      <c r="M31" s="413"/>
      <c r="N31" s="413"/>
      <c r="O31" s="413"/>
      <c r="P31" s="413"/>
      <c r="Q31" s="414"/>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$27)=0),"○",AND(I31="",COUNTA($J$27)=1),IF(OR($I$27&lt;&gt;"",$I$28&lt;&gt;"",$I$29&lt;&gt;"",$I$30&lt;&gt;"",$I$31&lt;&gt;"",$I$32&lt;&gt;"",$I$33&lt;&gt;""),"○","△"),AND(I31&gt;0,COUNTA($J$27)=1),"○",AND(I31="-",COUNTA($J$27)=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46346</v>
      </c>
      <c r="B32" s="38" t="str">
        <f t="shared" si="5"/>
        <v>金</v>
      </c>
      <c r="C32" s="334"/>
      <c r="D32" s="11"/>
      <c r="E32" s="12"/>
      <c r="F32" s="14"/>
      <c r="G32" s="15"/>
      <c r="H32" s="16"/>
      <c r="I32" s="6" t="str" cm="1">
        <f t="array" ref="I32">IFERROR(_xlfn.IFS(AND(D32&gt;0,E32=""),"--",AND(F32&gt;0,G32=""),"--",ROUND(VALUE(TEXT(E32-D32,"[h]:mm"))+VALUE(TEXT(G32-F32,"[h]:mm"))-VALUE(TEXT(H32,"[h]:mm")),10)=0,"",VALUE(TEXT(E32-D32,"[h]:mm"))+VALUE(TEXT(G32-F32,"[h]:mm"))-VALUE(TEXT(H32,"[h]:mm"))&lt;0,"-",TRUE,(E32-D32)+(G32-F32)-H32),"-")</f>
        <v/>
      </c>
      <c r="J32" s="412"/>
      <c r="K32" s="413"/>
      <c r="L32" s="413"/>
      <c r="M32" s="413"/>
      <c r="N32" s="413"/>
      <c r="O32" s="413"/>
      <c r="P32" s="413"/>
      <c r="Q32" s="414"/>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$27)=0),"○",AND(I32="",COUNTA($J$27)=1),IF(OR($I$27&lt;&gt;"",$I$28&lt;&gt;"",$I$29&lt;&gt;"",$I$30&lt;&gt;"",$I$31&lt;&gt;"",$I$32&lt;&gt;"",$I$33&lt;&gt;""),"○","△"),AND(I32&gt;0,COUNTA($J$27)=1),"○",AND(I32="-",COUNTA($J$27)=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46347</v>
      </c>
      <c r="B33" s="38" t="str">
        <f t="shared" si="5"/>
        <v>土</v>
      </c>
      <c r="C33" s="334" t="s">
        <v>19</v>
      </c>
      <c r="D33" s="11"/>
      <c r="E33" s="12"/>
      <c r="F33" s="14"/>
      <c r="G33" s="15"/>
      <c r="H33" s="16"/>
      <c r="I33" s="6" t="str" cm="1">
        <f t="array" ref="I33">IFERROR(_xlfn.IFS(AND(D33&gt;0,E33=""),"--",AND(F33&gt;0,G33=""),"--",ROUND(VALUE(TEXT(E33-D33,"[h]:mm"))+VALUE(TEXT(G33-F33,"[h]:mm"))-VALUE(TEXT(H33,"[h]:mm")),10)=0,"",VALUE(TEXT(E33-D33,"[h]:mm"))+VALUE(TEXT(G33-F33,"[h]:mm"))-VALUE(TEXT(H33,"[h]:mm"))&lt;0,"-",TRUE,(E33-D33)+(G33-F33)-H33),"-")</f>
        <v/>
      </c>
      <c r="J33" s="415"/>
      <c r="K33" s="416"/>
      <c r="L33" s="416"/>
      <c r="M33" s="416"/>
      <c r="N33" s="416"/>
      <c r="O33" s="416"/>
      <c r="P33" s="416"/>
      <c r="Q33" s="417"/>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$27)=0),"○",AND(I33="",COUNTA($J$27)=1),IF(OR($I$27&lt;&gt;"",$I$28&lt;&gt;"",$I$29&lt;&gt;"",$I$30&lt;&gt;"",$I$31&lt;&gt;"",$I$32&lt;&gt;"",$I$33&lt;&gt;""),"○","△"),AND(I33&gt;0,COUNTA($J$27)=1),"○",AND(I33="-",COUNTA($J$27)=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46348</v>
      </c>
      <c r="B34" s="38" t="str">
        <f t="shared" si="5"/>
        <v>日</v>
      </c>
      <c r="C34" s="334" t="s">
        <v>19</v>
      </c>
      <c r="D34" s="11"/>
      <c r="E34" s="12"/>
      <c r="F34" s="14"/>
      <c r="G34" s="15"/>
      <c r="H34" s="16"/>
      <c r="I34" s="6" t="str" cm="1">
        <f t="array" ref="I34">IFERROR(_xlfn.IFS(AND(D34&gt;0,E34=""),"--",AND(F34&gt;0,G34=""),"--",ROUND(VALUE(TEXT(E34-D34,"[h]:mm"))+VALUE(TEXT(G34-F34,"[h]:mm"))-VALUE(TEXT(H34,"[h]:mm")),10)=0,"",VALUE(TEXT(E34-D34,"[h]:mm"))+VALUE(TEXT(G34-F34,"[h]:mm"))-VALUE(TEXT(H34,"[h]:mm"))&lt;0,"-",TRUE,(E34-D34)+(G34-F34)-H34),"-")</f>
        <v/>
      </c>
      <c r="J34" s="409"/>
      <c r="K34" s="410"/>
      <c r="L34" s="410"/>
      <c r="M34" s="410"/>
      <c r="N34" s="410"/>
      <c r="O34" s="410"/>
      <c r="P34" s="410"/>
      <c r="Q34" s="411"/>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$34)=0),"○",AND(I34="",COUNTA($J$34)=1),IF(OR($I$34&lt;&gt;"",$I$35&lt;&gt;"",$I$36&lt;&gt;"",$I$37&lt;&gt;"",$I$38&lt;&gt;"",$I$39&lt;&gt;"",$I$40&lt;&gt;""),"○","△"),AND(I34&gt;0,COUNTA($J$34)=1),"○",AND(I34="-",COUNTA($J$34)=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46349</v>
      </c>
      <c r="B35" s="38" t="str">
        <f t="shared" si="5"/>
        <v>月</v>
      </c>
      <c r="C35" s="334" t="s">
        <v>19</v>
      </c>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$34)=0),"○",AND(I35="",COUNTA($J$34)=1),IF(OR($I$34&lt;&gt;"",$I$35&lt;&gt;"",$I$36&lt;&gt;"",$I$37&lt;&gt;"",$I$38&lt;&gt;"",$I$39&lt;&gt;"",$I$40&lt;&gt;""),"○","△"),AND(I35&gt;0,COUNTA($J$34)=1),"○",AND(I35="-",COUNTA($J$34)=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46350</v>
      </c>
      <c r="B36" s="38" t="str">
        <f t="shared" si="5"/>
        <v>火</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$34)=0),"○",AND(I36="",COUNTA($J$34)=1),IF(OR($I$34&lt;&gt;"",$I$35&lt;&gt;"",$I$36&lt;&gt;"",$I$37&lt;&gt;"",$I$38&lt;&gt;"",$I$39&lt;&gt;"",$I$40&lt;&gt;""),"○","△"),AND(I36&gt;0,COUNTA($J$34)=1),"○",AND(I36="-",COUNTA($J$34)=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46351</v>
      </c>
      <c r="B37" s="38" t="str">
        <f t="shared" si="5"/>
        <v>水</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$34)=0),"○",AND(I37="",COUNTA($J$34)=1),IF(OR($I$34&lt;&gt;"",$I$35&lt;&gt;"",$I$36&lt;&gt;"",$I$37&lt;&gt;"",$I$38&lt;&gt;"",$I$39&lt;&gt;"",$I$40&lt;&gt;""),"○","△"),AND(I37&gt;0,COUNTA($J$34)=1),"○",AND(I37="-",COUNTA($J$34)=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46352</v>
      </c>
      <c r="B38" s="38" t="str">
        <f t="shared" si="5"/>
        <v>木</v>
      </c>
      <c r="C38" s="334"/>
      <c r="D38" s="52"/>
      <c r="E38" s="13"/>
      <c r="F38" s="14"/>
      <c r="G38" s="15"/>
      <c r="H38" s="16"/>
      <c r="I38" s="6" t="str" cm="1">
        <f t="array" ref="I38">IFERROR(_xlfn.IFS(AND(D38&gt;0,E38=""),"--",AND(F38&gt;0,G38=""),"--",ROUND(VALUE(TEXT(E38-D38,"[h]:mm"))+VALUE(TEXT(G38-F38,"[h]:mm"))-VALUE(TEXT(H38,"[h]:mm")),10)=0,"",VALUE(TEXT(E38-D38,"[h]:mm"))+VALUE(TEXT(G38-F38,"[h]:mm"))-VALUE(TEXT(H38,"[h]:mm"))&lt;0,"-",TRUE,(E38-D38)+(G38-F38)-H38),"-")</f>
        <v/>
      </c>
      <c r="J38" s="412"/>
      <c r="K38" s="413"/>
      <c r="L38" s="413"/>
      <c r="M38" s="413"/>
      <c r="N38" s="413"/>
      <c r="O38" s="413"/>
      <c r="P38" s="413"/>
      <c r="Q38" s="414"/>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$34)=0),"○",AND(I38="",COUNTA($J$34)=1),IF(OR($I$34&lt;&gt;"",$I$35&lt;&gt;"",$I$36&lt;&gt;"",$I$37&lt;&gt;"",$I$38&lt;&gt;"",$I$39&lt;&gt;"",$I$40&lt;&gt;""),"○","△"),AND(I38&gt;0,COUNTA($J$34)=1),"○",AND(I38="-",COUNTA($J$34)=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46353</v>
      </c>
      <c r="B39" s="38" t="str">
        <f t="shared" si="5"/>
        <v>金</v>
      </c>
      <c r="C39" s="334"/>
      <c r="D39" s="52"/>
      <c r="E39" s="13"/>
      <c r="F39" s="14"/>
      <c r="G39" s="15"/>
      <c r="H39" s="16"/>
      <c r="I39" s="6" t="str" cm="1">
        <f t="array" ref="I39">IFERROR(_xlfn.IFS(AND(D39&gt;0,E39=""),"--",AND(F39&gt;0,G39=""),"--",ROUND(VALUE(TEXT(E39-D39,"[h]:mm"))+VALUE(TEXT(G39-F39,"[h]:mm"))-VALUE(TEXT(H39,"[h]:mm")),10)=0,"",VALUE(TEXT(E39-D39,"[h]:mm"))+VALUE(TEXT(G39-F39,"[h]:mm"))-VALUE(TEXT(H39,"[h]:mm"))&lt;0,"-",TRUE,(E39-D39)+(G39-F39)-H39),"-")</f>
        <v/>
      </c>
      <c r="J39" s="412"/>
      <c r="K39" s="413"/>
      <c r="L39" s="413"/>
      <c r="M39" s="413"/>
      <c r="N39" s="413"/>
      <c r="O39" s="413"/>
      <c r="P39" s="413"/>
      <c r="Q39" s="414"/>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$34)=0),"○",AND(I39="",COUNTA($J$34)=1),IF(OR($I$34&lt;&gt;"",$I$35&lt;&gt;"",$I$36&lt;&gt;"",$I$37&lt;&gt;"",$I$38&lt;&gt;"",$I$39&lt;&gt;"",$I$40&lt;&gt;""),"○","△"),AND(I39&gt;0,COUNTA($J$34)=1),"○",AND(I39="-",COUNTA($J$34)=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46354</v>
      </c>
      <c r="B40" s="38" t="str">
        <f t="shared" si="5"/>
        <v>土</v>
      </c>
      <c r="C40" s="334" t="s">
        <v>19</v>
      </c>
      <c r="D40" s="11"/>
      <c r="E40" s="12"/>
      <c r="F40" s="14"/>
      <c r="G40" s="15"/>
      <c r="H40" s="16"/>
      <c r="I40" s="6" t="str" cm="1">
        <f t="array" ref="I40">IFERROR(_xlfn.IFS(AND(D40&gt;0,E40=""),"--",AND(F40&gt;0,G40=""),"--",ROUND(VALUE(TEXT(E40-D40,"[h]:mm"))+VALUE(TEXT(G40-F40,"[h]:mm"))-VALUE(TEXT(H40,"[h]:mm")),10)=0,"",VALUE(TEXT(E40-D40,"[h]:mm"))+VALUE(TEXT(G40-F40,"[h]:mm"))-VALUE(TEXT(H40,"[h]:mm"))&lt;0,"-",TRUE,(E40-D40)+(G40-F40)-H40),"-")</f>
        <v/>
      </c>
      <c r="J40" s="415"/>
      <c r="K40" s="416"/>
      <c r="L40" s="416"/>
      <c r="M40" s="416"/>
      <c r="N40" s="416"/>
      <c r="O40" s="416"/>
      <c r="P40" s="416"/>
      <c r="Q40" s="417"/>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$34)=0),"○",AND(I40="",COUNTA($J$34)=1),IF(OR($I$34&lt;&gt;"",$I$35&lt;&gt;"",$I$36&lt;&gt;"",$I$37&lt;&gt;"",$I$38&lt;&gt;"",$I$39&lt;&gt;"",$I$40&lt;&gt;""),"○","△"),AND(I40&gt;0,COUNTA($J$34)=1),"○",AND(I40="-",COUNTA($J$34)=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46355</v>
      </c>
      <c r="B41" s="38" t="str">
        <f t="shared" si="5"/>
        <v>日</v>
      </c>
      <c r="C41" s="334" t="s">
        <v>19</v>
      </c>
      <c r="D41" s="11"/>
      <c r="E41" s="12"/>
      <c r="F41" s="14"/>
      <c r="G41" s="15"/>
      <c r="H41" s="16"/>
      <c r="I41" s="6" t="str" cm="1">
        <f t="array" ref="I41">IFERROR(_xlfn.IFS(AND(D41&gt;0,E41=""),"--",AND(F41&gt;0,G41=""),"--",ROUND(VALUE(TEXT(E41-D41,"[h]:mm"))+VALUE(TEXT(G41-F41,"[h]:mm"))-VALUE(TEXT(H41,"[h]:mm")),10)=0,"",VALUE(TEXT(E41-D41,"[h]:mm"))+VALUE(TEXT(G41-F41,"[h]:mm"))-VALUE(TEXT(H41,"[h]:mm"))&lt;0,"-",TRUE,(E41-D41)+(G41-F41)-H41),"-")</f>
        <v/>
      </c>
      <c r="J41" s="409"/>
      <c r="K41" s="410"/>
      <c r="L41" s="410"/>
      <c r="M41" s="410"/>
      <c r="N41" s="410"/>
      <c r="O41" s="410"/>
      <c r="P41" s="410"/>
      <c r="Q41" s="411"/>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_xlfn.IFS(AND(D41="",F41="",COUNTA($J$41)=0),"○",AND(I41="",COUNTA($J$41)=1),IF(OR($I$41&lt;&gt;"",$I$42&lt;&gt;"",$I$43&lt;&gt;""),"○","△"),AND(I41&gt;0,COUNTA($J$41)=1),"○",AND(I41="-",COUNTA($J$41)=1),"✕",TRUE,"✕")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46356</v>
      </c>
      <c r="B42" s="38" t="str">
        <f t="shared" si="5"/>
        <v>月</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_xlfn.IFS(AND(D42="",F42="",COUNTA($J$41)=0),"○",AND(I42="",COUNTA($J$41)=1),IF(OR($I$41&lt;&gt;"",$I$42&lt;&gt;"",$I$43&lt;&gt;""),"○","△"),AND(I42&gt;0,COUNTA($J$41)=1),"○",AND(I42="-",COUNTA($J$41)=1),"✕",TRUE,"✕")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t="str">
        <f>IF(DAY(A40+3)&lt;4,"",A40+3)</f>
        <v/>
      </c>
      <c r="B43" s="40" t="str">
        <f t="shared" si="5"/>
        <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_xlfn.IFS(AND(D43="",F43="",COUNTA($J$41)=0),"○",AND(I43="",COUNTA($J$41)=1),IF(OR($I$41&lt;&gt;"",$I$42&lt;&gt;"",$I$43&lt;&gt;""),"○","△"),AND(I43&gt;0,COUNTA($J$41)=1),"○",AND(I43="-",COUNTA($J$41)=1),"✕",TRUE,"✕")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19</v>
      </c>
      <c r="B54" s="202">
        <f>ROUNDDOWN(ROUND(G10*24*60,1)/60,3)</f>
        <v>0</v>
      </c>
      <c r="C54" s="202"/>
      <c r="D54" s="203">
        <f>ROUNDDOWN(ROUND(N10*24*60,1)/60,3)</f>
        <v>0</v>
      </c>
      <c r="E54" s="203">
        <f>COUNTIF($C$13:$C$43,"休暇")</f>
        <v>0</v>
      </c>
      <c r="F54" s="204">
        <f>A54-E54</f>
        <v>19</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19</v>
      </c>
      <c r="B56" s="202">
        <f>B54</f>
        <v>0</v>
      </c>
      <c r="C56" s="202"/>
      <c r="D56" s="212"/>
      <c r="E56" s="203">
        <f>E54</f>
        <v>0</v>
      </c>
      <c r="F56" s="204">
        <f>A56-E56</f>
        <v>19</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19</v>
      </c>
      <c r="B57" s="202">
        <f>B54</f>
        <v>0</v>
      </c>
      <c r="C57" s="202"/>
      <c r="D57" s="213">
        <f>D54</f>
        <v>0</v>
      </c>
      <c r="E57" s="203">
        <f>E54</f>
        <v>0</v>
      </c>
      <c r="F57" s="204">
        <f>A57-E57</f>
        <v>19</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19</v>
      </c>
      <c r="B58" s="202">
        <f>B54</f>
        <v>0</v>
      </c>
      <c r="C58" s="202"/>
      <c r="D58" s="213">
        <f>D54</f>
        <v>0</v>
      </c>
      <c r="E58" s="203">
        <f>E54</f>
        <v>0</v>
      </c>
      <c r="F58" s="204">
        <f>A58-E58</f>
        <v>19</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19</v>
      </c>
      <c r="B60" s="202">
        <f>B54</f>
        <v>0</v>
      </c>
      <c r="C60" s="202"/>
      <c r="D60" s="213"/>
      <c r="E60" s="203">
        <f>E54</f>
        <v>0</v>
      </c>
      <c r="F60" s="204">
        <f>A60-E60</f>
        <v>19</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19</v>
      </c>
      <c r="B61" s="202">
        <f>B54</f>
        <v>0</v>
      </c>
      <c r="C61" s="202"/>
      <c r="D61" s="213">
        <f>D54</f>
        <v>0</v>
      </c>
      <c r="E61" s="203">
        <f>E54</f>
        <v>0</v>
      </c>
      <c r="F61" s="204">
        <f>A61-E61</f>
        <v>19</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19</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19</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19</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19</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19</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19</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19</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19</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ouRLLWMkUR7cRe1YDGV2BeAybpY7dkiBz5Bk7RGqtp0FuaDyWP744eL6Q3WpiKpy0ldkuHr4OBvOSIPnDmsVbQ==" saltValue="DzmHLr7v3XA+da8RdmSoGg=="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9"/>
    <mergeCell ref="J20:Q26"/>
    <mergeCell ref="J27:Q33"/>
    <mergeCell ref="J34:Q40"/>
    <mergeCell ref="J41: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79" priority="40">
      <formula>OR($C13="休暇",$C13="休日")</formula>
    </cfRule>
  </conditionalFormatting>
  <conditionalFormatting sqref="B13:B43">
    <cfRule type="expression" dxfId="278" priority="53">
      <formula>$B13="土"</formula>
    </cfRule>
    <cfRule type="expression" dxfId="277" priority="52">
      <formula>$B13="日"</formula>
    </cfRule>
  </conditionalFormatting>
  <conditionalFormatting sqref="B64 B68 F68 B71">
    <cfRule type="expression" dxfId="276" priority="38">
      <formula>OR($N$54="管理職",$N$54="裁量労働制",$N$54="固定残業制")</formula>
    </cfRule>
  </conditionalFormatting>
  <conditionalFormatting sqref="B64 B68 F68">
    <cfRule type="expression" dxfId="275" priority="6">
      <formula>OR($N$54="(大学・国研等)管理職",$N$54="(大学・国研等)裁量労働制")</formula>
    </cfRule>
  </conditionalFormatting>
  <conditionalFormatting sqref="B76">
    <cfRule type="expression" dxfId="274" priority="18">
      <formula>OR($N$54="管理職",$N$54="裁量労働制")</formula>
    </cfRule>
  </conditionalFormatting>
  <conditionalFormatting sqref="B77">
    <cfRule type="expression" dxfId="273" priority="32">
      <formula>OR($N$54="管理職",$N$54="裁量労働制")</formula>
    </cfRule>
  </conditionalFormatting>
  <conditionalFormatting sqref="B80">
    <cfRule type="expression" dxfId="272" priority="30">
      <formula>$N$54="固定残業制"</formula>
    </cfRule>
  </conditionalFormatting>
  <conditionalFormatting sqref="B83 B87 B90">
    <cfRule type="expression" dxfId="271" priority="27">
      <formula>$N$54="固定残業制"</formula>
    </cfRule>
  </conditionalFormatting>
  <conditionalFormatting sqref="B84 B88 B91">
    <cfRule type="expression" dxfId="270" priority="24">
      <formula>$N$54="固定残業制"</formula>
    </cfRule>
  </conditionalFormatting>
  <conditionalFormatting sqref="B65:C65 B69:C69 F69 B72:C72 B78:C78">
    <cfRule type="expression" dxfId="269" priority="12">
      <formula>OR($N$54="管理職",$N$54="裁量労働制")</formula>
    </cfRule>
  </conditionalFormatting>
  <conditionalFormatting sqref="B65:C65 B69:C69 F69 B72:C72">
    <cfRule type="expression" dxfId="268" priority="36">
      <formula>OR($N$54="管理職",$N$54="裁量労働制",$N$54="固定残業制")</formula>
    </cfRule>
  </conditionalFormatting>
  <conditionalFormatting sqref="B65:C65 B69:C69 F69">
    <cfRule type="expression" dxfId="267" priority="5">
      <formula>OR($N$54="(大学・国研等)管理職",$N$54="(大学・国研等)裁量労働制")</formula>
    </cfRule>
  </conditionalFormatting>
  <conditionalFormatting sqref="B69:D69">
    <cfRule type="expression" dxfId="266" priority="10">
      <formula>OR($N$54="管理職",$N$54="裁量労働制",$N$54="固定残業制",$N$54="(大学・国研等)管理職",$N$54="(大学・国研等)裁量労働制")</formula>
    </cfRule>
  </conditionalFormatting>
  <conditionalFormatting sqref="C64 F64:O64 C68 G68:O68 C71:N71">
    <cfRule type="expression" dxfId="265" priority="17">
      <formula>OR($N$54="管理職",$N$54="裁量労働制",$N$54="固定残業制")</formula>
    </cfRule>
  </conditionalFormatting>
  <conditionalFormatting sqref="C80:L80">
    <cfRule type="expression" dxfId="264" priority="28">
      <formula>$N$54="固定残業制"</formula>
    </cfRule>
  </conditionalFormatting>
  <conditionalFormatting sqref="C83:L83 C90:N90 C87:E87">
    <cfRule type="expression" dxfId="263" priority="21">
      <formula>$N$54="固定残業制"</formula>
    </cfRule>
  </conditionalFormatting>
  <conditionalFormatting sqref="C84:L84 C88:L88 C91:N91">
    <cfRule type="expression" dxfId="262" priority="22">
      <formula>$N$54="固定残業制"</formula>
    </cfRule>
  </conditionalFormatting>
  <conditionalFormatting sqref="C76:N76">
    <cfRule type="expression" dxfId="261" priority="37">
      <formula>OR($N$54="管理職",$N$54="裁量労働制")</formula>
    </cfRule>
  </conditionalFormatting>
  <conditionalFormatting sqref="C78:N78">
    <cfRule type="expression" dxfId="260" priority="35">
      <formula>OR($N$54="管理職",$N$54="裁量労働制")</formula>
    </cfRule>
  </conditionalFormatting>
  <conditionalFormatting sqref="C64:O64 C68 G68:O68">
    <cfRule type="expression" dxfId="259" priority="15">
      <formula>OR($N$54="管理職",$N$54="裁量労働制",$N$54="固定残業制",$N$54="(大学・国研等)管理職",$N$54="(大学・国研等)裁量労働制")</formula>
    </cfRule>
  </conditionalFormatting>
  <conditionalFormatting sqref="D65">
    <cfRule type="expression" dxfId="258" priority="4">
      <formula>OR($N$54="(大学・国研等)管理職",$N$54="(大学・国研等)裁量労働制")</formula>
    </cfRule>
  </conditionalFormatting>
  <conditionalFormatting sqref="D65:O65 C69 G69:O69 C72:N72">
    <cfRule type="expression" dxfId="257" priority="14">
      <formula>OR($N$54="管理職",$N$54="裁量労働制",$N$54="固定残業制")</formula>
    </cfRule>
  </conditionalFormatting>
  <conditionalFormatting sqref="D65:O65 C69 G69:O69">
    <cfRule type="expression" dxfId="256" priority="8">
      <formula>OR($N$54="(大学・国研等)管理職",$N$54="(大学・国研等)裁量労働制")</formula>
    </cfRule>
  </conditionalFormatting>
  <conditionalFormatting sqref="E10:F10">
    <cfRule type="expression" dxfId="255" priority="43">
      <formula>OR(I9="管理職/高プロ",I9="固定残業代有",I9="(大学・国研等)管理職/高プロ")</formula>
    </cfRule>
  </conditionalFormatting>
  <conditionalFormatting sqref="F83:L83 H90:N90">
    <cfRule type="expression" dxfId="254" priority="9">
      <formula>$N$54="固定残業制"</formula>
    </cfRule>
  </conditionalFormatting>
  <conditionalFormatting sqref="F87:L87">
    <cfRule type="expression" dxfId="253" priority="23">
      <formula>$N$54="固定残業制"</formula>
    </cfRule>
  </conditionalFormatting>
  <conditionalFormatting sqref="F77:N77">
    <cfRule type="expression" dxfId="252" priority="19">
      <formula>OR($N$54="管理職",$N$54="裁量労働制")</formula>
    </cfRule>
  </conditionalFormatting>
  <conditionalFormatting sqref="G10">
    <cfRule type="expression" dxfId="251" priority="48">
      <formula>OR($I$9="管理職/高プロ",$I$9="固定残業代有",$I$9="(大学・国研等)管理職/高プロ")</formula>
    </cfRule>
  </conditionalFormatting>
  <conditionalFormatting sqref="H2">
    <cfRule type="expression" dxfId="250" priority="46">
      <formula>COUNTA($F$1)=1</formula>
    </cfRule>
  </conditionalFormatting>
  <conditionalFormatting sqref="H10">
    <cfRule type="expression" dxfId="249" priority="41">
      <formula>OR($I$9="管理職/高プロ",$I$9="裁量",$I$9="固定残業代有",$I$9="(大学・国研等)裁量")</formula>
    </cfRule>
  </conditionalFormatting>
  <conditionalFormatting sqref="I9:J9">
    <cfRule type="expression" dxfId="248" priority="49">
      <formula>COUNTA($F$1)=1</formula>
    </cfRule>
  </conditionalFormatting>
  <conditionalFormatting sqref="I1:M1">
    <cfRule type="expression" dxfId="247" priority="51">
      <formula>$I$1&lt;&gt;"-"</formula>
    </cfRule>
  </conditionalFormatting>
  <conditionalFormatting sqref="J10">
    <cfRule type="expression" dxfId="246" priority="42">
      <formula>OR($I$9="管理職/高プロ",$I$9="裁量",$I$9="固定残業代有",$I$9="(大学・国研等)裁量")</formula>
    </cfRule>
  </conditionalFormatting>
  <conditionalFormatting sqref="K10">
    <cfRule type="expression" dxfId="245" priority="44">
      <formula>OR($I$9="裁量",$I$9="固定残業代有",$I$9="(大学・国研等)裁量")</formula>
    </cfRule>
  </conditionalFormatting>
  <conditionalFormatting sqref="M80">
    <cfRule type="expression" dxfId="244" priority="29">
      <formula>$N$54="固定残業制"</formula>
    </cfRule>
  </conditionalFormatting>
  <conditionalFormatting sqref="M83 M87 O90">
    <cfRule type="expression" dxfId="243" priority="26">
      <formula>$N$54="固定残業制"</formula>
    </cfRule>
  </conditionalFormatting>
  <conditionalFormatting sqref="M84 M88 O91">
    <cfRule type="expression" dxfId="242" priority="25">
      <formula>$N$54="固定残業制"</formula>
    </cfRule>
  </conditionalFormatting>
  <conditionalFormatting sqref="N10">
    <cfRule type="expression" dxfId="241" priority="50">
      <formula>OR($I$9="裁量",$I$9="固定残業代有",$I$9="(大学・国研等)裁量")</formula>
    </cfRule>
  </conditionalFormatting>
  <conditionalFormatting sqref="O10">
    <cfRule type="expression" dxfId="240" priority="54">
      <formula>AND(OR($H$2="あり",$Q$2="あり"),I9&lt;&gt;"通常勤務")</formula>
    </cfRule>
  </conditionalFormatting>
  <conditionalFormatting sqref="O76">
    <cfRule type="expression" dxfId="239" priority="34">
      <formula>OR($N$54="管理職",$N$54="裁量労働制")</formula>
    </cfRule>
  </conditionalFormatting>
  <conditionalFormatting sqref="O77">
    <cfRule type="expression" dxfId="238" priority="13">
      <formula>OR(,$N$54="管理職",$N$54="裁量労働制")</formula>
    </cfRule>
  </conditionalFormatting>
  <conditionalFormatting sqref="O78">
    <cfRule type="expression" dxfId="237" priority="31">
      <formula>OR($N$54="管理職",$N$54="裁量労働制")</formula>
    </cfRule>
  </conditionalFormatting>
  <conditionalFormatting sqref="O80 O84 O88">
    <cfRule type="expression" dxfId="236" priority="20">
      <formula>$N$54="固定残業制"</formula>
    </cfRule>
  </conditionalFormatting>
  <conditionalFormatting sqref="P64 D68 O68:P68">
    <cfRule type="expression" dxfId="235" priority="7">
      <formula>OR($N$54="(大学・国研等)管理職",$N$54="(大学・国研等)裁量労働制")</formula>
    </cfRule>
  </conditionalFormatting>
  <conditionalFormatting sqref="P64 D68 P68 O71">
    <cfRule type="expression" dxfId="234" priority="16">
      <formula>OR($N$54="管理職",$N$54="裁量労働制",$N$54="固定残業制")</formula>
    </cfRule>
  </conditionalFormatting>
  <conditionalFormatting sqref="P65 P69 O72">
    <cfRule type="expression" dxfId="233" priority="11">
      <formula>OR($N$54="管理職",$N$54="裁量労働制",$N$54="固定残業制")</formula>
    </cfRule>
  </conditionalFormatting>
  <conditionalFormatting sqref="P65 P69">
    <cfRule type="expression" dxfId="232" priority="33">
      <formula>OR($N$54="管理職",$N$54="裁量労働制",$N$54="(大学・国研等)管理職",$N$54="(大学・国研等)裁量労働制")</formula>
    </cfRule>
  </conditionalFormatting>
  <conditionalFormatting sqref="Q2">
    <cfRule type="expression" dxfId="231" priority="47">
      <formula>COUNTA($F$1)=1</formula>
    </cfRule>
  </conditionalFormatting>
  <conditionalFormatting sqref="Q10">
    <cfRule type="expression" dxfId="230" priority="55">
      <formula>AND(OR($H$2="あり",$Q$2="あり"),I9&lt;&gt;"通常勤務")</formula>
    </cfRule>
  </conditionalFormatting>
  <conditionalFormatting sqref="AI1">
    <cfRule type="expression" dxfId="226" priority="56">
      <formula>COUNTIF(AI2:AI26,"○")=COUNTA($AH$2:$AH$26)</formula>
    </cfRule>
  </conditionalFormatting>
  <dataValidations count="9">
    <dataValidation type="time" allowBlank="1" showInputMessage="1" errorTitle="時刻を入力してください。" error="0:00から23:59までの時刻が入力できます。" sqref="F13:F43 D13:D43" xr:uid="{7E7D3DD3-1535-438A-B864-C7BF519EA239}">
      <formula1>0</formula1>
      <formula2>0.999988425925926</formula2>
    </dataValidation>
    <dataValidation type="list" allowBlank="1" showInputMessage="1" showErrorMessage="1" sqref="I8:J8" xr:uid="{402B1561-6ECA-4108-94B4-2C72ACC712FF}">
      <formula1>"直接雇用,出向,派遣"</formula1>
    </dataValidation>
    <dataValidation type="list" allowBlank="1" showInputMessage="1" showErrorMessage="1" sqref="C13:C43" xr:uid="{C007D9ED-AE69-4379-BC85-382ECB4C50F3}">
      <formula1>$AP$4:$AP$7</formula1>
    </dataValidation>
    <dataValidation type="list" imeMode="on" allowBlank="1" sqref="I9:J9" xr:uid="{EDEDD33F-E47C-4E60-A382-51EF173DFEAD}">
      <formula1>"通常勤務,管理職/高プロ,裁量,固定残業代有,(大学・国研等)管理職/高プロ,(大学・国研等)裁量,その他"</formula1>
    </dataValidation>
    <dataValidation type="list" allowBlank="1" showInputMessage="1" showErrorMessage="1" sqref="N55:P55" xr:uid="{717505C0-2EB6-46C7-9625-54351401C46E}">
      <formula1>"管理職,裁量労働制,固定残業制,一般従業員,エフォート"</formula1>
    </dataValidation>
    <dataValidation type="time" allowBlank="1" showInputMessage="1" showErrorMessage="1" errorTitle="時刻を入力してください。" error="0:00から23:59までの時刻が入力できます。" sqref="H13:H43" xr:uid="{7B6442E0-DA40-44C4-852F-D792F753ACC4}">
      <formula1>0</formula1>
      <formula2>0.999988425925926</formula2>
    </dataValidation>
    <dataValidation type="time" operator="greaterThan" allowBlank="1" showInputMessage="1" errorTitle="時刻を入力して下さい。" error="0:01以上の時刻を入力して下さい。" sqref="E13:E43 G13:G43" xr:uid="{46609500-99EE-4746-9CCB-0AB0B9E442F3}">
      <formula1>0</formula1>
    </dataValidation>
    <dataValidation type="list" allowBlank="1" showInputMessage="1" showErrorMessage="1" sqref="F1:H1" xr:uid="{D997B8FE-3B7D-43F8-941D-47D0F63ECBF1}">
      <formula1>"委託業務従事日誌,補助事業従事日誌"</formula1>
    </dataValidation>
    <dataValidation type="list" allowBlank="1" showInputMessage="1" showErrorMessage="1" sqref="H2 Q2" xr:uid="{89D66928-D500-4877-9467-C2CC6794F40E}">
      <formula1>"あり,なし"</formula1>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3" operator="containsText" id="{89B59DE9-34FE-403A-90B5-D2006F845A21}">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959B5726-50D3-4A65-A6F4-70AA560096B5}">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5" operator="containsText" id="{1C19B764-BAA0-4E9E-A9D9-86680D18F3A0}">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39" operator="containsText" id="{8FE840EA-B30A-4EF8-8639-2F515BDD5FA6}">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2" operator="containsText" id="{AC4663F6-A78F-4A0F-A38E-FFDBD25A57FA}">
            <xm:f>NOT(ISERROR(SEARCH("✕",AO10)))</xm:f>
            <xm:f>"✕"</xm:f>
            <x14:dxf>
              <font>
                <b/>
                <i val="0"/>
                <color rgb="FFFF0000"/>
              </font>
              <fill>
                <patternFill patternType="none">
                  <bgColor auto="1"/>
                </patternFill>
              </fill>
            </x14:dxf>
          </x14:cfRule>
          <xm:sqref>AO10:AR10</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8AAC-7A88-4744-9C90-38F497FB7F6F}">
  <sheetPr codeName="Sheet9"/>
  <dimension ref="A1:DD248"/>
  <sheetViews>
    <sheetView view="pageBreakPreview" zoomScaleNormal="100" zoomScaleSheetLayoutView="100" workbookViewId="0">
      <pane ySplit="1" topLeftCell="A2" activePane="bottomLeft" state="frozen"/>
      <selection pane="bottomLeft" activeCell="I9" sqref="I9:J9"/>
    </sheetView>
  </sheetViews>
  <sheetFormatPr defaultColWidth="9" defaultRowHeight="19.25" customHeight="1" outlineLevelRow="1" outlineLevelCol="1"/>
  <cols>
    <col min="1" max="1" width="4.90625" style="3" customWidth="1"/>
    <col min="2" max="2" width="2.90625" style="3" customWidth="1"/>
    <col min="3" max="3" width="5.90625" style="3" customWidth="1"/>
    <col min="4" max="8" width="6.08984375" style="2" customWidth="1"/>
    <col min="9" max="9" width="6.90625" style="2" customWidth="1"/>
    <col min="10" max="10" width="6.26953125" style="1" customWidth="1"/>
    <col min="11" max="11" width="5.90625" style="1" customWidth="1"/>
    <col min="12" max="12" width="6.08984375" style="1" customWidth="1"/>
    <col min="13" max="13" width="4.08984375" style="1" customWidth="1"/>
    <col min="14" max="14" width="7.26953125" style="1" customWidth="1"/>
    <col min="15" max="15" width="6.08984375" style="1" customWidth="1"/>
    <col min="16" max="16" width="5.26953125" style="1" customWidth="1"/>
    <col min="17" max="17" width="7.26953125" style="1" customWidth="1"/>
    <col min="18" max="18" width="2.90625" style="72" customWidth="1"/>
    <col min="19" max="19" width="60.7265625" style="330" customWidth="1"/>
    <col min="20" max="20" width="2.7265625" style="1" customWidth="1"/>
    <col min="21" max="33" width="2.90625" style="1" hidden="1" customWidth="1" outlineLevel="1"/>
    <col min="34" max="34" width="26.08984375" style="64" hidden="1" customWidth="1" outlineLevel="1"/>
    <col min="35" max="35" width="7.90625" style="3" hidden="1" customWidth="1" outlineLevel="1"/>
    <col min="36" max="37" width="9" style="1" hidden="1" customWidth="1" outlineLevel="1"/>
    <col min="38" max="38" width="10.7265625" style="305" customWidth="1" collapsed="1"/>
    <col min="39" max="40" width="10.7265625" style="305" customWidth="1"/>
    <col min="41" max="44" width="7.7265625" style="1" hidden="1" customWidth="1" outlineLevel="1"/>
    <col min="45" max="45" width="6.7265625" style="1" hidden="1" customWidth="1" outlineLevel="1"/>
    <col min="46" max="46" width="11" style="305" customWidth="1" collapsed="1"/>
    <col min="47" max="104" width="11" style="305" customWidth="1"/>
    <col min="105" max="16384" width="9" style="1"/>
  </cols>
  <sheetData>
    <row r="1" spans="1:108" ht="17.149999999999999" customHeight="1" thickBot="1">
      <c r="A1" s="466" t="s">
        <v>177</v>
      </c>
      <c r="B1" s="467"/>
      <c r="C1" s="467"/>
      <c r="D1" s="467"/>
      <c r="E1" s="467"/>
      <c r="F1" s="468" t="s">
        <v>105</v>
      </c>
      <c r="G1" s="469"/>
      <c r="H1" s="469"/>
      <c r="I1" s="470" t="str">
        <f>IF(AI1="エラーなし","-","コメント(S列)をご確認ください。")</f>
        <v>コメント(S列)をご確認ください。</v>
      </c>
      <c r="J1" s="471"/>
      <c r="K1" s="471"/>
      <c r="L1" s="471"/>
      <c r="M1" s="471"/>
      <c r="N1" s="29" t="str">
        <f>IF($F$1="委託業務従事日誌","契約管理番号：","事業番号：")</f>
        <v>契約管理番号：</v>
      </c>
      <c r="O1" s="472" t="s">
        <v>151</v>
      </c>
      <c r="P1" s="473"/>
      <c r="Q1" s="10" t="str">
        <f>IF($F$1="委託業務従事日誌","別紙８","")</f>
        <v>別紙８</v>
      </c>
      <c r="R1" s="474" t="s">
        <v>46</v>
      </c>
      <c r="S1" s="326" t="s">
        <v>89</v>
      </c>
      <c r="T1" s="94"/>
      <c r="U1" s="71"/>
      <c r="V1" s="71"/>
      <c r="W1" s="71"/>
      <c r="X1" s="71"/>
      <c r="Y1" s="458" t="s">
        <v>72</v>
      </c>
      <c r="Z1" s="458" t="s">
        <v>73</v>
      </c>
      <c r="AA1" s="458" t="s">
        <v>74</v>
      </c>
      <c r="AB1" s="458" t="s">
        <v>75</v>
      </c>
      <c r="AC1" s="458" t="s">
        <v>78</v>
      </c>
      <c r="AD1" s="458" t="s">
        <v>76</v>
      </c>
      <c r="AE1" s="458" t="s">
        <v>77</v>
      </c>
      <c r="AF1" s="458" t="s">
        <v>181</v>
      </c>
      <c r="AG1" s="458"/>
      <c r="AH1" s="64" t="s">
        <v>21</v>
      </c>
      <c r="AI1" s="65" t="str">
        <f>IF(COUNTIF(AI2:AI26,"○")=COUNTA(AH2:AH26),"エラーなし","エラーあり")</f>
        <v>エラーあり</v>
      </c>
      <c r="AJ1" s="68" t="s">
        <v>33</v>
      </c>
      <c r="AK1" s="68"/>
      <c r="AO1" s="25"/>
      <c r="AP1" s="25"/>
      <c r="AQ1" s="25"/>
      <c r="AR1" s="25"/>
      <c r="AS1" s="25"/>
    </row>
    <row r="2" spans="1:108" ht="17.149999999999999" customHeight="1" thickBot="1">
      <c r="A2" s="460" t="s">
        <v>161</v>
      </c>
      <c r="B2" s="461"/>
      <c r="C2" s="461"/>
      <c r="D2" s="461"/>
      <c r="E2" s="461"/>
      <c r="F2" s="461"/>
      <c r="G2" s="461"/>
      <c r="H2" s="91"/>
      <c r="I2" s="92"/>
      <c r="J2" s="92"/>
      <c r="K2" s="92"/>
      <c r="L2" s="92"/>
      <c r="M2" s="92"/>
      <c r="N2" s="92"/>
      <c r="O2" s="92"/>
      <c r="P2" s="92" t="s">
        <v>160</v>
      </c>
      <c r="Q2" s="70"/>
      <c r="R2" s="475"/>
      <c r="S2" s="327" t="str" cm="1">
        <f t="array" ref="S2">IF(AND(AI2="○",AI3="○"),"○",_xlfn.IFS(AI2="○","",AI2="✕","✕　"&amp;AJ2&amp;"　　")&amp;_xlfn.IFS(AI3="○","",AI3="✕","✕　"&amp;AJ3))</f>
        <v>○</v>
      </c>
      <c r="T2" s="71"/>
      <c r="W2" s="71"/>
      <c r="X2" s="71"/>
      <c r="Y2" s="458"/>
      <c r="Z2" s="458"/>
      <c r="AA2" s="458"/>
      <c r="AB2" s="458"/>
      <c r="AC2" s="458"/>
      <c r="AD2" s="458"/>
      <c r="AE2" s="458"/>
      <c r="AF2" s="458"/>
      <c r="AG2" s="459"/>
      <c r="AH2" s="166" t="s">
        <v>29</v>
      </c>
      <c r="AI2" s="167" t="str">
        <f>IF(A1="","✕","○")</f>
        <v>○</v>
      </c>
      <c r="AJ2" s="69" t="s">
        <v>39</v>
      </c>
    </row>
    <row r="3" spans="1:108" ht="17.149999999999999" customHeight="1" thickBot="1">
      <c r="A3" s="462" t="str">
        <f>IF($F$1="委託業務従事日誌","委託業務の名称：","補助事業の名称：")</f>
        <v>委託業務の名称：</v>
      </c>
      <c r="B3" s="463"/>
      <c r="C3" s="463"/>
      <c r="D3" s="463"/>
      <c r="E3" s="425" t="s">
        <v>124</v>
      </c>
      <c r="F3" s="426"/>
      <c r="G3" s="426"/>
      <c r="H3" s="426"/>
      <c r="I3" s="426"/>
      <c r="J3" s="426"/>
      <c r="K3" s="426"/>
      <c r="L3" s="426"/>
      <c r="M3" s="426"/>
      <c r="N3" s="426"/>
      <c r="O3" s="426"/>
      <c r="P3" s="426"/>
      <c r="Q3" s="88"/>
      <c r="R3" s="475"/>
      <c r="S3" s="327" t="str" cm="1">
        <f t="array" ref="S3">IF(AND(AI4="○",AI5="○"),"○",_xlfn.IFS(AI4="○","",AI4="✕","✕　"&amp;AJ4&amp;"　　")&amp;_xlfn.IFS(AI5="○","",AI5="✕","✕　"&amp;AJ5))</f>
        <v>✕　“他のNEDO事業有無”が未選択。　　✕　“他の公的事業有無”が未選択。</v>
      </c>
      <c r="T3" s="71"/>
      <c r="W3" s="71"/>
      <c r="X3" s="71"/>
      <c r="Y3" s="458"/>
      <c r="Z3" s="458"/>
      <c r="AA3" s="458"/>
      <c r="AB3" s="458"/>
      <c r="AC3" s="458"/>
      <c r="AD3" s="458"/>
      <c r="AE3" s="458"/>
      <c r="AF3" s="458"/>
      <c r="AG3" s="459"/>
      <c r="AH3" s="168" t="s">
        <v>28</v>
      </c>
      <c r="AI3" s="169" t="str">
        <f>IF(O1="","✕","○")</f>
        <v>○</v>
      </c>
      <c r="AJ3" s="69" t="s">
        <v>34</v>
      </c>
      <c r="AO3" s="155" t="s">
        <v>109</v>
      </c>
      <c r="AP3" s="157" t="s">
        <v>108</v>
      </c>
      <c r="AQ3" s="3"/>
      <c r="AR3" s="3"/>
      <c r="AS3" s="3"/>
    </row>
    <row r="4" spans="1:108" ht="17.149999999999999" customHeight="1" thickBot="1">
      <c r="A4" s="464"/>
      <c r="B4" s="465"/>
      <c r="C4" s="465"/>
      <c r="D4" s="465"/>
      <c r="E4" s="425" t="s">
        <v>123</v>
      </c>
      <c r="F4" s="426"/>
      <c r="G4" s="426"/>
      <c r="H4" s="426"/>
      <c r="I4" s="426"/>
      <c r="J4" s="426"/>
      <c r="K4" s="426"/>
      <c r="L4" s="426"/>
      <c r="M4" s="426"/>
      <c r="N4" s="426"/>
      <c r="O4" s="426"/>
      <c r="P4" s="426"/>
      <c r="Q4" s="88"/>
      <c r="S4" s="327" t="str">
        <f>IF(COUNTA(E3:P5)&gt;=1,"○","✕ "&amp;AJ6)</f>
        <v>○</v>
      </c>
      <c r="T4" s="71"/>
      <c r="W4" s="71"/>
      <c r="X4" s="71"/>
      <c r="Y4" s="458"/>
      <c r="Z4" s="458"/>
      <c r="AA4" s="458"/>
      <c r="AB4" s="458"/>
      <c r="AC4" s="458"/>
      <c r="AD4" s="458"/>
      <c r="AE4" s="458"/>
      <c r="AF4" s="458"/>
      <c r="AG4" s="459"/>
      <c r="AH4" s="168" t="s">
        <v>27</v>
      </c>
      <c r="AI4" s="169" t="str" cm="1">
        <f t="array" ref="AI4">_xlfn.IFS(H2="あり","○",H2="なし","○",TRUE,"✕")</f>
        <v>✕</v>
      </c>
      <c r="AJ4" s="69" t="s">
        <v>35</v>
      </c>
      <c r="AO4" s="156">
        <f>I9</f>
        <v>0</v>
      </c>
      <c r="AP4" s="158" t="e">
        <f>VLOOKUP($AO$4,$AO$11:$AS$19,2,)</f>
        <v>#N/A</v>
      </c>
      <c r="AQ4" s="3"/>
      <c r="AR4" s="3"/>
      <c r="AS4" s="3"/>
    </row>
    <row r="5" spans="1:108" ht="17.149999999999999" customHeight="1">
      <c r="A5" s="464"/>
      <c r="B5" s="465"/>
      <c r="C5" s="465"/>
      <c r="D5" s="465"/>
      <c r="E5" s="425" t="s">
        <v>152</v>
      </c>
      <c r="F5" s="426"/>
      <c r="G5" s="426"/>
      <c r="H5" s="426"/>
      <c r="I5" s="426"/>
      <c r="J5" s="426"/>
      <c r="K5" s="426"/>
      <c r="L5" s="426"/>
      <c r="M5" s="426"/>
      <c r="N5" s="426"/>
      <c r="O5" s="426"/>
      <c r="P5" s="426"/>
      <c r="Q5" s="88"/>
      <c r="R5" s="73"/>
      <c r="S5" s="327"/>
      <c r="T5" s="71"/>
      <c r="U5" s="24"/>
      <c r="V5" s="24"/>
      <c r="W5" s="71"/>
      <c r="X5" s="71"/>
      <c r="Y5" s="458"/>
      <c r="Z5" s="458"/>
      <c r="AA5" s="458"/>
      <c r="AB5" s="458"/>
      <c r="AC5" s="458"/>
      <c r="AD5" s="458"/>
      <c r="AE5" s="458"/>
      <c r="AF5" s="458"/>
      <c r="AG5" s="459"/>
      <c r="AH5" s="168" t="s">
        <v>26</v>
      </c>
      <c r="AI5" s="169" t="str" cm="1">
        <f t="array" ref="AI5">_xlfn.IFS(Q2="あり","○",Q2="なし","○",TRUE,"✕")</f>
        <v>✕</v>
      </c>
      <c r="AJ5" s="69" t="s">
        <v>90</v>
      </c>
      <c r="AO5" s="145"/>
      <c r="AP5" s="159" t="e">
        <f>VLOOKUP($AO$4,$AO$11:$AS$19,3,)</f>
        <v>#N/A</v>
      </c>
      <c r="AQ5" s="3"/>
      <c r="AR5" s="3"/>
      <c r="AS5" s="3"/>
    </row>
    <row r="6" spans="1:108" ht="17.149999999999999" customHeight="1">
      <c r="A6" s="462" t="str">
        <f>IF($F$1="委託業務従事日誌","再委託等項目：","委託・共同研究項目：")</f>
        <v>再委託等項目：</v>
      </c>
      <c r="B6" s="463"/>
      <c r="C6" s="463"/>
      <c r="D6" s="463"/>
      <c r="E6" s="425" t="s">
        <v>12</v>
      </c>
      <c r="F6" s="426"/>
      <c r="G6" s="426"/>
      <c r="H6" s="426"/>
      <c r="I6" s="426"/>
      <c r="J6" s="426"/>
      <c r="K6" s="426"/>
      <c r="L6" s="426"/>
      <c r="M6" s="426"/>
      <c r="N6" s="426"/>
      <c r="O6" s="426"/>
      <c r="P6" s="426"/>
      <c r="Q6" s="88"/>
      <c r="S6" s="327"/>
      <c r="T6" s="71"/>
      <c r="W6" s="71"/>
      <c r="X6" s="71"/>
      <c r="Y6" s="458"/>
      <c r="Z6" s="458"/>
      <c r="AA6" s="458"/>
      <c r="AB6" s="458"/>
      <c r="AC6" s="458"/>
      <c r="AD6" s="458"/>
      <c r="AE6" s="458"/>
      <c r="AF6" s="458"/>
      <c r="AG6" s="459"/>
      <c r="AH6" s="168" t="s">
        <v>25</v>
      </c>
      <c r="AI6" s="169" t="str">
        <f>IF(COUNTA(E3:P5)&gt;=1,"○","✕")</f>
        <v>○</v>
      </c>
      <c r="AJ6" s="69" t="s">
        <v>36</v>
      </c>
      <c r="AO6" s="145"/>
      <c r="AP6" s="159" t="e">
        <f>VLOOKUP($AO$4,$AO$11:$AS$19,4,)</f>
        <v>#N/A</v>
      </c>
      <c r="AQ6" s="3"/>
      <c r="AR6" s="3"/>
      <c r="AS6" s="3"/>
    </row>
    <row r="7" spans="1:108" ht="17.149999999999999" customHeight="1" thickBot="1">
      <c r="A7" s="87"/>
      <c r="B7" s="93"/>
      <c r="C7" s="463" t="str">
        <f>IF($F$1="委託業務従事日誌","委託先等名称：","補助先等名称：")</f>
        <v>委託先等名称：</v>
      </c>
      <c r="D7" s="428"/>
      <c r="E7" s="425" t="s">
        <v>121</v>
      </c>
      <c r="F7" s="426"/>
      <c r="G7" s="426"/>
      <c r="H7" s="426"/>
      <c r="I7" s="426"/>
      <c r="J7" s="426"/>
      <c r="K7" s="426"/>
      <c r="L7" s="426"/>
      <c r="M7" s="426"/>
      <c r="N7" s="426"/>
      <c r="O7" s="426"/>
      <c r="P7" s="426"/>
      <c r="Q7" s="88"/>
      <c r="R7" s="72" t="s">
        <v>45</v>
      </c>
      <c r="S7" s="327" t="str" cm="1">
        <f t="array" ref="S7">IF(COUNTA(E7)&gt;=1,_xlfn.IFS(E7=" ","✕"&amp;AJ7,E7="　","✕"&amp;AJ7,TRUE,"○"),"✕"&amp;AJ7)</f>
        <v>○</v>
      </c>
      <c r="T7" s="71"/>
      <c r="U7" s="25"/>
      <c r="V7" s="25"/>
      <c r="W7" s="71"/>
      <c r="X7" s="71"/>
      <c r="Y7" s="458"/>
      <c r="Z7" s="458"/>
      <c r="AA7" s="458"/>
      <c r="AB7" s="458"/>
      <c r="AC7" s="458"/>
      <c r="AD7" s="458"/>
      <c r="AE7" s="458"/>
      <c r="AF7" s="458"/>
      <c r="AG7" s="459"/>
      <c r="AH7" s="168" t="s">
        <v>24</v>
      </c>
      <c r="AI7" s="169" t="str" cm="1">
        <f t="array" ref="AI7">IF(COUNTA(E7)&gt;=1,_xlfn.IFS(E7=" ","✕",E7="　","✕",TRUE,"○"),"✕")</f>
        <v>○</v>
      </c>
      <c r="AJ7" s="69" t="s">
        <v>69</v>
      </c>
      <c r="AO7" s="145"/>
      <c r="AP7" s="175" t="e">
        <f>VLOOKUP($AO$4,$AO$11:$AS$19,5,)</f>
        <v>#N/A</v>
      </c>
      <c r="AQ7" s="3"/>
      <c r="AR7" s="3"/>
      <c r="AS7" s="3"/>
    </row>
    <row r="8" spans="1:108" ht="17.149999999999999" customHeight="1">
      <c r="A8" s="142"/>
      <c r="B8" s="143"/>
      <c r="C8" s="427" t="s">
        <v>70</v>
      </c>
      <c r="D8" s="428"/>
      <c r="E8" s="447" t="s">
        <v>159</v>
      </c>
      <c r="F8" s="448"/>
      <c r="G8" s="448"/>
      <c r="H8" s="448"/>
      <c r="I8" s="449"/>
      <c r="J8" s="449"/>
      <c r="K8" s="45"/>
      <c r="L8" s="45"/>
      <c r="M8" s="45" t="str">
        <f>IF($F$1="委託業務従事日誌","業務管理者等","主任研究者等")&amp;"　所属："</f>
        <v>業務管理者等　所属：</v>
      </c>
      <c r="N8" s="447" t="s">
        <v>125</v>
      </c>
      <c r="O8" s="448"/>
      <c r="P8" s="448"/>
      <c r="Q8" s="89"/>
      <c r="R8" s="72" t="s">
        <v>45</v>
      </c>
      <c r="S8" s="327" t="str" cm="1">
        <f t="array" ref="S8">_xlfn.IFS(AND(COUNTA(E8)&gt;=1,COUNTA(N8)&gt;=1,COUNTA(I8)&gt;=1),"○",TRUE,IF(COUNTA(E8)&gt;=1,"","✕ "&amp;AJ8&amp;" ")&amp;IF(COUNTA(N8)&gt;=1,"","✕ "&amp;AJ10)&amp;IF(COUNTA(I8)&gt;=1,"","✕ "&amp;AJ23))</f>
        <v>✕ “雇用形態”が未入力。</v>
      </c>
      <c r="T8" s="71"/>
      <c r="W8" s="71"/>
      <c r="X8" s="71"/>
      <c r="Y8" s="458"/>
      <c r="Z8" s="458"/>
      <c r="AA8" s="458"/>
      <c r="AB8" s="458"/>
      <c r="AC8" s="458"/>
      <c r="AD8" s="458"/>
      <c r="AE8" s="458"/>
      <c r="AF8" s="458"/>
      <c r="AG8" s="459"/>
      <c r="AH8" s="170" t="s">
        <v>92</v>
      </c>
      <c r="AI8" s="169" t="str">
        <f>IF(COUNTA(E8)&gt;=1,"○","✕")</f>
        <v>○</v>
      </c>
      <c r="AJ8" s="69" t="s">
        <v>91</v>
      </c>
      <c r="AO8" s="145"/>
      <c r="AP8" s="176"/>
      <c r="AQ8" s="3"/>
      <c r="AR8" s="3"/>
      <c r="AS8" s="3"/>
    </row>
    <row r="9" spans="1:108" ht="21" customHeight="1">
      <c r="A9" s="450" t="s">
        <v>102</v>
      </c>
      <c r="B9" s="143"/>
      <c r="C9" s="96"/>
      <c r="D9" s="95" t="s">
        <v>3</v>
      </c>
      <c r="E9" s="447" t="s">
        <v>155</v>
      </c>
      <c r="F9" s="447"/>
      <c r="G9" s="447"/>
      <c r="H9" s="447"/>
      <c r="I9" s="452"/>
      <c r="J9" s="453"/>
      <c r="K9" s="44"/>
      <c r="L9" s="44"/>
      <c r="M9" s="309" t="s">
        <v>6</v>
      </c>
      <c r="N9" s="447" t="s">
        <v>122</v>
      </c>
      <c r="O9" s="448"/>
      <c r="P9" s="448"/>
      <c r="Q9" s="89"/>
      <c r="R9" s="72" t="s">
        <v>45</v>
      </c>
      <c r="S9" s="327" t="str" cm="1">
        <f t="array" ref="S9">_xlfn.IFS(AND(COUNTA(E9)&gt;=1,COUNTA(N9)&gt;=1,COUNTA(I9)&gt;=1),"○",TRUE,IF(COUNTA(E9)&gt;=1,"","✕ "&amp;AJ9&amp;" ")&amp;IF(COUNTA(N9)&gt;=1,"","✕ "&amp;AJ11)&amp;IF(COUNTA(I9)&gt;=1,"","✕ "&amp;AJ22))</f>
        <v>✕ “勤務体系”が未入力。</v>
      </c>
      <c r="T9" s="71"/>
      <c r="W9" s="71"/>
      <c r="X9" s="71"/>
      <c r="Y9" s="458"/>
      <c r="Z9" s="458"/>
      <c r="AA9" s="458"/>
      <c r="AB9" s="458"/>
      <c r="AC9" s="458"/>
      <c r="AD9" s="458"/>
      <c r="AE9" s="458"/>
      <c r="AF9" s="458"/>
      <c r="AG9" s="459"/>
      <c r="AH9" s="168" t="s">
        <v>94</v>
      </c>
      <c r="AI9" s="169" t="str">
        <f>IF(COUNTA(E9)&gt;=1,"○","✕")</f>
        <v>○</v>
      </c>
      <c r="AJ9" s="69" t="s">
        <v>93</v>
      </c>
      <c r="AO9" s="145"/>
      <c r="AP9" s="144"/>
      <c r="AQ9" s="3"/>
      <c r="AR9" s="3"/>
      <c r="AS9" s="3"/>
    </row>
    <row r="10" spans="1:108" ht="30" customHeight="1" thickBot="1">
      <c r="A10" s="451"/>
      <c r="B10" s="61">
        <f>COUNTIF($B$13:$B$43,"月")+COUNTIF($B$13:$B$43,"火")+COUNTIF($B$13:$B$43,"水")+COUNTIF($B$13:$B$43,"木")+COUNTIF($B$13:$B$43,"金")+COUNTIF($B$13:$B$43,"土")+COUNTIF($B$13:$B$43,"日")-COUNTIF($C$13:$C$43,"休日")-COUNTIF($C$13:$C$43,"休日出勤")-COUNTIF($C$13:$C$43,"振休")-COUNTIF($C$13:$C$43,"代休")</f>
        <v>23</v>
      </c>
      <c r="C10" s="454" t="str">
        <f>"←稼働"&amp;F54&amp;"日
 + "&amp;"休暇"&amp;E54&amp;"日"</f>
        <v>←稼働23日
 + 休暇0日</v>
      </c>
      <c r="D10" s="455"/>
      <c r="E10" s="456" t="str">
        <f>IF(OR(I9="管理職/高プロ",I9="固定残業代有",I9="(大学・国研等)管理職/高プロ"),"所定労働時間                                                                                                                                                                                              (hh:mm/日)","")</f>
        <v/>
      </c>
      <c r="F10" s="457"/>
      <c r="G10" s="311"/>
      <c r="H10" s="429" t="str" cm="1">
        <f t="array" ref="H10">_xlfn.IFS(OR(N54="管理職",N54="裁量労働制",N54="固定残業制"),"半休・時間休　(hh:mm/月)",OR(N54="(大学・国研等)裁量労働制"),"給与支給上の休日労働時間(hh:mm/月)",TRUE,"")</f>
        <v/>
      </c>
      <c r="I10" s="429"/>
      <c r="J10" s="308"/>
      <c r="K10" s="429" t="str" cm="1">
        <f t="array" ref="K10">_xlfn.IFS(OR(N54="裁量労働制",N54="(大学・国研等)裁量労働制"),"労基提出した協定上
の みなし時間(hh:mm/日)",N54="固定残業制","雇用契約に記載の
固定残業時間(hh:mm/月)",TRUE,"")</f>
        <v/>
      </c>
      <c r="L10" s="429"/>
      <c r="M10" s="429"/>
      <c r="N10" s="308"/>
      <c r="O10" s="430" t="str" cm="1">
        <f t="array" ref="O10">_xlfn.IFS(AND(OR(H2="あり",Q2="あり"),I9&lt;&gt;"通常勤務"),"他の公的事業
従事(hh:mm/月)",AND(H2="なし",Q2="なし"),"",TRUE,"")</f>
        <v/>
      </c>
      <c r="P10" s="431"/>
      <c r="Q10" s="307"/>
      <c r="R10" s="72" t="s">
        <v>45</v>
      </c>
      <c r="S10" s="333" t="str" cm="1">
        <f t="array" ref="S10">_xlfn.IFS(AND(U10="",V10="",W10="",X10=""),"○",TRUE,U10&amp;" "&amp;V10&amp;"　"&amp;W10&amp;" "&amp;X10)</f>
        <v xml:space="preserve"> 　 ✕ Q-10の入力値が正しくありません。</v>
      </c>
      <c r="T10" s="71"/>
      <c r="U10" s="327" t="str" cm="1">
        <f t="array" ref="U10">IF(OR(I9="管理職/高プロ",I9="固定残業代有",$I$9="(大学・国研等)管理職/高プロ"),_xlfn.IFS(OR(G10&lt;=0,G10=""),"✕ G-10「所定労働時間(hh:mm/日)」をご入力ください。",G10&gt;24,"✕　G-10「所定労働時間(hh:mm/日)」に24時間以下の数字をご入力ください。",TRUE,""),"")</f>
        <v/>
      </c>
      <c r="V10" s="329" t="str" cm="1">
        <f t="array" ref="V10">IF(OR($I$9="管理職/高プロ",$I$9="裁量",$I$9="固定残業代有"),_xlfn.IFS(J10="","✕　半休・時間休を取得した場合、J-10欄の「半休・時間休(hh:mm/月)」に入力ください。上限時間の算出に必要です。",J10&lt;0,"✕　J-10欄の時間休にマイナス値が入力されていますので、修正ください。",J10&gt;=0,""),IF($I$9="(大学・国研等)裁量",_xlfn.IFS(J10="","✕　給与支給上の休日労働時間がある場合、J-10欄に入力ください。",J10&lt;0,"✕　J-10欄の給与支給上の休日労働時間にマイナス値が入力されていますので、修正ください。",J10&gt;=0,""),""))</f>
        <v/>
      </c>
      <c r="W10" s="327" t="str" cm="1">
        <f t="array" ref="W10">_xlfn.IFS(AND(OR(AC9="裁量",AC9="(大学・国研等)裁量"),AND(AH10&gt;0,AH10&lt;=24)),"",AND(OR(AC9="裁量",AC9="(大学・国研等)裁量"),OR(AH10&lt;=0,AH10&gt;24)),"✕ N-10に１日のみなし労働時間を正しくご入力ください。",AND(AC9="固定残業代有",AND(AH10&gt;0,AH10&lt;=100)),"",AND(AC9="固定残業代有",OR(AH10&lt;=0,AH10&gt;100)),"✕ N-10に１か月の固定残業時間を正しくご入力ください。",AND(AND(AC9&lt;&gt;"裁量",AC9&lt;&gt;"固定残業代有"),AH10&lt;&gt;0),"",TRUE,"")</f>
        <v/>
      </c>
      <c r="X10" s="327" t="str" cm="1">
        <f t="array" ref="X10">_xlfn.IFS(AND(H2="なし",Q2="なし",Q10=0),"",AND(H2="なし",Q2="なし",Q10&lt;&gt;0),"",AND(H2="なし",Q2="あり",Q10&gt;0),"",AND(H2="あり",Q2="なし",Q10&gt;0),"",AND(H2="あり",Q2="あり",Q10&gt;0),"",AND(OR(H2="あり",Q2="あり"),Q10&lt;=0,I9="通常勤務"), "",AND(OR(H2="あり",Q2="あり"),Q10&lt;=0),"✕　月末の集計時に「当月内の他の公的資金従事時間」をご入力ください。",TRUE,"✕ Q-10の入力値が正しくありません。")</f>
        <v>✕ Q-10の入力値が正しくありません。</v>
      </c>
      <c r="Y10" s="458"/>
      <c r="Z10" s="458"/>
      <c r="AA10" s="458"/>
      <c r="AB10" s="458"/>
      <c r="AC10" s="458"/>
      <c r="AD10" s="458"/>
      <c r="AE10" s="458"/>
      <c r="AF10" s="458"/>
      <c r="AG10" s="459"/>
      <c r="AH10" s="168" t="s">
        <v>95</v>
      </c>
      <c r="AI10" s="169" t="str">
        <f>IF(COUNTA(N8)&gt;=1,"○","✕")</f>
        <v>○</v>
      </c>
      <c r="AJ10" s="69" t="s">
        <v>96</v>
      </c>
      <c r="AO10" s="74"/>
      <c r="AP10" s="90"/>
      <c r="AQ10" s="90"/>
      <c r="AR10" s="75"/>
      <c r="AS10" s="84"/>
      <c r="AT10" s="3"/>
      <c r="AU10" s="3"/>
      <c r="AV10" s="3"/>
      <c r="AW10" s="3"/>
      <c r="DA10" s="305"/>
      <c r="DB10" s="305"/>
      <c r="DC10" s="305"/>
      <c r="DD10" s="305"/>
    </row>
    <row r="11" spans="1:108" s="3" customFormat="1" ht="17.149999999999999" customHeight="1" thickBot="1">
      <c r="A11" s="432" t="s">
        <v>0</v>
      </c>
      <c r="B11" s="434" t="s">
        <v>1</v>
      </c>
      <c r="C11" s="436" t="s">
        <v>87</v>
      </c>
      <c r="D11" s="438" t="s">
        <v>168</v>
      </c>
      <c r="E11" s="439"/>
      <c r="F11" s="439"/>
      <c r="G11" s="440"/>
      <c r="H11" s="441" t="s">
        <v>7</v>
      </c>
      <c r="I11" s="441" t="s">
        <v>8</v>
      </c>
      <c r="J11" s="443" t="s">
        <v>86</v>
      </c>
      <c r="K11" s="443"/>
      <c r="L11" s="443"/>
      <c r="M11" s="443"/>
      <c r="N11" s="443"/>
      <c r="O11" s="443"/>
      <c r="P11" s="443"/>
      <c r="Q11" s="444"/>
      <c r="R11" s="72"/>
      <c r="S11" s="328"/>
      <c r="T11" s="71"/>
      <c r="W11" s="71"/>
      <c r="X11" s="71"/>
      <c r="Y11" s="458"/>
      <c r="Z11" s="458"/>
      <c r="AA11" s="458"/>
      <c r="AB11" s="458"/>
      <c r="AC11" s="458"/>
      <c r="AD11" s="458"/>
      <c r="AE11" s="458"/>
      <c r="AF11" s="458"/>
      <c r="AG11" s="459"/>
      <c r="AH11" s="168" t="s">
        <v>98</v>
      </c>
      <c r="AI11" s="169" t="str">
        <f>IF(COUNTA(N9)&gt;=1,"○","✕")</f>
        <v>○</v>
      </c>
      <c r="AJ11" s="69" t="s">
        <v>97</v>
      </c>
      <c r="AK11" s="1"/>
      <c r="AL11" s="305"/>
      <c r="AM11" s="305"/>
      <c r="AN11" s="305"/>
      <c r="AO11" s="151" t="s">
        <v>109</v>
      </c>
      <c r="AP11" s="162" t="s">
        <v>108</v>
      </c>
      <c r="AQ11" s="162"/>
      <c r="AR11" s="162"/>
      <c r="AS11" s="150"/>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c r="CR11" s="305"/>
      <c r="CS11" s="305"/>
      <c r="CT11" s="305"/>
      <c r="CU11" s="305"/>
      <c r="CV11" s="305"/>
      <c r="CW11" s="305"/>
      <c r="CX11" s="305"/>
      <c r="CY11" s="305"/>
      <c r="CZ11" s="305"/>
    </row>
    <row r="12" spans="1:108" s="3" customFormat="1" ht="17.149999999999999" customHeight="1" thickBot="1">
      <c r="A12" s="433"/>
      <c r="B12" s="435"/>
      <c r="C12" s="437"/>
      <c r="D12" s="41" t="s">
        <v>4</v>
      </c>
      <c r="E12" s="4" t="s">
        <v>5</v>
      </c>
      <c r="F12" s="5" t="s">
        <v>4</v>
      </c>
      <c r="G12" s="4" t="s">
        <v>5</v>
      </c>
      <c r="H12" s="442"/>
      <c r="I12" s="442"/>
      <c r="J12" s="445"/>
      <c r="K12" s="445"/>
      <c r="L12" s="445"/>
      <c r="M12" s="445"/>
      <c r="N12" s="445"/>
      <c r="O12" s="445"/>
      <c r="P12" s="445"/>
      <c r="Q12" s="446"/>
      <c r="R12" s="72"/>
      <c r="S12" s="328" t="str">
        <f>IF(TEXT(ABS((E23-D23)+(G23-F23)-H23),IF((E23-D23)+(G23-F23)&lt;H23,"-[h]:mm","[h]:mm"))&lt;"0:00"*1,"✕","○")</f>
        <v>○</v>
      </c>
      <c r="T12" s="71"/>
      <c r="W12" s="71"/>
      <c r="X12" s="71"/>
      <c r="Y12" s="458"/>
      <c r="Z12" s="458"/>
      <c r="AA12" s="458"/>
      <c r="AB12" s="458"/>
      <c r="AC12" s="458"/>
      <c r="AD12" s="458"/>
      <c r="AE12" s="458"/>
      <c r="AF12" s="458"/>
      <c r="AG12" s="459"/>
      <c r="AH12" s="168" t="s">
        <v>40</v>
      </c>
      <c r="AI12" s="169" t="str">
        <f>IF(AND(D13&lt;=E13,D14&lt;=E14,D15&lt;=E15,D16&lt;=E16,D17&lt;=E17,D18&lt;=E18,D19&lt;=E19,D20&lt;=E20,D21&lt;=E21,D22&lt;=E22,D23&lt;=E23,D24&lt;=E24,D25&lt;=E25,D26&lt;=E26,D27&lt;=E27,D28&lt;=E28,D29&lt;=E29,D30&lt;=E30,D31&lt;=E31,D32&lt;=E32,D33&lt;=E33,D34&lt;=E34,D35&lt;=E35,D36&lt;=E36,D37&lt;=E37,D38&lt;=E38,D39&lt;=E39,D40&lt;=E40,D41&lt;=E41,D42&lt;=E42,D43&lt;=E43),"○","✕")</f>
        <v>○</v>
      </c>
      <c r="AJ12" s="69" t="s">
        <v>41</v>
      </c>
      <c r="AK12" s="1"/>
      <c r="AL12" s="305"/>
      <c r="AM12" s="305"/>
      <c r="AN12" s="305"/>
      <c r="AO12" s="154" t="s">
        <v>110</v>
      </c>
      <c r="AP12" s="163" t="s">
        <v>12</v>
      </c>
      <c r="AQ12" s="160" t="s">
        <v>117</v>
      </c>
      <c r="AR12" s="160" t="s">
        <v>12</v>
      </c>
      <c r="AS12" s="149" t="s">
        <v>12</v>
      </c>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row>
    <row r="13" spans="1:108" ht="17.149999999999999" customHeight="1" thickTop="1">
      <c r="A13" s="26">
        <f>DATEVALUE(TEXT(SUBSTITUTE(SUBSTITUTE(SUBSTITUTE($A$1,"元","１"),"分",""),"度","")&amp;"１日","yyyy/mm/d"))</f>
        <v>46357</v>
      </c>
      <c r="B13" s="37" t="str">
        <f>TEXT(A13,"aaa")</f>
        <v>火</v>
      </c>
      <c r="C13" s="335"/>
      <c r="D13" s="27"/>
      <c r="E13" s="22"/>
      <c r="F13" s="14"/>
      <c r="G13" s="15"/>
      <c r="H13" s="28"/>
      <c r="I13" s="6" t="str" cm="1">
        <f t="array" ref="I13">IFERROR(_xlfn.IFS(AND(D13&gt;0,E13=""),"--",AND(F13&gt;0,G13=""),"--",ROUND(VALUE(TEXT(E13-D13,"[h]:mm"))+VALUE(TEXT(G13-F13,"[h]:mm"))-VALUE(TEXT(H13,"[h]:mm")),10)=0,"",VALUE(TEXT(E13-D13,"[h]:mm"))+VALUE(TEXT(G13-F13,"[h]:mm"))-VALUE(TEXT(H13,"[h]:mm"))&lt;0,"-",TRUE,(E13-D13)+(G13-F13)-H13),"-")</f>
        <v/>
      </c>
      <c r="J13" s="400"/>
      <c r="K13" s="401"/>
      <c r="L13" s="401"/>
      <c r="M13" s="401"/>
      <c r="N13" s="401"/>
      <c r="O13" s="401"/>
      <c r="P13" s="401"/>
      <c r="Q13" s="402"/>
      <c r="R13" s="72" t="s">
        <v>45</v>
      </c>
      <c r="S13" s="327" t="str" cm="1">
        <f t="array" ref="S13">_xlfn.IFS(I13="--","入力中",OR(I13="------------",I13&gt;0),IF(AND(Y13="○",Z13="○",AA13="○",AB13="○",AD13="○",AE13="○"),"○" &amp; IF(OR(E13&gt;1,G13&gt;1),"　24:00を超過。記載上問題ないが翌日との重複がないよう注意",""),IF(Y13="✕","✕ "&amp;$Y$1&amp;"　","")&amp;
      IF(Z13="✕","✕ "&amp;$Z$1&amp;"　","")&amp;
      IF(AA13="✕","✕ "&amp;$AA$1&amp;"　","")&amp;
      _xlfn.IFS(AB13="✕","✕ "&amp;$AB$1&amp;"　",AB13="△",$AC$1&amp;"　",TRUE,"")&amp;
      IF(AD13="✕","✕ "&amp;$AD$1,"")&amp;
      IF(AE13="✕","✕ "&amp;$AE$1,"")))</f>
        <v>○</v>
      </c>
      <c r="T13" s="71"/>
      <c r="U13"/>
      <c r="V13"/>
      <c r="W13" s="71"/>
      <c r="X13"/>
      <c r="Y13" t="str" cm="1">
        <f t="array" ref="Y13">_xlfn.IFS(OR(TIME(HOUR(D13),MINUTE(D13),SECOND(D13))&lt;&gt;TIME(HOUR(D13),MINUTE(D13),0),TIME(HOUR(E13),MINUTE(E13),SECOND(E13))&lt;&gt;TIME(HOUR(E13),MINUTE(E13),0),TIME(HOUR(F13),MINUTE(F13),SECOND(F13))&lt;&gt;TIME(HOUR(F13),MINUTE(F13),0),TIME(HOUR(G13),MINUTE(G13),SECOND(G13))&lt;&gt;TIME(HOUR(G13),MINUTE(G13),0),"✕",TIME(HOUR(H13),MINUTE(H13),SECOND(H13))&lt;&gt;TIME(HOUR(H13),MINUTE(H13),0)),"✕",TRUE,"○")</f>
        <v>○</v>
      </c>
      <c r="Z13" t="str" cm="1">
        <f t="array" ref="Z13">_xlfn.IFS(AND(A13="",OR(C13="",C13="　"),I13=""),"○",AND(A13&lt;&gt;"",I13=""),"○",AND(A13&lt;&gt;"",I13&lt;&gt;""),"○",TRUE,"✕")</f>
        <v>○</v>
      </c>
      <c r="AA13" s="66" t="str" cm="1">
        <f t="array" ref="AA13">_xlfn.IFS(AND(I13="",COUNTA(H13)=0),"○",AND(I13="-",COUNTA(H13)=1),"✕",TRUE,"○")</f>
        <v>○</v>
      </c>
      <c r="AB13" s="66" t="str" cm="1">
        <f t="array" ref="AB13">_xlfn.IFS(AND(D13="",F13="",COUNTA($J$13)=0),"○",AND(I13="",COUNTA($J$13)=1),IF(OR($I$13&lt;&gt;"",$I$14&lt;&gt;"",$I$15&lt;&gt;"",$I$16&lt;&gt;"",$I$17&lt;&gt;""),"○","△"),AND(I13&gt;0,COUNTA($J$13)=1),"○",AND(I13="-",COUNTA($J$13)=1),"✕",TRUE,"✕")</f>
        <v>○</v>
      </c>
      <c r="AC13" s="66"/>
      <c r="AD13" s="66" t="str">
        <f>IF(AND(D13&lt;=E13,F13&lt;=G13),"○","✕")</f>
        <v>○</v>
      </c>
      <c r="AE13" s="66" t="str" cm="1">
        <f t="array" ref="AE13">_xlfn.IFS(AND(E13&gt;0,D13=""),"✕",AND(G13&gt;0,F13=""),"✕",AND(F13&gt;0,E13&gt;F13),"✕",TRUE,"○")</f>
        <v>○</v>
      </c>
      <c r="AF13" s="66" t="str">
        <f>IF(OR($I$9="管理職/高プロ",$I$9="裁量",$I$9="固定残業代有"),IF(OR(C13="休日",C13="休暇"),IF(AND(D13="",E13="",F13="",G13="",H13="",J13=""),"○","✕"),"○"),"○")</f>
        <v>○</v>
      </c>
      <c r="AG13" s="66"/>
      <c r="AH13" s="168" t="s">
        <v>23</v>
      </c>
      <c r="AI13" s="169" t="str">
        <f>IF(COUNTIF(AB13:AB43,"○")+COUNTIF(AB13:AB43,"△")=31,"○","✕")</f>
        <v>○</v>
      </c>
      <c r="AJ13" s="69" t="s">
        <v>42</v>
      </c>
      <c r="AO13" s="152" t="s">
        <v>116</v>
      </c>
      <c r="AP13" s="164" t="s">
        <v>12</v>
      </c>
      <c r="AQ13" s="146" t="s">
        <v>117</v>
      </c>
      <c r="AR13" s="146" t="s">
        <v>118</v>
      </c>
      <c r="AS13" s="147" t="s">
        <v>119</v>
      </c>
    </row>
    <row r="14" spans="1:108" ht="17.149999999999999" customHeight="1">
      <c r="A14" s="7">
        <f t="shared" ref="A14:A19" si="0">A13+1</f>
        <v>46358</v>
      </c>
      <c r="B14" s="38" t="str">
        <f>TEXT(A14,"aaa")</f>
        <v>水</v>
      </c>
      <c r="C14" s="334"/>
      <c r="D14" s="27"/>
      <c r="E14" s="22"/>
      <c r="F14" s="14"/>
      <c r="G14" s="15"/>
      <c r="H14" s="28"/>
      <c r="I14" s="6" t="str" cm="1">
        <f t="array" ref="I14">IFERROR(_xlfn.IFS(AND(D14&gt;0,E14=""),"--",AND(F14&gt;0,G14=""),"--",ROUND(VALUE(TEXT(E14-D14,"[h]:mm"))+VALUE(TEXT(G14-F14,"[h]:mm"))-VALUE(TEXT(H14,"[h]:mm")),10)=0,"",VALUE(TEXT(E14-D14,"[h]:mm"))+VALUE(TEXT(G14-F14,"[h]:mm"))-VALUE(TEXT(H14,"[h]:mm"))&lt;0,"-",TRUE,(E14-D14)+(G14-F14)-H14),"-")</f>
        <v/>
      </c>
      <c r="J14" s="403"/>
      <c r="K14" s="404"/>
      <c r="L14" s="404"/>
      <c r="M14" s="404"/>
      <c r="N14" s="404"/>
      <c r="O14" s="404"/>
      <c r="P14" s="404"/>
      <c r="Q14" s="405"/>
      <c r="R14" s="72" t="s">
        <v>45</v>
      </c>
      <c r="S14" s="327" t="str" cm="1">
        <f t="array" ref="S14">_xlfn.IFS(I14="--","入力中",OR(I14="------------",I14&gt;0),IF(AND(Y14="○",Z14="○",AA14="○",AB14="○",AD14="○",AE14="○"),"○" &amp; IF(OR(E14&gt;1,G14&gt;1),"　24:00を超過。記載上問題ないが翌日との重複がないよう注意",""),IF(Y14="✕","✕ "&amp;$Y$1&amp;"　","")&amp;
      IF(Z14="✕","✕ "&amp;$Z$1&amp;"　","")&amp;
      IF(AA14="✕","✕ "&amp;$AA$1&amp;"　","")&amp;
      _xlfn.IFS(AB14="✕","✕ "&amp;$AB$1&amp;"　",AB14="△",$AC$1&amp;"　",TRUE,"")&amp;
      IF(AD14="✕","✕ "&amp;$AD$1,"")&amp;
      IF(AE14="✕","✕ "&amp;$AE$1,"")))</f>
        <v>○</v>
      </c>
      <c r="T14" s="71"/>
      <c r="U14"/>
      <c r="V14"/>
      <c r="W14" s="71"/>
      <c r="X14" s="71"/>
      <c r="Y14" t="str" cm="1">
        <f t="array" ref="Y14">_xlfn.IFS(OR(TIME(HOUR(D14),MINUTE(D14),SECOND(D14))&lt;&gt;TIME(HOUR(D14),MINUTE(D14),0),TIME(HOUR(E14),MINUTE(E14),SECOND(E14))&lt;&gt;TIME(HOUR(E14),MINUTE(E14),0),TIME(HOUR(F14),MINUTE(F14),SECOND(F14))&lt;&gt;TIME(HOUR(F14),MINUTE(F14),0),TIME(HOUR(G14),MINUTE(G14),SECOND(G14))&lt;&gt;TIME(HOUR(G14),MINUTE(G14),0),"✕",TIME(HOUR(H14),MINUTE(H14),SECOND(H14))&lt;&gt;TIME(HOUR(H14),MINUTE(H14),0)),"✕",TRUE,"○")</f>
        <v>○</v>
      </c>
      <c r="Z14" t="str" cm="1">
        <f t="array" ref="Z14">_xlfn.IFS(AND(A14="",OR(C14="",C14="　"),I14=""),"○",AND(A14&lt;&gt;"",I14=""),"○",AND(A14&lt;&gt;"",I14&lt;&gt;""),"○",TRUE,"✕")</f>
        <v>○</v>
      </c>
      <c r="AA14" s="66" t="str" cm="1">
        <f t="array" ref="AA14">_xlfn.IFS(AND(I14="",COUNTA(H14)=0),"○",AND(I14="-",COUNTA(H14)=1),"✕",TRUE,"○")</f>
        <v>○</v>
      </c>
      <c r="AB14" s="66" t="str" cm="1">
        <f t="array" ref="AB14">_xlfn.IFS(AND(D14="",F14="",COUNTA($J$13)=0),"○",AND(I14="",COUNTA($J$13)=1),IF(OR($I$13&lt;&gt;"",$I$14&lt;&gt;"",$I$15&lt;&gt;"",$I$16&lt;&gt;"",$I$17&lt;&gt;""),"○","△"),AND(I14&gt;0,COUNTA($J$13)=1),"○",AND(I14="-",COUNTA($J$13)=1),"✕",TRUE,"✕")</f>
        <v>○</v>
      </c>
      <c r="AC14" s="66"/>
      <c r="AD14" s="66" t="str">
        <f>IF(AND(D14&lt;=E14,F14&lt;=G14),"○","✕")</f>
        <v>○</v>
      </c>
      <c r="AE14" s="66" t="str" cm="1">
        <f t="array" ref="AE14">_xlfn.IFS(AND(E14&gt;0,D14=""),"✕",AND(G14&gt;0,F14=""),"✕",AND(F14&gt;0,E14&gt;F14),"✕",TRUE,"○")</f>
        <v>○</v>
      </c>
      <c r="AF14" s="66" t="str">
        <f>IF(OR($I$9="管理職/高プロ",$I$9="裁量",$I$9="固定残業代有"),IF(OR(C14="休日",C14="休暇"),IF(AND(D14="",E14="",F14="",G14="",H14="",J14=""),"○","✕"),"○"),"○")</f>
        <v>○</v>
      </c>
      <c r="AG14" s="66"/>
      <c r="AH14" s="168" t="s">
        <v>22</v>
      </c>
      <c r="AI14" s="169" t="str">
        <f>IF(COUNTIF(AA13:AA43,"○")=31,"○","✕")</f>
        <v>○</v>
      </c>
      <c r="AJ14" s="69" t="s">
        <v>43</v>
      </c>
      <c r="AO14" s="152" t="s">
        <v>115</v>
      </c>
      <c r="AP14" s="164" t="s">
        <v>12</v>
      </c>
      <c r="AQ14" s="146" t="s">
        <v>117</v>
      </c>
      <c r="AR14" s="146" t="s">
        <v>118</v>
      </c>
      <c r="AS14" s="147" t="s">
        <v>119</v>
      </c>
    </row>
    <row r="15" spans="1:108" ht="17.149999999999999" customHeight="1">
      <c r="A15" s="7">
        <f t="shared" si="0"/>
        <v>46359</v>
      </c>
      <c r="B15" s="38" t="str">
        <f t="shared" ref="B15:B18" si="1">TEXT(A15,"aaa")</f>
        <v>木</v>
      </c>
      <c r="C15" s="334"/>
      <c r="D15" s="52"/>
      <c r="E15" s="13"/>
      <c r="F15" s="14"/>
      <c r="G15" s="15"/>
      <c r="H15" s="16"/>
      <c r="I15" s="6" t="str" cm="1">
        <f t="array" ref="I15">IFERROR(_xlfn.IFS(AND(D15&gt;0,E15=""),"--",AND(F15&gt;0,G15=""),"--",ROUND(VALUE(TEXT(E15-D15,"[h]:mm"))+VALUE(TEXT(G15-F15,"[h]:mm"))-VALUE(TEXT(H15,"[h]:mm")),10)=0,"",VALUE(TEXT(E15-D15,"[h]:mm"))+VALUE(TEXT(G15-F15,"[h]:mm"))-VALUE(TEXT(H15,"[h]:mm"))&lt;0,"-",TRUE,(E15-D15)+(G15-F15)-H15),"-")</f>
        <v/>
      </c>
      <c r="J15" s="403"/>
      <c r="K15" s="404"/>
      <c r="L15" s="404"/>
      <c r="M15" s="404"/>
      <c r="N15" s="404"/>
      <c r="O15" s="404"/>
      <c r="P15" s="404"/>
      <c r="Q15" s="405"/>
      <c r="R15" s="72" t="s">
        <v>45</v>
      </c>
      <c r="S15" s="327" t="str" cm="1">
        <f t="array" ref="S15">_xlfn.IFS(I15="--","入力中",OR(I15="------------",I15&gt;0),IF(AND(Y15="○",Z15="○",AA15="○",AB15="○",AD15="○",AE15="○"),"○" &amp; IF(OR(E15&gt;1,G15&gt;1),"　24:00を超過。記載上問題ないが翌日との重複がないよう注意",""),IF(Y15="✕","✕ "&amp;$Y$1&amp;"　","")&amp;
      IF(Z15="✕","✕ "&amp;$Z$1&amp;"　","")&amp;
      IF(AA15="✕","✕ "&amp;$AA$1&amp;"　","")&amp;
      _xlfn.IFS(AB15="✕","✕ "&amp;$AB$1&amp;"　",AB15="△",$AC$1&amp;"　",TRUE,"")&amp;
      IF(AD15="✕","✕ "&amp;$AD$1,"")&amp;
      IF(AE15="✕","✕ "&amp;$AE$1,"")))</f>
        <v>○</v>
      </c>
      <c r="T15" s="71"/>
      <c r="U15"/>
      <c r="V15"/>
      <c r="W15" s="71"/>
      <c r="X15" s="71"/>
      <c r="Y15" t="str" cm="1">
        <f t="array" ref="Y15">_xlfn.IFS(OR(TIME(HOUR(D15),MINUTE(D15),SECOND(D15))&lt;&gt;TIME(HOUR(D15),MINUTE(D15),0),TIME(HOUR(E15),MINUTE(E15),SECOND(E15))&lt;&gt;TIME(HOUR(E15),MINUTE(E15),0),TIME(HOUR(F15),MINUTE(F15),SECOND(F15))&lt;&gt;TIME(HOUR(F15),MINUTE(F15),0),TIME(HOUR(G15),MINUTE(G15),SECOND(G15))&lt;&gt;TIME(HOUR(G15),MINUTE(G15),0),"✕",TIME(HOUR(H15),MINUTE(H15),SECOND(H15))&lt;&gt;TIME(HOUR(H15),MINUTE(H15),0)),"✕",TRUE,"○")</f>
        <v>○</v>
      </c>
      <c r="Z15" t="str" cm="1">
        <f t="array" ref="Z15">_xlfn.IFS(AND(A15="",OR(C15="",C15="　"),I15=""),"○",AND(A15&lt;&gt;"",I15=""),"○",AND(A15&lt;&gt;"",I15&lt;&gt;""),"○",TRUE,"✕")</f>
        <v>○</v>
      </c>
      <c r="AA15" s="66" t="str" cm="1">
        <f t="array" ref="AA15">_xlfn.IFS(AND(I15="",COUNTA(H15)=0),"○",AND(I15="-",COUNTA(H15)=1),"✕",TRUE,"○")</f>
        <v>○</v>
      </c>
      <c r="AB15" s="66" t="str" cm="1">
        <f t="array" ref="AB15">_xlfn.IFS(AND(D15="",F15="",COUNTA($J$13)=0),"○",AND(I15="",COUNTA($J$13)=1),IF(OR($I$13&lt;&gt;"",$I$14&lt;&gt;"",$I$15&lt;&gt;"",$I$16&lt;&gt;"",$I$17&lt;&gt;""),"○","△"),AND(I15&gt;0,COUNTA($J$13)=1),"○",AND(I15="-",COUNTA($J$13)=1),"✕",TRUE,"✕")</f>
        <v>○</v>
      </c>
      <c r="AC15" s="66"/>
      <c r="AD15" s="66" t="str">
        <f t="shared" ref="AD15:AD20" si="2">IF(AND(D15&lt;=E15,F15&lt;=G15),"○","✕")</f>
        <v>○</v>
      </c>
      <c r="AE15" s="66" t="str" cm="1">
        <f t="array" ref="AE15">_xlfn.IFS(AND(E15&gt;0,D15=""),"✕",AND(G15&gt;0,F15=""),"✕",AND(F15&gt;0,E15&gt;F15),"✕",TRUE,"○")</f>
        <v>○</v>
      </c>
      <c r="AF15" s="66" t="str">
        <f t="shared" ref="AF15:AF20" si="3">IF(OR($I$9="管理職/高プロ",$I$9="裁量",$I$9="固定残業代有"),IF(OR(C15="休日",C15="休暇"),IF(AND(D15="",E15="",F15="",G15="",H15="",J15=""),"○","✕"),"○"),"○")</f>
        <v>○</v>
      </c>
      <c r="AG15" s="66"/>
      <c r="AH15" s="168" t="s">
        <v>30</v>
      </c>
      <c r="AI15" s="169" t="str">
        <f>IF(COUNTIF(Z13:Z43,"○")=31,"○","✕")</f>
        <v>○</v>
      </c>
      <c r="AJ15" s="69" t="s">
        <v>44</v>
      </c>
      <c r="AO15" s="152" t="s">
        <v>114</v>
      </c>
      <c r="AP15" s="164" t="s">
        <v>12</v>
      </c>
      <c r="AQ15" s="146" t="s">
        <v>117</v>
      </c>
      <c r="AR15" s="146" t="s">
        <v>118</v>
      </c>
      <c r="AS15" s="147" t="s">
        <v>119</v>
      </c>
    </row>
    <row r="16" spans="1:108" ht="17.149999999999999" customHeight="1">
      <c r="A16" s="7">
        <f t="shared" si="0"/>
        <v>46360</v>
      </c>
      <c r="B16" s="38" t="str">
        <f t="shared" si="1"/>
        <v>金</v>
      </c>
      <c r="C16" s="334"/>
      <c r="D16" s="52"/>
      <c r="E16" s="13"/>
      <c r="F16" s="14"/>
      <c r="G16" s="15"/>
      <c r="H16" s="16"/>
      <c r="I16" s="6" t="str" cm="1">
        <f t="array" ref="I16">IFERROR(_xlfn.IFS(AND(D16&gt;0,E16=""),"--",AND(F16&gt;0,G16=""),"--",ROUND(VALUE(TEXT(E16-D16,"[h]:mm"))+VALUE(TEXT(G16-F16,"[h]:mm"))-VALUE(TEXT(H16,"[h]:mm")),10)=0,"",VALUE(TEXT(E16-D16,"[h]:mm"))+VALUE(TEXT(G16-F16,"[h]:mm"))-VALUE(TEXT(H16,"[h]:mm"))&lt;0,"-",TRUE,(E16-D16)+(G16-F16)-H16),"-")</f>
        <v/>
      </c>
      <c r="J16" s="403"/>
      <c r="K16" s="404"/>
      <c r="L16" s="404"/>
      <c r="M16" s="404"/>
      <c r="N16" s="404"/>
      <c r="O16" s="404"/>
      <c r="P16" s="404"/>
      <c r="Q16" s="405"/>
      <c r="R16" s="72" t="s">
        <v>45</v>
      </c>
      <c r="S16" s="327" t="str" cm="1">
        <f t="array" ref="S16">_xlfn.IFS(I16="--","入力中",OR(I16="------------",I16&gt;0),IF(AND(Y16="○",Z16="○",AA16="○",AB16="○",AD16="○",AE16="○"),"○" &amp; IF(OR(E16&gt;1,G16&gt;1),"　24:00を超過。記載上問題ないが翌日との重複がないよう注意",""),IF(Y16="✕","✕ "&amp;$Y$1&amp;"　","")&amp;
      IF(Z16="✕","✕ "&amp;$Z$1&amp;"　","")&amp;
      IF(AA16="✕","✕ "&amp;$AA$1&amp;"　","")&amp;
      _xlfn.IFS(AB16="✕","✕ "&amp;$AB$1&amp;"　",AB16="△",$AC$1&amp;"　",TRUE,"")&amp;
      IF(AD16="✕","✕ "&amp;$AD$1,"")&amp;
      IF(AE16="✕","✕ "&amp;$AE$1,"")))</f>
        <v>○</v>
      </c>
      <c r="T16" s="71"/>
      <c r="U16"/>
      <c r="V16"/>
      <c r="W16" s="71"/>
      <c r="X16" s="71"/>
      <c r="Y16" t="str" cm="1">
        <f t="array" ref="Y16">_xlfn.IFS(OR(TIME(HOUR(D16),MINUTE(D16),SECOND(D16))&lt;&gt;TIME(HOUR(D16),MINUTE(D16),0),TIME(HOUR(E16),MINUTE(E16),SECOND(E16))&lt;&gt;TIME(HOUR(E16),MINUTE(E16),0),TIME(HOUR(F16),MINUTE(F16),SECOND(F16))&lt;&gt;TIME(HOUR(F16),MINUTE(F16),0),TIME(HOUR(G16),MINUTE(G16),SECOND(G16))&lt;&gt;TIME(HOUR(G16),MINUTE(G16),0),"✕",TIME(HOUR(H16),MINUTE(H16),SECOND(H16))&lt;&gt;TIME(HOUR(H16),MINUTE(H16),0)),"✕",TRUE,"○")</f>
        <v>○</v>
      </c>
      <c r="Z16" t="str" cm="1">
        <f t="array" ref="Z16">_xlfn.IFS(AND(A16="",OR(C16="",C16="　"),I16=""),"○",AND(A16&lt;&gt;"",I16=""),"○",AND(A16&lt;&gt;"",I16&lt;&gt;""),"○",TRUE,"✕")</f>
        <v>○</v>
      </c>
      <c r="AA16" s="66" t="str" cm="1">
        <f t="array" ref="AA16">_xlfn.IFS(AND(I16="",COUNTA(H16)=0),"○",AND(I16="-",COUNTA(H16)=1),"✕",TRUE,"○")</f>
        <v>○</v>
      </c>
      <c r="AB16" s="66" t="str" cm="1">
        <f t="array" ref="AB16">_xlfn.IFS(AND(D16="",F16="",COUNTA($J$13)=0),"○",AND(I16="",COUNTA($J$13)=1),IF(OR($I$13&lt;&gt;"",$I$14&lt;&gt;"",$I$15&lt;&gt;"",$I$16&lt;&gt;"",$I$17&lt;&gt;""),"○","△"),AND(I16&gt;0,COUNTA($J$13)=1),"○",AND(I16="-",COUNTA($J$13)=1),"✕",TRUE,"✕")</f>
        <v>○</v>
      </c>
      <c r="AC16" s="66"/>
      <c r="AD16" s="66" t="str">
        <f t="shared" si="2"/>
        <v>○</v>
      </c>
      <c r="AE16" s="66" t="str" cm="1">
        <f t="array" ref="AE16">_xlfn.IFS(AND(E16&gt;0,D16=""),"✕",AND(G16&gt;0,F16=""),"✕",AND(F16&gt;0,E16&gt;F16),"✕",TRUE,"○")</f>
        <v>○</v>
      </c>
      <c r="AF16" s="66" t="str">
        <f t="shared" si="3"/>
        <v>○</v>
      </c>
      <c r="AG16" s="66"/>
      <c r="AH16" s="168" t="s">
        <v>31</v>
      </c>
      <c r="AI16" s="169" t="str" cm="1">
        <f t="array" ref="AI16">_xlfn.IFS(AND(OR($I$9="管理職/高プロ",$I$9="固定残業代有",$I$9="(大学・国研等)管理職/高プロ"),AND(G10&gt;0,G10&lt;=24)),"○",OR($I$9="通常勤務",$I$9="裁量",$I$9="出向",$I$9="(大学・国研等)裁量",$I$9="その他"),"○",TRUE,"✕")</f>
        <v>✕</v>
      </c>
      <c r="AJ16" s="69" t="s">
        <v>64</v>
      </c>
      <c r="AO16" s="152" t="s">
        <v>158</v>
      </c>
      <c r="AP16" s="164" t="s">
        <v>12</v>
      </c>
      <c r="AQ16" s="146" t="s">
        <v>117</v>
      </c>
      <c r="AR16" s="146" t="s">
        <v>12</v>
      </c>
      <c r="AS16" s="147" t="s">
        <v>12</v>
      </c>
    </row>
    <row r="17" spans="1:45" ht="17.149999999999999" customHeight="1">
      <c r="A17" s="7">
        <f t="shared" si="0"/>
        <v>46361</v>
      </c>
      <c r="B17" s="38" t="str">
        <f t="shared" si="1"/>
        <v>土</v>
      </c>
      <c r="C17" s="334" t="s">
        <v>19</v>
      </c>
      <c r="D17" s="52"/>
      <c r="E17" s="13"/>
      <c r="F17" s="14"/>
      <c r="G17" s="15"/>
      <c r="H17" s="16"/>
      <c r="I17" s="6" t="str" cm="1">
        <f t="array" ref="I17">IFERROR(_xlfn.IFS(AND(D17&gt;0,E17=""),"--",AND(F17&gt;0,G17=""),"--",ROUND(VALUE(TEXT(E17-D17,"[h]:mm"))+VALUE(TEXT(G17-F17,"[h]:mm"))-VALUE(TEXT(H17,"[h]:mm")),10)=0,"",VALUE(TEXT(E17-D17,"[h]:mm"))+VALUE(TEXT(G17-F17,"[h]:mm"))-VALUE(TEXT(H17,"[h]:mm"))&lt;0,"-",TRUE,(E17-D17)+(G17-F17)-H17),"-")</f>
        <v/>
      </c>
      <c r="J17" s="406"/>
      <c r="K17" s="407"/>
      <c r="L17" s="407"/>
      <c r="M17" s="407"/>
      <c r="N17" s="407"/>
      <c r="O17" s="407"/>
      <c r="P17" s="407"/>
      <c r="Q17" s="408"/>
      <c r="R17" s="72" t="s">
        <v>45</v>
      </c>
      <c r="S17" s="327" t="str" cm="1">
        <f t="array" ref="S17">_xlfn.IFS(I17="--","入力中",OR(I17="------------",I17&gt;0),IF(AND(Y17="○",Z17="○",AA17="○",AB17="○",AD17="○",AE17="○"),"○" &amp; IF(OR(E17&gt;1,G17&gt;1),"　24:00を超過。記載上問題ないが翌日との重複がないよう注意",""),IF(Y17="✕","✕ "&amp;$Y$1&amp;"　","")&amp;
      IF(Z17="✕","✕ "&amp;$Z$1&amp;"　","")&amp;
      IF(AA17="✕","✕ "&amp;$AA$1&amp;"　","")&amp;
      _xlfn.IFS(AB17="✕","✕ "&amp;$AB$1&amp;"　",AB17="△",$AC$1&amp;"　",TRUE,"")&amp;
      IF(AD17="✕","✕ "&amp;$AD$1,"")&amp;
      IF(AE17="✕","✕ "&amp;$AE$1,"")))</f>
        <v>○</v>
      </c>
      <c r="T17" s="71"/>
      <c r="U17"/>
      <c r="V17"/>
      <c r="W17" s="71"/>
      <c r="X17" s="71"/>
      <c r="Y17" t="str" cm="1">
        <f t="array" ref="Y17">_xlfn.IFS(OR(TIME(HOUR(D17),MINUTE(D17),SECOND(D17))&lt;&gt;TIME(HOUR(D17),MINUTE(D17),0),TIME(HOUR(E17),MINUTE(E17),SECOND(E17))&lt;&gt;TIME(HOUR(E17),MINUTE(E17),0),TIME(HOUR(F17),MINUTE(F17),SECOND(F17))&lt;&gt;TIME(HOUR(F17),MINUTE(F17),0),TIME(HOUR(G17),MINUTE(G17),SECOND(G17))&lt;&gt;TIME(HOUR(G17),MINUTE(G17),0),"✕",TIME(HOUR(H17),MINUTE(H17),SECOND(H17))&lt;&gt;TIME(HOUR(H17),MINUTE(H17),0)),"✕",TRUE,"○")</f>
        <v>○</v>
      </c>
      <c r="Z17" t="str" cm="1">
        <f t="array" ref="Z17">_xlfn.IFS(AND(A17="",OR(C17="",C17="　"),I17=""),"○",AND(A17&lt;&gt;"",I17=""),"○",AND(A17&lt;&gt;"",I17&lt;&gt;""),"○",TRUE,"✕")</f>
        <v>○</v>
      </c>
      <c r="AA17" s="66" t="str" cm="1">
        <f t="array" ref="AA17">_xlfn.IFS(AND(I17="",COUNTA(H17)=0),"○",AND(I17="-",COUNTA(H17)=1),"✕",TRUE,"○")</f>
        <v>○</v>
      </c>
      <c r="AB17" s="66" t="str" cm="1">
        <f t="array" ref="AB17">_xlfn.IFS(AND(D17="",F17="",COUNTA($J$13)=0),"○",AND(I17="",COUNTA($J$13)=1),IF(OR($I$13&lt;&gt;"",$I$14&lt;&gt;"",$I$15&lt;&gt;"",$I$16&lt;&gt;"",$I$17&lt;&gt;""),"○","△"),AND(I17&gt;0,COUNTA($J$13)=1),"○",AND(I17="-",COUNTA($J$13)=1),"✕",TRUE,"✕")</f>
        <v>○</v>
      </c>
      <c r="AC17" s="66"/>
      <c r="AD17" s="66" t="str">
        <f t="shared" si="2"/>
        <v>○</v>
      </c>
      <c r="AE17" s="66" t="str" cm="1">
        <f t="array" ref="AE17">_xlfn.IFS(AND(E17&gt;0,D17=""),"✕",AND(G17&gt;0,F17=""),"✕",AND(F17&gt;0,E17&gt;F17),"✕",TRUE,"○")</f>
        <v>○</v>
      </c>
      <c r="AF17" s="66" t="str">
        <f t="shared" si="3"/>
        <v>○</v>
      </c>
      <c r="AG17" s="66"/>
      <c r="AH17" s="168" t="s">
        <v>88</v>
      </c>
      <c r="AI17" s="169" t="str" cm="1">
        <f t="array" ref="AI17">_xlfn.IFS(AND(OR(I9="裁量", I9="(大学・国研等)裁量"),AND(N10&gt;0,N10&lt;=24)),"○",AND(I9="固定残業代有",AND(N10&gt;0,N10&lt;=100)),"○",I9="通常勤務","○",I9="管理職/高プロ","○",I9="出向","○",I9="(大学・国研等)管理職/高プロ","○",I9="その他","○",TRUE,"✕")</f>
        <v>✕</v>
      </c>
      <c r="AJ17" s="69" t="s">
        <v>37</v>
      </c>
      <c r="AO17" s="152" t="s">
        <v>113</v>
      </c>
      <c r="AP17" s="164" t="s">
        <v>12</v>
      </c>
      <c r="AQ17" s="146" t="s">
        <v>117</v>
      </c>
      <c r="AR17" s="146" t="s">
        <v>12</v>
      </c>
      <c r="AS17" s="147" t="s">
        <v>12</v>
      </c>
    </row>
    <row r="18" spans="1:45" ht="17.149999999999999" customHeight="1">
      <c r="A18" s="21">
        <f t="shared" si="0"/>
        <v>46362</v>
      </c>
      <c r="B18" s="39" t="str">
        <f t="shared" si="1"/>
        <v>日</v>
      </c>
      <c r="C18" s="334" t="s">
        <v>19</v>
      </c>
      <c r="D18" s="52"/>
      <c r="E18" s="13"/>
      <c r="F18" s="14"/>
      <c r="G18" s="15"/>
      <c r="H18" s="23"/>
      <c r="I18" s="6" t="str" cm="1">
        <f t="array" ref="I18">IFERROR(_xlfn.IFS(AND(D18&gt;0,E18=""),"--",AND(F18&gt;0,G18=""),"--",ROUND(VALUE(TEXT(E18-D18,"[h]:mm"))+VALUE(TEXT(G18-F18,"[h]:mm"))-VALUE(TEXT(H18,"[h]:mm")),10)=0,"",VALUE(TEXT(E18-D18,"[h]:mm"))+VALUE(TEXT(G18-F18,"[h]:mm"))-VALUE(TEXT(H18,"[h]:mm"))&lt;0,"-",TRUE,(E18-D18)+(G18-F18)-H18),"-")</f>
        <v/>
      </c>
      <c r="J18" s="409"/>
      <c r="K18" s="410"/>
      <c r="L18" s="410"/>
      <c r="M18" s="410"/>
      <c r="N18" s="410"/>
      <c r="O18" s="410"/>
      <c r="P18" s="410"/>
      <c r="Q18" s="411"/>
      <c r="R18" s="72" t="s">
        <v>45</v>
      </c>
      <c r="S18" s="327" t="str" cm="1">
        <f t="array" ref="S18">_xlfn.IFS(I18="--","入力中",OR(I18="------------",I18&gt;0),IF(AND(Y18="○",Z18="○",AA18="○",AB18="○",AD18="○",AE18="○"),"○" &amp; IF(OR(E18&gt;1,G18&gt;1),"　24:00を超過。記載上問題ないが翌日との重複がないよう注意",""),IF(Y18="✕","✕ "&amp;$Y$1&amp;"　","")&amp;
      IF(Z18="✕","✕ "&amp;$Z$1&amp;"　","")&amp;
      IF(AA18="✕","✕ "&amp;$AA$1&amp;"　","")&amp;
      _xlfn.IFS(AB18="✕","✕ "&amp;$AB$1&amp;"　",AB18="△",$AC$1&amp;"　",TRUE,"")&amp;
      IF(AD18="✕","✕ "&amp;$AD$1,"")&amp;
      IF(AE18="✕","✕ "&amp;$AE$1,"")))</f>
        <v>○</v>
      </c>
      <c r="T18" s="71"/>
      <c r="U18"/>
      <c r="V18"/>
      <c r="W18" s="71"/>
      <c r="X18" s="71"/>
      <c r="Y18" t="str" cm="1">
        <f t="array" ref="Y18">_xlfn.IFS(OR(TIME(HOUR(D18),MINUTE(D18),SECOND(D18))&lt;&gt;TIME(HOUR(D18),MINUTE(D18),0),TIME(HOUR(E18),MINUTE(E18),SECOND(E18))&lt;&gt;TIME(HOUR(E18),MINUTE(E18),0),TIME(HOUR(F18),MINUTE(F18),SECOND(F18))&lt;&gt;TIME(HOUR(F18),MINUTE(F18),0),TIME(HOUR(G18),MINUTE(G18),SECOND(G18))&lt;&gt;TIME(HOUR(G18),MINUTE(G18),0),"✕",TIME(HOUR(H18),MINUTE(H18),SECOND(H18))&lt;&gt;TIME(HOUR(H18),MINUTE(H18),0)),"✕",TRUE,"○")</f>
        <v>○</v>
      </c>
      <c r="Z18" t="str" cm="1">
        <f t="array" ref="Z18">_xlfn.IFS(AND(A18="",OR(C18="",C18="　"),I18=""),"○",AND(A18&lt;&gt;"",I18=""),"○",AND(A18&lt;&gt;"",I18&lt;&gt;""),"○",TRUE,"✕")</f>
        <v>○</v>
      </c>
      <c r="AA18" s="66" t="str" cm="1">
        <f t="array" ref="AA18">_xlfn.IFS(AND(I18="",COUNTA(H18)=0),"○",AND(I18="-",COUNTA(H18)=1),"✕",TRUE,"○")</f>
        <v>○</v>
      </c>
      <c r="AB18" s="66" t="str" cm="1">
        <f t="array" ref="AB18">_xlfn.IFS(AND(D18="",F18="",COUNTA($J$18)=0),"○",AND(I18="",COUNTA($J$18)=1),IF(OR($I$18&lt;&gt;"",$I$19&lt;&gt;"",$I$20&lt;&gt;"",$I$21&lt;&gt;"",$I$22&lt;&gt;"",$I$23&lt;&gt;"",$I$24&lt;&gt;""),"○","△"),AND(I18&gt;0,COUNTA($J$18)=1),"○",AND(I18="-",COUNTA($J$18)=1),"✕",TRUE,"✕")</f>
        <v>○</v>
      </c>
      <c r="AC18" s="66"/>
      <c r="AD18" s="66" t="str">
        <f t="shared" si="2"/>
        <v>○</v>
      </c>
      <c r="AE18" s="66" t="str" cm="1">
        <f t="array" ref="AE18">_xlfn.IFS(AND(E18&gt;0,D18=""),"✕",AND(G18&gt;0,F18=""),"✕",AND(F18&gt;0,E18&gt;F18),"✕",TRUE,"○")</f>
        <v>○</v>
      </c>
      <c r="AF18" s="66" t="str">
        <f t="shared" si="3"/>
        <v>○</v>
      </c>
      <c r="AG18" s="66"/>
      <c r="AH18" s="168" t="s">
        <v>32</v>
      </c>
      <c r="AI18" s="169" t="str" cm="1">
        <f t="array" ref="AI18">_xlfn.IFS(AND(OR(H2="あり",Q2="あり"),Q10&gt;0),"○",AND(OR(H2="あり",Q2="あり"),Q10&lt;=0,I9="通常勤務"),"○",AND(H2="なし",Q2="なし"),"○",TRUE,"✕")</f>
        <v>✕</v>
      </c>
      <c r="AJ18" s="69" t="s">
        <v>38</v>
      </c>
      <c r="AO18" s="152" t="s">
        <v>112</v>
      </c>
      <c r="AP18" s="164" t="s">
        <v>12</v>
      </c>
      <c r="AQ18" s="146" t="s">
        <v>117</v>
      </c>
      <c r="AR18" s="146" t="s">
        <v>12</v>
      </c>
      <c r="AS18" s="147" t="s">
        <v>12</v>
      </c>
    </row>
    <row r="19" spans="1:45" ht="17.149999999999999" customHeight="1" thickBot="1">
      <c r="A19" s="21">
        <f t="shared" si="0"/>
        <v>46363</v>
      </c>
      <c r="B19" s="39" t="str">
        <f>TEXT(A19,"aaa")</f>
        <v>月</v>
      </c>
      <c r="C19" s="334"/>
      <c r="D19" s="27"/>
      <c r="E19" s="22"/>
      <c r="F19" s="14"/>
      <c r="G19" s="15"/>
      <c r="H19" s="28"/>
      <c r="I19" s="6" t="str" cm="1">
        <f t="array" ref="I19">IFERROR(_xlfn.IFS(AND(D19&gt;0,E19=""),"--",AND(F19&gt;0,G19=""),"--",ROUND(VALUE(TEXT(E19-D19,"[h]:mm"))+VALUE(TEXT(G19-F19,"[h]:mm"))-VALUE(TEXT(H19,"[h]:mm")),10)=0,"",VALUE(TEXT(E19-D19,"[h]:mm"))+VALUE(TEXT(G19-F19,"[h]:mm"))-VALUE(TEXT(H19,"[h]:mm"))&lt;0,"-",TRUE,(E19-D19)+(G19-F19)-H19),"-")</f>
        <v/>
      </c>
      <c r="J19" s="412"/>
      <c r="K19" s="413"/>
      <c r="L19" s="413"/>
      <c r="M19" s="413"/>
      <c r="N19" s="413"/>
      <c r="O19" s="413"/>
      <c r="P19" s="413"/>
      <c r="Q19" s="414"/>
      <c r="R19" s="72" t="s">
        <v>45</v>
      </c>
      <c r="S19" s="327" t="str" cm="1">
        <f t="array" ref="S19">_xlfn.IFS(I19="--","入力中",OR(I19="------------",I19&gt;0),IF(AND(Y19="○",Z19="○",AA19="○",AB19="○",AD19="○",AE19="○"),"○" &amp; IF(OR(E19&gt;1,G19&gt;1),"　24:00を超過。記載上問題ないが翌日との重複がないよう注意",""),IF(Y19="✕","✕ "&amp;$Y$1&amp;"　","")&amp;
      IF(Z19="✕","✕ "&amp;$Z$1&amp;"　","")&amp;
      IF(AA19="✕","✕ "&amp;$AA$1&amp;"　","")&amp;
      _xlfn.IFS(AB19="✕","✕ "&amp;$AB$1&amp;"　",AB19="△",$AC$1&amp;"　",TRUE,"")&amp;
      IF(AD19="✕","✕ "&amp;$AD$1,"")&amp;
      IF(AE19="✕","✕ "&amp;$AE$1,"")))</f>
        <v>○</v>
      </c>
      <c r="T19" s="71"/>
      <c r="U19"/>
      <c r="V19"/>
      <c r="W19" s="71"/>
      <c r="X19" s="71"/>
      <c r="Y19" t="str" cm="1">
        <f t="array" ref="Y19">_xlfn.IFS(OR(TIME(HOUR(D19),MINUTE(D19),SECOND(D19))&lt;&gt;TIME(HOUR(D19),MINUTE(D19),0),TIME(HOUR(E19),MINUTE(E19),SECOND(E19))&lt;&gt;TIME(HOUR(E19),MINUTE(E19),0),TIME(HOUR(F19),MINUTE(F19),SECOND(F19))&lt;&gt;TIME(HOUR(F19),MINUTE(F19),0),TIME(HOUR(G19),MINUTE(G19),SECOND(G19))&lt;&gt;TIME(HOUR(G19),MINUTE(G19),0),"✕",TIME(HOUR(H19),MINUTE(H19),SECOND(H19))&lt;&gt;TIME(HOUR(H19),MINUTE(H19),0)),"✕",TRUE,"○")</f>
        <v>○</v>
      </c>
      <c r="Z19" t="str" cm="1">
        <f t="array" ref="Z19">_xlfn.IFS(AND(A19="",OR(C19="",C19="　"),I19=""),"○",AND(A19&lt;&gt;"",I19=""),"○",AND(A19&lt;&gt;"",I19&lt;&gt;""),"○",TRUE,"✕")</f>
        <v>○</v>
      </c>
      <c r="AA19" s="66" t="str" cm="1">
        <f t="array" ref="AA19">_xlfn.IFS(AND(I19="",COUNTA(H19)=0),"○",AND(I19="-",COUNTA(H19)=1),"✕",TRUE,"○")</f>
        <v>○</v>
      </c>
      <c r="AB19" s="66" t="str" cm="1">
        <f t="array" ref="AB19">_xlfn.IFS(AND(D19="",F19="",COUNTA($J$18)=0),"○",AND(I19="",COUNTA($J$18)=1),IF(OR($I$18&lt;&gt;"",$I$19&lt;&gt;"",$I$20&lt;&gt;"",$I$21&lt;&gt;"",$I$22&lt;&gt;"",$I$23&lt;&gt;"",$I$24&lt;&gt;""),"○","△"),AND(I19&gt;0,COUNTA($J$18)=1),"○",AND(I19="-",COUNTA($J$18)=1),"✕",TRUE,"✕")</f>
        <v>○</v>
      </c>
      <c r="AC19" s="66"/>
      <c r="AD19" s="66" t="str">
        <f t="shared" si="2"/>
        <v>○</v>
      </c>
      <c r="AE19" s="66" t="str" cm="1">
        <f t="array" ref="AE19">_xlfn.IFS(AND(E19&gt;0,D19=""),"✕",AND(G19&gt;0,F19=""),"✕",AND(F19&gt;0,E19&gt;F19),"✕",TRUE,"○")</f>
        <v>○</v>
      </c>
      <c r="AF19" s="66" t="str">
        <f t="shared" si="3"/>
        <v>○</v>
      </c>
      <c r="AG19" s="66"/>
      <c r="AH19" s="168" t="s">
        <v>65</v>
      </c>
      <c r="AI19" s="169" t="str">
        <f>IF(COUNTIF(Y13:Y43,"○")=31,"○","✕")</f>
        <v>○</v>
      </c>
      <c r="AJ19" s="69" t="s">
        <v>66</v>
      </c>
      <c r="AO19" s="153" t="s">
        <v>111</v>
      </c>
      <c r="AP19" s="165" t="s">
        <v>12</v>
      </c>
      <c r="AQ19" s="161" t="s">
        <v>117</v>
      </c>
      <c r="AR19" s="161" t="s">
        <v>118</v>
      </c>
      <c r="AS19" s="148" t="s">
        <v>119</v>
      </c>
    </row>
    <row r="20" spans="1:45" ht="17.149999999999999" customHeight="1">
      <c r="A20" s="7">
        <f>A19+1</f>
        <v>46364</v>
      </c>
      <c r="B20" s="38" t="str">
        <f>TEXT(A20,"aaa")</f>
        <v>火</v>
      </c>
      <c r="C20" s="334"/>
      <c r="D20" s="27"/>
      <c r="E20" s="22"/>
      <c r="F20" s="14"/>
      <c r="G20" s="15"/>
      <c r="H20" s="28"/>
      <c r="I20" s="6" t="str" cm="1">
        <f t="array" ref="I20">IFERROR(_xlfn.IFS(AND(D20&gt;0,E20=""),"--",AND(F20&gt;0,G20=""),"--",ROUND(VALUE(TEXT(E20-D20,"[h]:mm"))+VALUE(TEXT(G20-F20,"[h]:mm"))-VALUE(TEXT(H20,"[h]:mm")),10)=0,"",VALUE(TEXT(E20-D20,"[h]:mm"))+VALUE(TEXT(G20-F20,"[h]:mm"))-VALUE(TEXT(H20,"[h]:mm"))&lt;0,"-",TRUE,(E20-D20)+(G20-F20)-H20),"-")</f>
        <v/>
      </c>
      <c r="J20" s="412"/>
      <c r="K20" s="413"/>
      <c r="L20" s="413"/>
      <c r="M20" s="413"/>
      <c r="N20" s="413"/>
      <c r="O20" s="413"/>
      <c r="P20" s="413"/>
      <c r="Q20" s="414"/>
      <c r="R20" s="72" t="s">
        <v>45</v>
      </c>
      <c r="S20" s="327" t="str" cm="1">
        <f t="array" ref="S20">_xlfn.IFS(I20="--","入力中",OR(I20="------------",I20&gt;0),IF(AND(Y20="○",Z20="○",AA20="○",AB20="○",AD20="○",AE20="○"),"○" &amp; IF(OR(E20&gt;1,G20&gt;1),"　24:00を超過。記載上問題ないが翌日との重複がないよう注意",""),IF(Y20="✕","✕ "&amp;$Y$1&amp;"　","")&amp;
      IF(Z20="✕","✕ "&amp;$Z$1&amp;"　","")&amp;
      IF(AA20="✕","✕ "&amp;$AA$1&amp;"　","")&amp;
      _xlfn.IFS(AB20="✕","✕ "&amp;$AB$1&amp;"　",AB20="△",$AC$1&amp;"　",TRUE,"")&amp;
      IF(AD20="✕","✕ "&amp;$AD$1,"")&amp;
      IF(AE20="✕","✕ "&amp;$AE$1,"")))</f>
        <v>○</v>
      </c>
      <c r="T20" s="71"/>
      <c r="U20"/>
      <c r="V20"/>
      <c r="W20" s="71"/>
      <c r="X20" s="71"/>
      <c r="Y20" t="str" cm="1">
        <f t="array" ref="Y20">_xlfn.IFS(OR(TIME(HOUR(D20),MINUTE(D20),SECOND(D20))&lt;&gt;TIME(HOUR(D20),MINUTE(D20),0),TIME(HOUR(E20),MINUTE(E20),SECOND(E20))&lt;&gt;TIME(HOUR(E20),MINUTE(E20),0),TIME(HOUR(F20),MINUTE(F20),SECOND(F20))&lt;&gt;TIME(HOUR(F20),MINUTE(F20),0),TIME(HOUR(G20),MINUTE(G20),SECOND(G20))&lt;&gt;TIME(HOUR(G20),MINUTE(G20),0),"✕",TIME(HOUR(H20),MINUTE(H20),SECOND(H20))&lt;&gt;TIME(HOUR(H20),MINUTE(H20),0)),"✕",TRUE,"○")</f>
        <v>○</v>
      </c>
      <c r="Z20" t="str" cm="1">
        <f t="array" ref="Z20">_xlfn.IFS(AND(A20="",OR(C20="",C20="　"),I20=""),"○",AND(A20&lt;&gt;"",I20=""),"○",AND(A20&lt;&gt;"",I20&lt;&gt;""),"○",TRUE,"✕")</f>
        <v>○</v>
      </c>
      <c r="AA20" s="66" t="str" cm="1">
        <f t="array" ref="AA20">_xlfn.IFS(AND(I20="",COUNTA(H20)=0),"○",AND(I20="-",COUNTA(H20)=1),"✕",TRUE,"○")</f>
        <v>○</v>
      </c>
      <c r="AB20" s="66" t="str" cm="1">
        <f t="array" ref="AB20">_xlfn.IFS(AND(D20="",F20="",COUNTA($J$18)=0),"○",AND(I20="",COUNTA($J$18)=1),IF(OR($I$18&lt;&gt;"",$I$19&lt;&gt;"",$I$20&lt;&gt;"",$I$21&lt;&gt;"",$I$22&lt;&gt;"",$I$23&lt;&gt;"",$I$24&lt;&gt;""),"○","△"),AND(I20&gt;0,COUNTA($J$18)=1),"○",AND(I20="-",COUNTA($J$18)=1),"✕",TRUE,"✕")</f>
        <v>○</v>
      </c>
      <c r="AC20" s="66"/>
      <c r="AD20" s="66" t="str">
        <f t="shared" si="2"/>
        <v>○</v>
      </c>
      <c r="AE20" s="66" t="str" cm="1">
        <f t="array" ref="AE20">_xlfn.IFS(AND(E20&gt;0,D20=""),"✕",AND(G20&gt;0,F20=""),"✕",AND(F20&gt;0,E20&gt;F20),"✕",TRUE,"○")</f>
        <v>○</v>
      </c>
      <c r="AF20" s="66" t="str">
        <f t="shared" si="3"/>
        <v>○</v>
      </c>
      <c r="AG20" s="66"/>
      <c r="AH20" s="168" t="s">
        <v>67</v>
      </c>
      <c r="AI20" s="169" t="str">
        <f>IF(COUNTIF(AE13:AE43,"○")=31,"○","✕")</f>
        <v>○</v>
      </c>
      <c r="AJ20" s="69" t="s">
        <v>68</v>
      </c>
    </row>
    <row r="21" spans="1:45" ht="17.149999999999999" customHeight="1">
      <c r="A21" s="7">
        <f t="shared" ref="A21" si="4">A20+1</f>
        <v>46365</v>
      </c>
      <c r="B21" s="38" t="str">
        <f t="shared" ref="B21:B43" si="5">TEXT(A21,"aaa")</f>
        <v>水</v>
      </c>
      <c r="C21" s="334"/>
      <c r="D21" s="27"/>
      <c r="E21" s="22"/>
      <c r="F21" s="14"/>
      <c r="G21" s="15"/>
      <c r="H21" s="28"/>
      <c r="I21" s="6" t="str" cm="1">
        <f t="array" ref="I21">IFERROR(_xlfn.IFS(AND(D21&gt;0,E21=""),"--",AND(F21&gt;0,G21=""),"--",ROUND(VALUE(TEXT(E21-D21,"[h]:mm"))+VALUE(TEXT(G21-F21,"[h]:mm"))-VALUE(TEXT(H21,"[h]:mm")),10)=0,"",VALUE(TEXT(E21-D21,"[h]:mm"))+VALUE(TEXT(G21-F21,"[h]:mm"))-VALUE(TEXT(H21,"[h]:mm"))&lt;0,"-",TRUE,(E21-D21)+(G21-F21)-H21),"-")</f>
        <v/>
      </c>
      <c r="J21" s="412"/>
      <c r="K21" s="413"/>
      <c r="L21" s="413"/>
      <c r="M21" s="413"/>
      <c r="N21" s="413"/>
      <c r="O21" s="413"/>
      <c r="P21" s="413"/>
      <c r="Q21" s="414"/>
      <c r="R21" s="72" t="s">
        <v>45</v>
      </c>
      <c r="S21" s="327" t="str" cm="1">
        <f t="array" ref="S21">_xlfn.IFS(I21="--","入力中",OR(I21="------------",I21&gt;0),IF(AND(Y21="○",Z21="○",AA21="○",AB21="○",AD21="○",AE21="○"),"○" &amp; IF(OR(E21&gt;1,G21&gt;1),"　24:00を超過。記載上問題ないが翌日との重複がないよう注意",""),IF(Y21="✕","✕ "&amp;$Y$1&amp;"　","")&amp;
      IF(Z21="✕","✕ "&amp;$Z$1&amp;"　","")&amp;
      IF(AA21="✕","✕ "&amp;$AA$1&amp;"　","")&amp;
      _xlfn.IFS(AB21="✕","✕ "&amp;$AB$1&amp;"　",AB21="△",$AC$1&amp;"　",TRUE,"")&amp;
      IF(AD21="✕","✕ "&amp;$AD$1,"")&amp;
      IF(AE21="✕","✕ "&amp;$AE$1,"")))</f>
        <v>○</v>
      </c>
      <c r="T21" s="71"/>
      <c r="U21"/>
      <c r="V21"/>
      <c r="W21" s="71"/>
      <c r="X21" s="71"/>
      <c r="Y21" t="str" cm="1">
        <f t="array" ref="Y21">_xlfn.IFS(OR(TIME(HOUR(D21),MINUTE(D21),SECOND(D21))&lt;&gt;TIME(HOUR(D21),MINUTE(D21),0),TIME(HOUR(E21),MINUTE(E21),SECOND(E21))&lt;&gt;TIME(HOUR(E21),MINUTE(E21),0),TIME(HOUR(F21),MINUTE(F21),SECOND(F21))&lt;&gt;TIME(HOUR(F21),MINUTE(F21),0),TIME(HOUR(G21),MINUTE(G21),SECOND(G21))&lt;&gt;TIME(HOUR(G21),MINUTE(G21),0),"✕",TIME(HOUR(H21),MINUTE(H21),SECOND(H21))&lt;&gt;TIME(HOUR(H21),MINUTE(H21),0)),"✕",TRUE,"○")</f>
        <v>○</v>
      </c>
      <c r="Z21" t="str" cm="1">
        <f t="array" ref="Z21">_xlfn.IFS(AND(A21="",OR(C21="",C21="　"),I21=""),"○",AND(A21&lt;&gt;"",I21=""),"○",AND(A21&lt;&gt;"",I21&lt;&gt;""),"○",TRUE,"✕")</f>
        <v>○</v>
      </c>
      <c r="AA21" s="66" t="str" cm="1">
        <f t="array" ref="AA21">_xlfn.IFS(AND(I21="",COUNTA(H21)=0),"○",AND(I21="-",COUNTA(H21)=1),"✕",TRUE,"○")</f>
        <v>○</v>
      </c>
      <c r="AB21" s="66" t="str" cm="1">
        <f t="array" ref="AB21">_xlfn.IFS(AND(D21="",F21="",COUNTA($J$18)=0),"○",AND(I21="",COUNTA($J$18)=1),IF(OR($I$18&lt;&gt;"",$I$19&lt;&gt;"",$I$20&lt;&gt;"",$I$21&lt;&gt;"",$I$22&lt;&gt;"",$I$23&lt;&gt;"",$I$24&lt;&gt;""),"○","△"),AND(I21&gt;0,COUNTA($J$18)=1),"○",AND(I21="-",COUNTA($J$18)=1),"✕",TRUE,"✕")</f>
        <v>○</v>
      </c>
      <c r="AC21" s="66"/>
      <c r="AD21" s="66" t="str">
        <f>IF(AND(D21&lt;=E21,F21&lt;=G21),"○","✕")</f>
        <v>○</v>
      </c>
      <c r="AE21" s="66" t="str" cm="1">
        <f t="array" ref="AE21">_xlfn.IFS(AND(E21&gt;0,D21=""),"✕",AND(G21&gt;0,F21=""),"✕",AND(F21&gt;0,E21&gt;F21),"✕",TRUE,"○")</f>
        <v>○</v>
      </c>
      <c r="AF21" s="66" t="str">
        <f>IF(OR($I$9="管理職/高プロ",$I$9="裁量",$I$9="固定残業代有"),IF(OR(C21="休日",C21="休暇"),IF(AND(D21="",E21="",F21="",G21="",H21="",J21=""),"○","✕"),"○"),"○")</f>
        <v>○</v>
      </c>
      <c r="AG21" s="66"/>
      <c r="AH21" s="306" t="s">
        <v>154</v>
      </c>
      <c r="AI21" s="169" t="str" cm="1">
        <f t="array" ref="AI21">_xlfn.IFS(AND(OR(I9="管理職/高プロ",I9="裁量",$I$9="固定残業代有"),AND(ISNUMBER(J10),J10&lt;=100)),"○",AND(I9="(大学・国研等)裁量",AND(ISNUMBER(J10),J10&lt;=100)),"○",I9="通常勤務","○",I9="出向","○",I9="(大学・国研等)管理職/高プロ","○",I9="その他","○",TRUE,"✕")</f>
        <v>✕</v>
      </c>
      <c r="AJ21" s="69" t="s">
        <v>153</v>
      </c>
    </row>
    <row r="22" spans="1:45" ht="17.149999999999999" customHeight="1">
      <c r="A22" s="30">
        <f>A21+1</f>
        <v>46366</v>
      </c>
      <c r="B22" s="38" t="str">
        <f t="shared" si="5"/>
        <v>木</v>
      </c>
      <c r="C22" s="334"/>
      <c r="D22" s="52"/>
      <c r="E22" s="13"/>
      <c r="F22" s="14"/>
      <c r="G22" s="15"/>
      <c r="H22" s="16"/>
      <c r="I22" s="6" t="str" cm="1">
        <f t="array" ref="I22">IFERROR(_xlfn.IFS(AND(D22&gt;0,E22=""),"--",AND(F22&gt;0,G22=""),"--",ROUND(VALUE(TEXT(E22-D22,"[h]:mm"))+VALUE(TEXT(G22-F22,"[h]:mm"))-VALUE(TEXT(H22,"[h]:mm")),10)=0,"",VALUE(TEXT(E22-D22,"[h]:mm"))+VALUE(TEXT(G22-F22,"[h]:mm"))-VALUE(TEXT(H22,"[h]:mm"))&lt;0,"-",TRUE,(E22-D22)+(G22-F22)-H22),"-")</f>
        <v/>
      </c>
      <c r="J22" s="412"/>
      <c r="K22" s="413"/>
      <c r="L22" s="413"/>
      <c r="M22" s="413"/>
      <c r="N22" s="413"/>
      <c r="O22" s="413"/>
      <c r="P22" s="413"/>
      <c r="Q22" s="414"/>
      <c r="R22" s="72" t="s">
        <v>45</v>
      </c>
      <c r="S22" s="327" t="str" cm="1">
        <f t="array" ref="S22">_xlfn.IFS(I22="--","入力中",OR(I22="------------",I22&gt;0),IF(AND(Y22="○",Z22="○",AA22="○",AB22="○",AD22="○",AE22="○"),"○" &amp; IF(OR(E22&gt;1,G22&gt;1),"　24:00を超過。記載上問題ないが翌日との重複がないよう注意",""),IF(Y22="✕","✕ "&amp;$Y$1&amp;"　","")&amp;
      IF(Z22="✕","✕ "&amp;$Z$1&amp;"　","")&amp;
      IF(AA22="✕","✕ "&amp;$AA$1&amp;"　","")&amp;
      _xlfn.IFS(AB22="✕","✕ "&amp;$AB$1&amp;"　",AB22="△",$AC$1&amp;"　",TRUE,"")&amp;
      IF(AD22="✕","✕ "&amp;$AD$1,"")&amp;
      IF(AE22="✕","✕ "&amp;$AE$1,"")))</f>
        <v>○</v>
      </c>
      <c r="T22" s="71"/>
      <c r="U22"/>
      <c r="V22"/>
      <c r="W22" s="71"/>
      <c r="X22" s="71"/>
      <c r="Y22" t="str" cm="1">
        <f t="array" ref="Y22">_xlfn.IFS(OR(TIME(HOUR(D22),MINUTE(D22),SECOND(D22))&lt;&gt;TIME(HOUR(D22),MINUTE(D22),0),TIME(HOUR(E22),MINUTE(E22),SECOND(E22))&lt;&gt;TIME(HOUR(E22),MINUTE(E22),0),TIME(HOUR(F22),MINUTE(F22),SECOND(F22))&lt;&gt;TIME(HOUR(F22),MINUTE(F22),0),TIME(HOUR(G22),MINUTE(G22),SECOND(G22))&lt;&gt;TIME(HOUR(G22),MINUTE(G22),0),"✕",TIME(HOUR(H22),MINUTE(H22),SECOND(H22))&lt;&gt;TIME(HOUR(H22),MINUTE(H22),0)),"✕",TRUE,"○")</f>
        <v>○</v>
      </c>
      <c r="Z22" t="str" cm="1">
        <f t="array" ref="Z22">_xlfn.IFS(AND(A22="",OR(C22="",C22="　"),I22=""),"○",AND(A22&lt;&gt;"",I22=""),"○",AND(A22&lt;&gt;"",I22&lt;&gt;""),"○",TRUE,"✕")</f>
        <v>○</v>
      </c>
      <c r="AA22" s="66" t="str" cm="1">
        <f t="array" ref="AA22">_xlfn.IFS(AND(I22="",COUNTA(H22)=0),"○",AND(I22="-",COUNTA(H22)=1),"✕",TRUE,"○")</f>
        <v>○</v>
      </c>
      <c r="AB22" s="66" t="str" cm="1">
        <f t="array" ref="AB22">_xlfn.IFS(AND(D22="",F22="",COUNTA($J$18)=0),"○",AND(I22="",COUNTA($J$18)=1),IF(OR($I$18&lt;&gt;"",$I$19&lt;&gt;"",$I$20&lt;&gt;"",$I$21&lt;&gt;"",$I$22&lt;&gt;"",$I$23&lt;&gt;"",$I$24&lt;&gt;""),"○","△"),AND(I22&gt;0,COUNTA($J$18)=1),"○",AND(I22="-",COUNTA($J$18)=1),"✕",TRUE,"✕")</f>
        <v>○</v>
      </c>
      <c r="AC22" s="66"/>
      <c r="AD22" s="66" t="str">
        <f>IF(AND(D22&lt;=E22,F22&lt;=G22),"○","✕")</f>
        <v>○</v>
      </c>
      <c r="AE22" s="66" t="str" cm="1">
        <f t="array" ref="AE22">_xlfn.IFS(AND(E22&gt;0,D22=""),"✕",AND(G22&gt;0,F22=""),"✕",AND(F22&gt;0,E22&gt;F22),"✕",TRUE,"○")</f>
        <v>○</v>
      </c>
      <c r="AF22" s="66" t="str">
        <f>IF(OR($I$9="管理職/高プロ",$I$9="裁量",$I$9="固定残業代有"),IF(OR(C22="休日",C22="休暇"),IF(AND(D22="",E22="",F22="",G22="",H22="",J22=""),"○","✕"),"○"),"○")</f>
        <v>○</v>
      </c>
      <c r="AG22" s="66"/>
      <c r="AH22" s="306" t="s">
        <v>156</v>
      </c>
      <c r="AI22" s="169" t="str">
        <f>IF(COUNTA(I9)&gt;=1,"○","✕")</f>
        <v>✕</v>
      </c>
      <c r="AJ22" s="69" t="s">
        <v>157</v>
      </c>
      <c r="AO22" s="25"/>
      <c r="AP22" s="25"/>
      <c r="AQ22" s="25"/>
      <c r="AR22" s="25"/>
      <c r="AS22" s="25"/>
    </row>
    <row r="23" spans="1:45" ht="17.149999999999999" customHeight="1" thickBot="1">
      <c r="A23" s="7">
        <f t="shared" ref="A23:A38" si="6">A22+1</f>
        <v>46367</v>
      </c>
      <c r="B23" s="38" t="str">
        <f t="shared" si="5"/>
        <v>金</v>
      </c>
      <c r="C23" s="334"/>
      <c r="D23" s="27"/>
      <c r="E23" s="22"/>
      <c r="F23" s="14"/>
      <c r="G23" s="15"/>
      <c r="H23" s="28"/>
      <c r="I23" s="6" t="str" cm="1">
        <f t="array" ref="I23">IFERROR(_xlfn.IFS(AND(D23&gt;0,E23=""),"--",AND(F23&gt;0,G23=""),"--",ROUND(VALUE(TEXT(E23-D23,"[h]:mm"))+VALUE(TEXT(G23-F23,"[h]:mm"))-VALUE(TEXT(H23,"[h]:mm")),10)=0,"",VALUE(TEXT(E23-D23,"[h]:mm"))+VALUE(TEXT(G23-F23,"[h]:mm"))-VALUE(TEXT(H23,"[h]:mm"))&lt;0,"-",TRUE,(E23-D23)+(G23-F23)-H23),"-")</f>
        <v/>
      </c>
      <c r="J23" s="412"/>
      <c r="K23" s="413"/>
      <c r="L23" s="413"/>
      <c r="M23" s="413"/>
      <c r="N23" s="413"/>
      <c r="O23" s="413"/>
      <c r="P23" s="413"/>
      <c r="Q23" s="414"/>
      <c r="R23" s="72" t="s">
        <v>45</v>
      </c>
      <c r="S23" s="327" t="str" cm="1">
        <f t="array" ref="S23">_xlfn.IFS(I23="--","入力中",OR(I23="------------",I23&gt;0),IF(AND(Y23="○",Z23="○",AA23="○",AB23="○",AD23="○",AE23="○"),"○" &amp; IF(OR(E23&gt;1,G23&gt;1),"　24:00を超過。記載上問題ないが翌日との重複がないよう注意",""),IF(Y23="✕","✕ "&amp;$Y$1&amp;"　","")&amp;
      IF(Z23="✕","✕ "&amp;$Z$1&amp;"　","")&amp;
      IF(AA23="✕","✕ "&amp;$AA$1&amp;"　","")&amp;
      _xlfn.IFS(AB23="✕","✕ "&amp;$AB$1&amp;"　",AB23="△",$AC$1&amp;"　",TRUE,"")&amp;
      IF(AD23="✕","✕ "&amp;$AD$1,"")&amp;
      IF(AE23="✕","✕ "&amp;$AE$1,"")))</f>
        <v>○</v>
      </c>
      <c r="T23" s="71"/>
      <c r="U23"/>
      <c r="V23"/>
      <c r="W23" s="71"/>
      <c r="X23" s="71"/>
      <c r="Y23" t="str" cm="1">
        <f t="array" ref="Y23">_xlfn.IFS(OR(TIME(HOUR(D23),MINUTE(D23),SECOND(D23))&lt;&gt;TIME(HOUR(D23),MINUTE(D23),0),TIME(HOUR(E23),MINUTE(E23),SECOND(E23))&lt;&gt;TIME(HOUR(E23),MINUTE(E23),0),TIME(HOUR(F23),MINUTE(F23),SECOND(F23))&lt;&gt;TIME(HOUR(F23),MINUTE(F23),0),TIME(HOUR(G23),MINUTE(G23),SECOND(G23))&lt;&gt;TIME(HOUR(G23),MINUTE(G23),0),"✕",TIME(HOUR(H23),MINUTE(H23),SECOND(H23))&lt;&gt;TIME(HOUR(H23),MINUTE(H23),0)),"✕",TRUE,"○")</f>
        <v>○</v>
      </c>
      <c r="Z23" t="str" cm="1">
        <f t="array" ref="Z23">_xlfn.IFS(AND(A23="",OR(C23="",C23="　"),I23=""),"○",AND(A23&lt;&gt;"",I23=""),"○",AND(A23&lt;&gt;"",I23&lt;&gt;""),"○",TRUE,"✕")</f>
        <v>○</v>
      </c>
      <c r="AA23" s="66" t="str" cm="1">
        <f t="array" ref="AA23">_xlfn.IFS(AND(I23="",COUNTA(H23)=0),"○",AND(I23="-",COUNTA(H23)=1),"✕",TRUE,"○")</f>
        <v>○</v>
      </c>
      <c r="AB23" s="66" t="str" cm="1">
        <f t="array" ref="AB23">_xlfn.IFS(AND(D23="",F23="",COUNTA($J$18)=0),"○",AND(I23="",COUNTA($J$18)=1),IF(OR($I$18&lt;&gt;"",$I$19&lt;&gt;"",$I$20&lt;&gt;"",$I$21&lt;&gt;"",$I$22&lt;&gt;"",$I$23&lt;&gt;"",$I$24&lt;&gt;""),"○","△"),AND(I23&gt;0,COUNTA($J$18)=1),"○",AND(I23="-",COUNTA($J$18)=1),"✕",TRUE,"✕")</f>
        <v>○</v>
      </c>
      <c r="AC23" s="66"/>
      <c r="AD23" s="66" t="str">
        <f t="shared" ref="AD23:AD35" si="7">IF(AND(D23&lt;=E23,F23&lt;=G23),"○","✕")</f>
        <v>○</v>
      </c>
      <c r="AE23" s="66" t="str" cm="1">
        <f t="array" ref="AE23">_xlfn.IFS(AND(E23&gt;0,D23=""),"✕",AND(G23&gt;0,F23=""),"✕",AND(F23&gt;0,E23&gt;F23),"✕",TRUE,"○")</f>
        <v>○</v>
      </c>
      <c r="AF23" s="66" t="str">
        <f t="shared" ref="AF23:AF35" si="8">IF(OR($I$9="管理職/高プロ",$I$9="裁量",$I$9="固定残業代有"),IF(OR(C23="休日",C23="休暇"),IF(AND(D23="",E23="",F23="",G23="",H23="",J23=""),"○","✕"),"○"),"○")</f>
        <v>○</v>
      </c>
      <c r="AG23" s="66"/>
      <c r="AH23" s="310" t="s">
        <v>162</v>
      </c>
      <c r="AI23" s="171" t="str">
        <f>IF(COUNTA(I8)&gt;=1,"○","✕")</f>
        <v>✕</v>
      </c>
      <c r="AJ23" s="69" t="s">
        <v>163</v>
      </c>
      <c r="AO23" s="25"/>
      <c r="AP23" s="25"/>
      <c r="AQ23" s="25"/>
      <c r="AR23" s="25"/>
      <c r="AS23" s="25"/>
    </row>
    <row r="24" spans="1:45" ht="17.149999999999999" customHeight="1">
      <c r="A24" s="7">
        <f t="shared" si="6"/>
        <v>46368</v>
      </c>
      <c r="B24" s="38" t="str">
        <f t="shared" si="5"/>
        <v>土</v>
      </c>
      <c r="C24" s="334" t="s">
        <v>19</v>
      </c>
      <c r="D24" s="27"/>
      <c r="E24" s="22"/>
      <c r="F24" s="14"/>
      <c r="G24" s="15"/>
      <c r="H24" s="28"/>
      <c r="I24" s="6" t="str" cm="1">
        <f t="array" ref="I24">IFERROR(_xlfn.IFS(AND(D24&gt;0,E24=""),"--",AND(F24&gt;0,G24=""),"--",ROUND(VALUE(TEXT(E24-D24,"[h]:mm"))+VALUE(TEXT(G24-F24,"[h]:mm"))-VALUE(TEXT(H24,"[h]:mm")),10)=0,"",VALUE(TEXT(E24-D24,"[h]:mm"))+VALUE(TEXT(G24-F24,"[h]:mm"))-VALUE(TEXT(H24,"[h]:mm"))&lt;0,"-",TRUE,(E24-D24)+(G24-F24)-H24),"-")</f>
        <v/>
      </c>
      <c r="J24" s="415"/>
      <c r="K24" s="416"/>
      <c r="L24" s="416"/>
      <c r="M24" s="416"/>
      <c r="N24" s="416"/>
      <c r="O24" s="416"/>
      <c r="P24" s="416"/>
      <c r="Q24" s="417"/>
      <c r="R24" s="72" t="s">
        <v>45</v>
      </c>
      <c r="S24" s="327" t="str" cm="1">
        <f t="array" ref="S24">_xlfn.IFS(I24="--","入力中",OR(I24="------------",I24&gt;0),IF(AND(Y24="○",Z24="○",AA24="○",AB24="○",AD24="○",AE24="○"),"○" &amp; IF(OR(E24&gt;1,G24&gt;1),"　24:00を超過。記載上問題ないが翌日との重複がないよう注意",""),IF(Y24="✕","✕ "&amp;$Y$1&amp;"　","")&amp;
      IF(Z24="✕","✕ "&amp;$Z$1&amp;"　","")&amp;
      IF(AA24="✕","✕ "&amp;$AA$1&amp;"　","")&amp;
      _xlfn.IFS(AB24="✕","✕ "&amp;$AB$1&amp;"　",AB24="△",$AC$1&amp;"　",TRUE,"")&amp;
      IF(AD24="✕","✕ "&amp;$AD$1,"")&amp;
      IF(AE24="✕","✕ "&amp;$AE$1,"")))</f>
        <v>○</v>
      </c>
      <c r="T24" s="71"/>
      <c r="U24"/>
      <c r="V24"/>
      <c r="W24" s="71"/>
      <c r="X24" s="71"/>
      <c r="Y24" t="str" cm="1">
        <f t="array" ref="Y24">_xlfn.IFS(OR(TIME(HOUR(D24),MINUTE(D24),SECOND(D24))&lt;&gt;TIME(HOUR(D24),MINUTE(D24),0),TIME(HOUR(E24),MINUTE(E24),SECOND(E24))&lt;&gt;TIME(HOUR(E24),MINUTE(E24),0),TIME(HOUR(F24),MINUTE(F24),SECOND(F24))&lt;&gt;TIME(HOUR(F24),MINUTE(F24),0),TIME(HOUR(G24),MINUTE(G24),SECOND(G24))&lt;&gt;TIME(HOUR(G24),MINUTE(G24),0),"✕",TIME(HOUR(H24),MINUTE(H24),SECOND(H24))&lt;&gt;TIME(HOUR(H24),MINUTE(H24),0)),"✕",TRUE,"○")</f>
        <v>○</v>
      </c>
      <c r="Z24" t="str" cm="1">
        <f t="array" ref="Z24">_xlfn.IFS(AND(A24="",OR(C24="",C24="　"),I24=""),"○",AND(A24&lt;&gt;"",I24=""),"○",AND(A24&lt;&gt;"",I24&lt;&gt;""),"○",TRUE,"✕")</f>
        <v>○</v>
      </c>
      <c r="AA24" s="66" t="str" cm="1">
        <f t="array" ref="AA24">_xlfn.IFS(AND(I24="",COUNTA(H24)=0),"○",AND(I24="-",COUNTA(H24)=1),"✕",TRUE,"○")</f>
        <v>○</v>
      </c>
      <c r="AB24" s="66" t="str" cm="1">
        <f t="array" ref="AB24">_xlfn.IFS(AND(D24="",F24="",COUNTA($J$18)=0),"○",AND(I24="",COUNTA($J$18)=1),IF(OR($I$18&lt;&gt;"",$I$19&lt;&gt;"",$I$20&lt;&gt;"",$I$21&lt;&gt;"",$I$22&lt;&gt;"",$I$23&lt;&gt;"",$I$24&lt;&gt;""),"○","△"),AND(I24&gt;0,COUNTA($J$18)=1),"○",AND(I24="-",COUNTA($J$18)=1),"✕",TRUE,"✕")</f>
        <v>○</v>
      </c>
      <c r="AC24" s="66"/>
      <c r="AD24" s="66" t="str">
        <f t="shared" si="7"/>
        <v>○</v>
      </c>
      <c r="AE24" s="66" t="str" cm="1">
        <f t="array" ref="AE24">_xlfn.IFS(AND(E24&gt;0,D24=""),"✕",AND(G24&gt;0,F24=""),"✕",AND(F24&gt;0,E24&gt;F24),"✕",TRUE,"○")</f>
        <v>○</v>
      </c>
      <c r="AF24" s="66" t="str">
        <f t="shared" si="8"/>
        <v>○</v>
      </c>
      <c r="AG24" s="66"/>
      <c r="AO24" s="25"/>
      <c r="AP24" s="25"/>
      <c r="AQ24" s="25"/>
      <c r="AR24" s="25"/>
      <c r="AS24" s="25"/>
    </row>
    <row r="25" spans="1:45" ht="17.149999999999999" customHeight="1">
      <c r="A25" s="7">
        <f t="shared" si="6"/>
        <v>46369</v>
      </c>
      <c r="B25" s="38" t="str">
        <f t="shared" si="5"/>
        <v>日</v>
      </c>
      <c r="C25" s="334" t="s">
        <v>19</v>
      </c>
      <c r="D25" s="27"/>
      <c r="E25" s="22"/>
      <c r="F25" s="14"/>
      <c r="G25" s="15"/>
      <c r="H25" s="28"/>
      <c r="I25" s="6" t="str" cm="1">
        <f t="array" ref="I25">IFERROR(_xlfn.IFS(AND(D25&gt;0,E25=""),"--",AND(F25&gt;0,G25=""),"--",ROUND(VALUE(TEXT(E25-D25,"[h]:mm"))+VALUE(TEXT(G25-F25,"[h]:mm"))-VALUE(TEXT(H25,"[h]:mm")),10)=0,"",VALUE(TEXT(E25-D25,"[h]:mm"))+VALUE(TEXT(G25-F25,"[h]:mm"))-VALUE(TEXT(H25,"[h]:mm"))&lt;0,"-",TRUE,(E25-D25)+(G25-F25)-H25),"-")</f>
        <v/>
      </c>
      <c r="J25" s="409"/>
      <c r="K25" s="410"/>
      <c r="L25" s="410"/>
      <c r="M25" s="410"/>
      <c r="N25" s="410"/>
      <c r="O25" s="410"/>
      <c r="P25" s="410"/>
      <c r="Q25" s="411"/>
      <c r="R25" s="72" t="s">
        <v>45</v>
      </c>
      <c r="S25" s="327" t="str" cm="1">
        <f t="array" ref="S25">_xlfn.IFS(I25="--","入力中",OR(I25="------------",I25&gt;0),IF(AND(Y25="○",Z25="○",AA25="○",AB25="○",AD25="○",AE25="○"),"○" &amp; IF(OR(E25&gt;1,G25&gt;1),"　24:00を超過。記載上問題ないが翌日との重複がないよう注意",""),IF(Y25="✕","✕ "&amp;$Y$1&amp;"　","")&amp;
      IF(Z25="✕","✕ "&amp;$Z$1&amp;"　","")&amp;
      IF(AA25="✕","✕ "&amp;$AA$1&amp;"　","")&amp;
      _xlfn.IFS(AB25="✕","✕ "&amp;$AB$1&amp;"　",AB25="△",$AC$1&amp;"　",TRUE,"")&amp;
      IF(AD25="✕","✕ "&amp;$AD$1,"")&amp;
      IF(AE25="✕","✕ "&amp;$AE$1,"")))</f>
        <v>○</v>
      </c>
      <c r="T25" s="71"/>
      <c r="U25"/>
      <c r="V25"/>
      <c r="W25" s="71"/>
      <c r="X25" s="71"/>
      <c r="Y25" t="str" cm="1">
        <f t="array" ref="Y25">_xlfn.IFS(OR(TIME(HOUR(D25),MINUTE(D25),SECOND(D25))&lt;&gt;TIME(HOUR(D25),MINUTE(D25),0),TIME(HOUR(E25),MINUTE(E25),SECOND(E25))&lt;&gt;TIME(HOUR(E25),MINUTE(E25),0),TIME(HOUR(F25),MINUTE(F25),SECOND(F25))&lt;&gt;TIME(HOUR(F25),MINUTE(F25),0),TIME(HOUR(G25),MINUTE(G25),SECOND(G25))&lt;&gt;TIME(HOUR(G25),MINUTE(G25),0),"✕",TIME(HOUR(H25),MINUTE(H25),SECOND(H25))&lt;&gt;TIME(HOUR(H25),MINUTE(H25),0)),"✕",TRUE,"○")</f>
        <v>○</v>
      </c>
      <c r="Z25" t="str" cm="1">
        <f t="array" ref="Z25">_xlfn.IFS(AND(A25="",OR(C25="",C25="　"),I25=""),"○",AND(A25&lt;&gt;"",I25=""),"○",AND(A25&lt;&gt;"",I25&lt;&gt;""),"○",TRUE,"✕")</f>
        <v>○</v>
      </c>
      <c r="AA25" s="66" t="str" cm="1">
        <f t="array" ref="AA25">_xlfn.IFS(AND(I25="",COUNTA(H25)=0),"○",AND(I25="-",COUNTA(H25)=1),"✕",TRUE,"○")</f>
        <v>○</v>
      </c>
      <c r="AB25" s="66" t="str" cm="1">
        <f t="array" ref="AB25">_xlfn.IFS(AND(D25="",F25="",COUNTA($J$25)=0),"○",AND(I25="",COUNTA($J$25)=1),IF(OR($I$25&lt;&gt;"",$I$26&lt;&gt;"",$I$27&lt;&gt;"",$I$28&lt;&gt;"",$I$29&lt;&gt;"",$I$30&lt;&gt;"",$I$31&lt;&gt;""),"○","△"),AND(I25&gt;0,COUNTA($J$25)=1),"○",AND(I25="-",COUNTA($J$25)=1),"✕",TRUE,"✕")</f>
        <v>○</v>
      </c>
      <c r="AC25" s="66"/>
      <c r="AD25" s="66" t="str">
        <f t="shared" si="7"/>
        <v>○</v>
      </c>
      <c r="AE25" s="66" t="str" cm="1">
        <f t="array" ref="AE25">_xlfn.IFS(AND(E25&gt;0,D25=""),"✕",AND(G25&gt;0,F25=""),"✕",AND(F25&gt;0,E25&gt;F25),"✕",TRUE,"○")</f>
        <v>○</v>
      </c>
      <c r="AF25" s="66" t="str">
        <f t="shared" si="8"/>
        <v>○</v>
      </c>
      <c r="AG25" s="66"/>
      <c r="AO25" s="25"/>
      <c r="AP25" s="25"/>
      <c r="AQ25" s="25"/>
      <c r="AR25" s="25"/>
      <c r="AS25" s="25"/>
    </row>
    <row r="26" spans="1:45" ht="17.149999999999999" customHeight="1">
      <c r="A26" s="7">
        <f t="shared" si="6"/>
        <v>46370</v>
      </c>
      <c r="B26" s="38" t="str">
        <f t="shared" si="5"/>
        <v>月</v>
      </c>
      <c r="C26" s="334"/>
      <c r="D26" s="11"/>
      <c r="E26" s="12"/>
      <c r="F26" s="14"/>
      <c r="G26" s="15"/>
      <c r="H26" s="16"/>
      <c r="I26" s="6" t="str" cm="1">
        <f t="array" ref="I26">IFERROR(_xlfn.IFS(AND(D26&gt;0,E26=""),"--",AND(F26&gt;0,G26=""),"--",ROUND(VALUE(TEXT(E26-D26,"[h]:mm"))+VALUE(TEXT(G26-F26,"[h]:mm"))-VALUE(TEXT(H26,"[h]:mm")),10)=0,"",VALUE(TEXT(E26-D26,"[h]:mm"))+VALUE(TEXT(G26-F26,"[h]:mm"))-VALUE(TEXT(H26,"[h]:mm"))&lt;0,"-",TRUE,(E26-D26)+(G26-F26)-H26),"-")</f>
        <v/>
      </c>
      <c r="J26" s="412"/>
      <c r="K26" s="413"/>
      <c r="L26" s="413"/>
      <c r="M26" s="413"/>
      <c r="N26" s="413"/>
      <c r="O26" s="413"/>
      <c r="P26" s="413"/>
      <c r="Q26" s="414"/>
      <c r="R26" s="72" t="s">
        <v>45</v>
      </c>
      <c r="S26" s="327" t="str" cm="1">
        <f t="array" ref="S26">_xlfn.IFS(I26="--","入力中",OR(I26="------------",I26&gt;0),IF(AND(Y26="○",Z26="○",AA26="○",AB26="○",AD26="○",AE26="○"),"○" &amp; IF(OR(E26&gt;1,G26&gt;1),"　24:00を超過。記載上問題ないが翌日との重複がないよう注意",""),IF(Y26="✕","✕ "&amp;$Y$1&amp;"　","")&amp;
      IF(Z26="✕","✕ "&amp;$Z$1&amp;"　","")&amp;
      IF(AA26="✕","✕ "&amp;$AA$1&amp;"　","")&amp;
      _xlfn.IFS(AB26="✕","✕ "&amp;$AB$1&amp;"　",AB26="△",$AC$1&amp;"　",TRUE,"")&amp;
      IF(AD26="✕","✕ "&amp;$AD$1,"")&amp;
      IF(AE26="✕","✕ "&amp;$AE$1,"")))</f>
        <v>○</v>
      </c>
      <c r="T26" s="71"/>
      <c r="U26"/>
      <c r="V26"/>
      <c r="W26" s="71"/>
      <c r="X26" s="71"/>
      <c r="Y26" t="str" cm="1">
        <f t="array" ref="Y26">_xlfn.IFS(OR(TIME(HOUR(D26),MINUTE(D26),SECOND(D26))&lt;&gt;TIME(HOUR(D26),MINUTE(D26),0),TIME(HOUR(E26),MINUTE(E26),SECOND(E26))&lt;&gt;TIME(HOUR(E26),MINUTE(E26),0),TIME(HOUR(F26),MINUTE(F26),SECOND(F26))&lt;&gt;TIME(HOUR(F26),MINUTE(F26),0),TIME(HOUR(G26),MINUTE(G26),SECOND(G26))&lt;&gt;TIME(HOUR(G26),MINUTE(G26),0),"✕",TIME(HOUR(H26),MINUTE(H26),SECOND(H26))&lt;&gt;TIME(HOUR(H26),MINUTE(H26),0)),"✕",TRUE,"○")</f>
        <v>○</v>
      </c>
      <c r="Z26" t="str" cm="1">
        <f t="array" ref="Z26">_xlfn.IFS(AND(A26="",OR(C26="",C26="　"),I26=""),"○",AND(A26&lt;&gt;"",I26=""),"○",AND(A26&lt;&gt;"",I26&lt;&gt;""),"○",TRUE,"✕")</f>
        <v>○</v>
      </c>
      <c r="AA26" s="66" t="str" cm="1">
        <f t="array" ref="AA26">_xlfn.IFS(AND(I26="",COUNTA(H26)=0),"○",AND(I26="-",COUNTA(H26)=1),"✕",TRUE,"○")</f>
        <v>○</v>
      </c>
      <c r="AB26" s="66" t="str" cm="1">
        <f t="array" ref="AB26">_xlfn.IFS(AND(D26="",F26="",COUNTA($J$25)=0),"○",AND(I26="",COUNTA($J$25)=1),IF(OR($I$25&lt;&gt;"",$I$26&lt;&gt;"",$I$27&lt;&gt;"",$I$28&lt;&gt;"",$I$29&lt;&gt;"",$I$30&lt;&gt;"",$I$31&lt;&gt;""),"○","△"),AND(I26&gt;0,COUNTA($J$25)=1),"○",AND(I26="-",COUNTA($J$25)=1),"✕",TRUE,"✕")</f>
        <v>○</v>
      </c>
      <c r="AC26" s="66"/>
      <c r="AD26" s="66" t="str">
        <f t="shared" si="7"/>
        <v>○</v>
      </c>
      <c r="AE26" s="66" t="str" cm="1">
        <f t="array" ref="AE26">_xlfn.IFS(AND(E26&gt;0,D26=""),"✕",AND(G26&gt;0,F26=""),"✕",AND(F26&gt;0,E26&gt;F26),"✕",TRUE,"○")</f>
        <v>○</v>
      </c>
      <c r="AF26" s="66" t="str">
        <f t="shared" si="8"/>
        <v>○</v>
      </c>
      <c r="AG26" s="66"/>
      <c r="AO26" s="25"/>
      <c r="AP26" s="25"/>
      <c r="AQ26" s="25"/>
      <c r="AR26" s="25"/>
      <c r="AS26" s="25"/>
    </row>
    <row r="27" spans="1:45" ht="17.149999999999999" customHeight="1">
      <c r="A27" s="7">
        <f t="shared" si="6"/>
        <v>46371</v>
      </c>
      <c r="B27" s="38" t="str">
        <f t="shared" si="5"/>
        <v>火</v>
      </c>
      <c r="C27" s="334"/>
      <c r="D27" s="11"/>
      <c r="E27" s="12"/>
      <c r="F27" s="14"/>
      <c r="G27" s="15"/>
      <c r="H27" s="16"/>
      <c r="I27" s="6" t="str" cm="1">
        <f t="array" ref="I27">IFERROR(_xlfn.IFS(AND(D27&gt;0,E27=""),"--",AND(F27&gt;0,G27=""),"--",ROUND(VALUE(TEXT(E27-D27,"[h]:mm"))+VALUE(TEXT(G27-F27,"[h]:mm"))-VALUE(TEXT(H27,"[h]:mm")),10)=0,"",VALUE(TEXT(E27-D27,"[h]:mm"))+VALUE(TEXT(G27-F27,"[h]:mm"))-VALUE(TEXT(H27,"[h]:mm"))&lt;0,"-",TRUE,(E27-D27)+(G27-F27)-H27),"-")</f>
        <v/>
      </c>
      <c r="J27" s="412"/>
      <c r="K27" s="413"/>
      <c r="L27" s="413"/>
      <c r="M27" s="413"/>
      <c r="N27" s="413"/>
      <c r="O27" s="413"/>
      <c r="P27" s="413"/>
      <c r="Q27" s="414"/>
      <c r="R27" s="72" t="s">
        <v>45</v>
      </c>
      <c r="S27" s="327" t="str" cm="1">
        <f t="array" ref="S27">_xlfn.IFS(I27="--","入力中",OR(I27="------------",I27&gt;0),IF(AND(Y27="○",Z27="○",AA27="○",AB27="○",AD27="○",AE27="○"),"○" &amp; IF(OR(E27&gt;1,G27&gt;1),"　24:00を超過。記載上問題ないが翌日との重複がないよう注意",""),IF(Y27="✕","✕ "&amp;$Y$1&amp;"　","")&amp;
      IF(Z27="✕","✕ "&amp;$Z$1&amp;"　","")&amp;
      IF(AA27="✕","✕ "&amp;$AA$1&amp;"　","")&amp;
      _xlfn.IFS(AB27="✕","✕ "&amp;$AB$1&amp;"　",AB27="△",$AC$1&amp;"　",TRUE,"")&amp;
      IF(AD27="✕","✕ "&amp;$AD$1,"")&amp;
      IF(AE27="✕","✕ "&amp;$AE$1,"")))</f>
        <v>○</v>
      </c>
      <c r="T27" s="71"/>
      <c r="U27"/>
      <c r="V27"/>
      <c r="W27" s="71"/>
      <c r="X27" s="71"/>
      <c r="Y27" t="str" cm="1">
        <f t="array" ref="Y27">_xlfn.IFS(OR(TIME(HOUR(D27),MINUTE(D27),SECOND(D27))&lt;&gt;TIME(HOUR(D27),MINUTE(D27),0),TIME(HOUR(E27),MINUTE(E27),SECOND(E27))&lt;&gt;TIME(HOUR(E27),MINUTE(E27),0),TIME(HOUR(F27),MINUTE(F27),SECOND(F27))&lt;&gt;TIME(HOUR(F27),MINUTE(F27),0),TIME(HOUR(G27),MINUTE(G27),SECOND(G27))&lt;&gt;TIME(HOUR(G27),MINUTE(G27),0),"✕",TIME(HOUR(H27),MINUTE(H27),SECOND(H27))&lt;&gt;TIME(HOUR(H27),MINUTE(H27),0)),"✕",TRUE,"○")</f>
        <v>○</v>
      </c>
      <c r="Z27" t="str" cm="1">
        <f t="array" ref="Z27">_xlfn.IFS(AND(A27="",OR(C27="",C27="　"),I27=""),"○",AND(A27&lt;&gt;"",I27=""),"○",AND(A27&lt;&gt;"",I27&lt;&gt;""),"○",TRUE,"✕")</f>
        <v>○</v>
      </c>
      <c r="AA27" s="66" t="str" cm="1">
        <f t="array" ref="AA27">_xlfn.IFS(AND(I27="",COUNTA(H27)=0),"○",AND(I27="-",COUNTA(H27)=1),"✕",TRUE,"○")</f>
        <v>○</v>
      </c>
      <c r="AB27" s="66" t="str" cm="1">
        <f t="array" ref="AB27">_xlfn.IFS(AND(D27="",F27="",COUNTA($J$25)=0),"○",AND(I27="",COUNTA($J$25)=1),IF(OR($I$25&lt;&gt;"",$I$26&lt;&gt;"",$I$27&lt;&gt;"",$I$28&lt;&gt;"",$I$29&lt;&gt;"",$I$30&lt;&gt;"",$I$31&lt;&gt;""),"○","△"),AND(I27&gt;0,COUNTA($J$25)=1),"○",AND(I27="-",COUNTA($J$25)=1),"✕",TRUE,"✕")</f>
        <v>○</v>
      </c>
      <c r="AC27" s="66"/>
      <c r="AD27" s="66" t="str">
        <f t="shared" si="7"/>
        <v>○</v>
      </c>
      <c r="AE27" s="66" t="str" cm="1">
        <f t="array" ref="AE27">_xlfn.IFS(AND(E27&gt;0,D27=""),"✕",AND(G27&gt;0,F27=""),"✕",AND(F27&gt;0,E27&gt;F27),"✕",TRUE,"○")</f>
        <v>○</v>
      </c>
      <c r="AF27" s="66" t="str">
        <f t="shared" si="8"/>
        <v>○</v>
      </c>
      <c r="AG27" s="66"/>
      <c r="AO27" s="25"/>
      <c r="AP27" s="25"/>
      <c r="AQ27" s="25"/>
      <c r="AR27" s="25"/>
      <c r="AS27" s="25"/>
    </row>
    <row r="28" spans="1:45" ht="17.149999999999999" customHeight="1">
      <c r="A28" s="7">
        <f t="shared" si="6"/>
        <v>46372</v>
      </c>
      <c r="B28" s="38" t="str">
        <f t="shared" si="5"/>
        <v>水</v>
      </c>
      <c r="C28" s="334"/>
      <c r="D28" s="11"/>
      <c r="E28" s="12"/>
      <c r="F28" s="14"/>
      <c r="G28" s="15"/>
      <c r="H28" s="16"/>
      <c r="I28" s="6" t="str" cm="1">
        <f t="array" ref="I28">IFERROR(_xlfn.IFS(AND(D28&gt;0,E28=""),"--",AND(F28&gt;0,G28=""),"--",ROUND(VALUE(TEXT(E28-D28,"[h]:mm"))+VALUE(TEXT(G28-F28,"[h]:mm"))-VALUE(TEXT(H28,"[h]:mm")),10)=0,"",VALUE(TEXT(E28-D28,"[h]:mm"))+VALUE(TEXT(G28-F28,"[h]:mm"))-VALUE(TEXT(H28,"[h]:mm"))&lt;0,"-",TRUE,(E28-D28)+(G28-F28)-H28),"-")</f>
        <v/>
      </c>
      <c r="J28" s="412"/>
      <c r="K28" s="413"/>
      <c r="L28" s="413"/>
      <c r="M28" s="413"/>
      <c r="N28" s="413"/>
      <c r="O28" s="413"/>
      <c r="P28" s="413"/>
      <c r="Q28" s="414"/>
      <c r="R28" s="72" t="s">
        <v>45</v>
      </c>
      <c r="S28" s="327" t="str" cm="1">
        <f t="array" ref="S28">_xlfn.IFS(I28="--","入力中",OR(I28="------------",I28&gt;0),IF(AND(Y28="○",Z28="○",AA28="○",AB28="○",AD28="○",AE28="○"),"○" &amp; IF(OR(E28&gt;1,G28&gt;1),"　24:00を超過。記載上問題ないが翌日との重複がないよう注意",""),IF(Y28="✕","✕ "&amp;$Y$1&amp;"　","")&amp;
      IF(Z28="✕","✕ "&amp;$Z$1&amp;"　","")&amp;
      IF(AA28="✕","✕ "&amp;$AA$1&amp;"　","")&amp;
      _xlfn.IFS(AB28="✕","✕ "&amp;$AB$1&amp;"　",AB28="△",$AC$1&amp;"　",TRUE,"")&amp;
      IF(AD28="✕","✕ "&amp;$AD$1,"")&amp;
      IF(AE28="✕","✕ "&amp;$AE$1,"")))</f>
        <v>○</v>
      </c>
      <c r="T28" s="71"/>
      <c r="U28"/>
      <c r="V28"/>
      <c r="W28" s="71"/>
      <c r="X28" s="71"/>
      <c r="Y28" t="str" cm="1">
        <f t="array" ref="Y28">_xlfn.IFS(OR(TIME(HOUR(D28),MINUTE(D28),SECOND(D28))&lt;&gt;TIME(HOUR(D28),MINUTE(D28),0),TIME(HOUR(E28),MINUTE(E28),SECOND(E28))&lt;&gt;TIME(HOUR(E28),MINUTE(E28),0),TIME(HOUR(F28),MINUTE(F28),SECOND(F28))&lt;&gt;TIME(HOUR(F28),MINUTE(F28),0),TIME(HOUR(G28),MINUTE(G28),SECOND(G28))&lt;&gt;TIME(HOUR(G28),MINUTE(G28),0),"✕",TIME(HOUR(H28),MINUTE(H28),SECOND(H28))&lt;&gt;TIME(HOUR(H28),MINUTE(H28),0)),"✕",TRUE,"○")</f>
        <v>○</v>
      </c>
      <c r="Z28" t="str" cm="1">
        <f t="array" ref="Z28">_xlfn.IFS(AND(A28="",OR(C28="",C28="　"),I28=""),"○",AND(A28&lt;&gt;"",I28=""),"○",AND(A28&lt;&gt;"",I28&lt;&gt;""),"○",TRUE,"✕")</f>
        <v>○</v>
      </c>
      <c r="AA28" s="66" t="str" cm="1">
        <f t="array" ref="AA28">_xlfn.IFS(AND(I28="",COUNTA(H28)=0),"○",AND(I28="-",COUNTA(H28)=1),"✕",TRUE,"○")</f>
        <v>○</v>
      </c>
      <c r="AB28" s="66" t="str" cm="1">
        <f t="array" ref="AB28">_xlfn.IFS(AND(D28="",F28="",COUNTA($J$25)=0),"○",AND(I28="",COUNTA($J$25)=1),IF(OR($I$25&lt;&gt;"",$I$26&lt;&gt;"",$I$27&lt;&gt;"",$I$28&lt;&gt;"",$I$29&lt;&gt;"",$I$30&lt;&gt;"",$I$31&lt;&gt;""),"○","△"),AND(I28&gt;0,COUNTA($J$25)=1),"○",AND(I28="-",COUNTA($J$25)=1),"✕",TRUE,"✕")</f>
        <v>○</v>
      </c>
      <c r="AC28" s="66"/>
      <c r="AD28" s="66" t="str">
        <f t="shared" si="7"/>
        <v>○</v>
      </c>
      <c r="AE28" s="66" t="str" cm="1">
        <f t="array" ref="AE28">_xlfn.IFS(AND(E28&gt;0,D28=""),"✕",AND(G28&gt;0,F28=""),"✕",AND(F28&gt;0,E28&gt;F28),"✕",TRUE,"○")</f>
        <v>○</v>
      </c>
      <c r="AF28" s="66" t="str">
        <f t="shared" si="8"/>
        <v>○</v>
      </c>
      <c r="AG28" s="66"/>
      <c r="AO28" s="25"/>
      <c r="AP28" s="25"/>
      <c r="AQ28" s="25"/>
      <c r="AR28" s="25"/>
      <c r="AS28" s="25"/>
    </row>
    <row r="29" spans="1:45" ht="17.149999999999999" customHeight="1">
      <c r="A29" s="7">
        <f t="shared" si="6"/>
        <v>46373</v>
      </c>
      <c r="B29" s="38" t="str">
        <f t="shared" si="5"/>
        <v>木</v>
      </c>
      <c r="C29" s="334"/>
      <c r="D29" s="53"/>
      <c r="E29" s="12"/>
      <c r="F29" s="14"/>
      <c r="G29" s="15"/>
      <c r="H29" s="16"/>
      <c r="I29" s="6" t="str" cm="1">
        <f t="array" ref="I29">IFERROR(_xlfn.IFS(AND(D29&gt;0,E29=""),"--",AND(F29&gt;0,G29=""),"--",ROUND(VALUE(TEXT(E29-D29,"[h]:mm"))+VALUE(TEXT(G29-F29,"[h]:mm"))-VALUE(TEXT(H29,"[h]:mm")),10)=0,"",VALUE(TEXT(E29-D29,"[h]:mm"))+VALUE(TEXT(G29-F29,"[h]:mm"))-VALUE(TEXT(H29,"[h]:mm"))&lt;0,"-",TRUE,(E29-D29)+(G29-F29)-H29),"-")</f>
        <v/>
      </c>
      <c r="J29" s="412"/>
      <c r="K29" s="413"/>
      <c r="L29" s="413"/>
      <c r="M29" s="413"/>
      <c r="N29" s="413"/>
      <c r="O29" s="413"/>
      <c r="P29" s="413"/>
      <c r="Q29" s="414"/>
      <c r="R29" s="72" t="s">
        <v>45</v>
      </c>
      <c r="S29" s="327" t="str" cm="1">
        <f t="array" ref="S29">_xlfn.IFS(I29="--","入力中",OR(I29="------------",I29&gt;0),IF(AND(Y29="○",Z29="○",AA29="○",AB29="○",AD29="○",AE29="○"),"○" &amp; IF(OR(E29&gt;1,G29&gt;1),"　24:00を超過。記載上問題ないが翌日との重複がないよう注意",""),IF(Y29="✕","✕ "&amp;$Y$1&amp;"　","")&amp;
      IF(Z29="✕","✕ "&amp;$Z$1&amp;"　","")&amp;
      IF(AA29="✕","✕ "&amp;$AA$1&amp;"　","")&amp;
      _xlfn.IFS(AB29="✕","✕ "&amp;$AB$1&amp;"　",AB29="△",$AC$1&amp;"　",TRUE,"")&amp;
      IF(AD29="✕","✕ "&amp;$AD$1,"")&amp;
      IF(AE29="✕","✕ "&amp;$AE$1,"")))</f>
        <v>○</v>
      </c>
      <c r="T29" s="71"/>
      <c r="U29"/>
      <c r="V29"/>
      <c r="W29" s="71"/>
      <c r="X29" s="71"/>
      <c r="Y29" t="str" cm="1">
        <f t="array" ref="Y29">_xlfn.IFS(OR(TIME(HOUR(D29),MINUTE(D29),SECOND(D29))&lt;&gt;TIME(HOUR(D29),MINUTE(D29),0),TIME(HOUR(E29),MINUTE(E29),SECOND(E29))&lt;&gt;TIME(HOUR(E29),MINUTE(E29),0),TIME(HOUR(F29),MINUTE(F29),SECOND(F29))&lt;&gt;TIME(HOUR(F29),MINUTE(F29),0),TIME(HOUR(G29),MINUTE(G29),SECOND(G29))&lt;&gt;TIME(HOUR(G29),MINUTE(G29),0),"✕",TIME(HOUR(H29),MINUTE(H29),SECOND(H29))&lt;&gt;TIME(HOUR(H29),MINUTE(H29),0)),"✕",TRUE,"○")</f>
        <v>○</v>
      </c>
      <c r="Z29" t="str" cm="1">
        <f t="array" ref="Z29">_xlfn.IFS(AND(A29="",OR(C29="",C29="　"),I29=""),"○",AND(A29&lt;&gt;"",I29=""),"○",AND(A29&lt;&gt;"",I29&lt;&gt;""),"○",TRUE,"✕")</f>
        <v>○</v>
      </c>
      <c r="AA29" s="66" t="str" cm="1">
        <f t="array" ref="AA29">_xlfn.IFS(AND(I29="",COUNTA(H29)=0),"○",AND(I29="-",COUNTA(H29)=1),"✕",TRUE,"○")</f>
        <v>○</v>
      </c>
      <c r="AB29" s="66" t="str" cm="1">
        <f t="array" ref="AB29">_xlfn.IFS(AND(D29="",F29="",COUNTA($J$25)=0),"○",AND(I29="",COUNTA($J$25)=1),IF(OR($I$25&lt;&gt;"",$I$26&lt;&gt;"",$I$27&lt;&gt;"",$I$28&lt;&gt;"",$I$29&lt;&gt;"",$I$30&lt;&gt;"",$I$31&lt;&gt;""),"○","△"),AND(I29&gt;0,COUNTA($J$25)=1),"○",AND(I29="-",COUNTA($J$25)=1),"✕",TRUE,"✕")</f>
        <v>○</v>
      </c>
      <c r="AC29" s="66"/>
      <c r="AD29" s="66" t="str">
        <f t="shared" si="7"/>
        <v>○</v>
      </c>
      <c r="AE29" s="66" t="str" cm="1">
        <f t="array" ref="AE29">_xlfn.IFS(AND(E29&gt;0,D29=""),"✕",AND(G29&gt;0,F29=""),"✕",AND(F29&gt;0,E29&gt;F29),"✕",TRUE,"○")</f>
        <v>○</v>
      </c>
      <c r="AF29" s="66" t="str">
        <f t="shared" si="8"/>
        <v>○</v>
      </c>
      <c r="AG29" s="66"/>
      <c r="AO29" s="25"/>
      <c r="AP29" s="25"/>
      <c r="AQ29" s="25"/>
      <c r="AR29" s="25"/>
      <c r="AS29" s="25"/>
    </row>
    <row r="30" spans="1:45" ht="17.149999999999999" customHeight="1">
      <c r="A30" s="7">
        <f t="shared" si="6"/>
        <v>46374</v>
      </c>
      <c r="B30" s="38" t="str">
        <f t="shared" si="5"/>
        <v>金</v>
      </c>
      <c r="C30" s="334"/>
      <c r="D30" s="11"/>
      <c r="E30" s="12"/>
      <c r="F30" s="14"/>
      <c r="G30" s="15"/>
      <c r="H30" s="16"/>
      <c r="I30" s="6" t="str" cm="1">
        <f t="array" ref="I30">IFERROR(_xlfn.IFS(AND(D30&gt;0,E30=""),"--",AND(F30&gt;0,G30=""),"--",ROUND(VALUE(TEXT(E30-D30,"[h]:mm"))+VALUE(TEXT(G30-F30,"[h]:mm"))-VALUE(TEXT(H30,"[h]:mm")),10)=0,"",VALUE(TEXT(E30-D30,"[h]:mm"))+VALUE(TEXT(G30-F30,"[h]:mm"))-VALUE(TEXT(H30,"[h]:mm"))&lt;0,"-",TRUE,(E30-D30)+(G30-F30)-H30),"-")</f>
        <v/>
      </c>
      <c r="J30" s="412"/>
      <c r="K30" s="413"/>
      <c r="L30" s="413"/>
      <c r="M30" s="413"/>
      <c r="N30" s="413"/>
      <c r="O30" s="413"/>
      <c r="P30" s="413"/>
      <c r="Q30" s="414"/>
      <c r="R30" s="72" t="s">
        <v>45</v>
      </c>
      <c r="S30" s="327" t="str" cm="1">
        <f t="array" ref="S30">_xlfn.IFS(I30="--","入力中",OR(I30="------------",I30&gt;0),IF(AND(Y30="○",Z30="○",AA30="○",AB30="○",AD30="○",AE30="○"),"○" &amp; IF(OR(E30&gt;1,G30&gt;1),"　24:00を超過。記載上問題ないが翌日との重複がないよう注意",""),IF(Y30="✕","✕ "&amp;$Y$1&amp;"　","")&amp;
      IF(Z30="✕","✕ "&amp;$Z$1&amp;"　","")&amp;
      IF(AA30="✕","✕ "&amp;$AA$1&amp;"　","")&amp;
      _xlfn.IFS(AB30="✕","✕ "&amp;$AB$1&amp;"　",AB30="△",$AC$1&amp;"　",TRUE,"")&amp;
      IF(AD30="✕","✕ "&amp;$AD$1,"")&amp;
      IF(AE30="✕","✕ "&amp;$AE$1,"")))</f>
        <v>○</v>
      </c>
      <c r="T30" s="71"/>
      <c r="U30"/>
      <c r="V30"/>
      <c r="W30" s="71"/>
      <c r="X30" s="71"/>
      <c r="Y30" t="str" cm="1">
        <f t="array" ref="Y30">_xlfn.IFS(OR(TIME(HOUR(D30),MINUTE(D30),SECOND(D30))&lt;&gt;TIME(HOUR(D30),MINUTE(D30),0),TIME(HOUR(E30),MINUTE(E30),SECOND(E30))&lt;&gt;TIME(HOUR(E30),MINUTE(E30),0),TIME(HOUR(F30),MINUTE(F30),SECOND(F30))&lt;&gt;TIME(HOUR(F30),MINUTE(F30),0),TIME(HOUR(G30),MINUTE(G30),SECOND(G30))&lt;&gt;TIME(HOUR(G30),MINUTE(G30),0),"✕",TIME(HOUR(H30),MINUTE(H30),SECOND(H30))&lt;&gt;TIME(HOUR(H30),MINUTE(H30),0)),"✕",TRUE,"○")</f>
        <v>○</v>
      </c>
      <c r="Z30" t="str" cm="1">
        <f t="array" ref="Z30">_xlfn.IFS(AND(A30="",OR(C30="",C30="　"),I30=""),"○",AND(A30&lt;&gt;"",I30=""),"○",AND(A30&lt;&gt;"",I30&lt;&gt;""),"○",TRUE,"✕")</f>
        <v>○</v>
      </c>
      <c r="AA30" s="66" t="str" cm="1">
        <f t="array" ref="AA30">_xlfn.IFS(AND(I30="",COUNTA(H30)=0),"○",AND(I30="-",COUNTA(H30)=1),"✕",TRUE,"○")</f>
        <v>○</v>
      </c>
      <c r="AB30" s="66" t="str" cm="1">
        <f t="array" ref="AB30">_xlfn.IFS(AND(D30="",F30="",COUNTA($J$25)=0),"○",AND(I30="",COUNTA($J$25)=1),IF(OR($I$25&lt;&gt;"",$I$26&lt;&gt;"",$I$27&lt;&gt;"",$I$28&lt;&gt;"",$I$29&lt;&gt;"",$I$30&lt;&gt;"",$I$31&lt;&gt;""),"○","△"),AND(I30&gt;0,COUNTA($J$25)=1),"○",AND(I30="-",COUNTA($J$25)=1),"✕",TRUE,"✕")</f>
        <v>○</v>
      </c>
      <c r="AC30" s="66"/>
      <c r="AD30" s="66" t="str">
        <f t="shared" si="7"/>
        <v>○</v>
      </c>
      <c r="AE30" s="66" t="str" cm="1">
        <f t="array" ref="AE30">_xlfn.IFS(AND(E30&gt;0,D30=""),"✕",AND(G30&gt;0,F30=""),"✕",AND(F30&gt;0,E30&gt;F30),"✕",TRUE,"○")</f>
        <v>○</v>
      </c>
      <c r="AF30" s="66" t="str">
        <f t="shared" si="8"/>
        <v>○</v>
      </c>
      <c r="AG30" s="66"/>
      <c r="AO30" s="25"/>
      <c r="AP30" s="25"/>
      <c r="AQ30" s="25"/>
      <c r="AR30" s="25"/>
      <c r="AS30" s="25"/>
    </row>
    <row r="31" spans="1:45" ht="17.149999999999999" customHeight="1">
      <c r="A31" s="7">
        <f t="shared" si="6"/>
        <v>46375</v>
      </c>
      <c r="B31" s="38" t="str">
        <f t="shared" si="5"/>
        <v>土</v>
      </c>
      <c r="C31" s="334" t="s">
        <v>19</v>
      </c>
      <c r="D31" s="11"/>
      <c r="E31" s="12"/>
      <c r="F31" s="14"/>
      <c r="G31" s="15"/>
      <c r="H31" s="16"/>
      <c r="I31" s="6" t="str" cm="1">
        <f t="array" ref="I31">IFERROR(_xlfn.IFS(AND(D31&gt;0,E31=""),"--",AND(F31&gt;0,G31=""),"--",ROUND(VALUE(TEXT(E31-D31,"[h]:mm"))+VALUE(TEXT(G31-F31,"[h]:mm"))-VALUE(TEXT(H31,"[h]:mm")),10)=0,"",VALUE(TEXT(E31-D31,"[h]:mm"))+VALUE(TEXT(G31-F31,"[h]:mm"))-VALUE(TEXT(H31,"[h]:mm"))&lt;0,"-",TRUE,(E31-D31)+(G31-F31)-H31),"-")</f>
        <v/>
      </c>
      <c r="J31" s="415"/>
      <c r="K31" s="416"/>
      <c r="L31" s="416"/>
      <c r="M31" s="416"/>
      <c r="N31" s="416"/>
      <c r="O31" s="416"/>
      <c r="P31" s="416"/>
      <c r="Q31" s="417"/>
      <c r="R31" s="72" t="s">
        <v>45</v>
      </c>
      <c r="S31" s="327" t="str" cm="1">
        <f t="array" ref="S31">_xlfn.IFS(I31="--","入力中",OR(I31="------------",I31&gt;0),IF(AND(Y31="○",Z31="○",AA31="○",AB31="○",AD31="○",AE31="○"),"○" &amp; IF(OR(E31&gt;1,G31&gt;1),"　24:00を超過。記載上問題ないが翌日との重複がないよう注意",""),IF(Y31="✕","✕ "&amp;$Y$1&amp;"　","")&amp;
      IF(Z31="✕","✕ "&amp;$Z$1&amp;"　","")&amp;
      IF(AA31="✕","✕ "&amp;$AA$1&amp;"　","")&amp;
      _xlfn.IFS(AB31="✕","✕ "&amp;$AB$1&amp;"　",AB31="△",$AC$1&amp;"　",TRUE,"")&amp;
      IF(AD31="✕","✕ "&amp;$AD$1,"")&amp;
      IF(AE31="✕","✕ "&amp;$AE$1,"")))</f>
        <v>○</v>
      </c>
      <c r="T31" s="71"/>
      <c r="U31"/>
      <c r="V31"/>
      <c r="W31" s="71"/>
      <c r="X31" s="71"/>
      <c r="Y31" t="str" cm="1">
        <f t="array" ref="Y31">_xlfn.IFS(OR(TIME(HOUR(D31),MINUTE(D31),SECOND(D31))&lt;&gt;TIME(HOUR(D31),MINUTE(D31),0),TIME(HOUR(E31),MINUTE(E31),SECOND(E31))&lt;&gt;TIME(HOUR(E31),MINUTE(E31),0),TIME(HOUR(F31),MINUTE(F31),SECOND(F31))&lt;&gt;TIME(HOUR(F31),MINUTE(F31),0),TIME(HOUR(G31),MINUTE(G31),SECOND(G31))&lt;&gt;TIME(HOUR(G31),MINUTE(G31),0),"✕",TIME(HOUR(H31),MINUTE(H31),SECOND(H31))&lt;&gt;TIME(HOUR(H31),MINUTE(H31),0)),"✕",TRUE,"○")</f>
        <v>○</v>
      </c>
      <c r="Z31" t="str" cm="1">
        <f t="array" ref="Z31">_xlfn.IFS(AND(A31="",OR(C31="",C31="　"),I31=""),"○",AND(A31&lt;&gt;"",I31=""),"○",AND(A31&lt;&gt;"",I31&lt;&gt;""),"○",TRUE,"✕")</f>
        <v>○</v>
      </c>
      <c r="AA31" s="66" t="str" cm="1">
        <f t="array" ref="AA31">_xlfn.IFS(AND(I31="",COUNTA(H31)=0),"○",AND(I31="-",COUNTA(H31)=1),"✕",TRUE,"○")</f>
        <v>○</v>
      </c>
      <c r="AB31" s="66" t="str" cm="1">
        <f t="array" ref="AB31">_xlfn.IFS(AND(D31="",F31="",COUNTA($J$25)=0),"○",AND(I31="",COUNTA($J$25)=1),IF(OR($I$25&lt;&gt;"",$I$26&lt;&gt;"",$I$27&lt;&gt;"",$I$28&lt;&gt;"",$I$29&lt;&gt;"",$I$30&lt;&gt;"",$I$31&lt;&gt;""),"○","△"),AND(I31&gt;0,COUNTA($J$25)=1),"○",AND(I31="-",COUNTA($J$25)=1),"✕",TRUE,"✕")</f>
        <v>○</v>
      </c>
      <c r="AC31" s="66"/>
      <c r="AD31" s="66" t="str">
        <f t="shared" si="7"/>
        <v>○</v>
      </c>
      <c r="AE31" s="66" t="str" cm="1">
        <f t="array" ref="AE31">_xlfn.IFS(AND(E31&gt;0,D31=""),"✕",AND(G31&gt;0,F31=""),"✕",AND(F31&gt;0,E31&gt;F31),"✕",TRUE,"○")</f>
        <v>○</v>
      </c>
      <c r="AF31" s="66" t="str">
        <f t="shared" si="8"/>
        <v>○</v>
      </c>
      <c r="AG31" s="66"/>
      <c r="AO31" s="25"/>
      <c r="AP31" s="25"/>
      <c r="AQ31" s="25"/>
      <c r="AR31" s="25"/>
      <c r="AS31" s="25"/>
    </row>
    <row r="32" spans="1:45" ht="17.149999999999999" customHeight="1">
      <c r="A32" s="7">
        <f t="shared" si="6"/>
        <v>46376</v>
      </c>
      <c r="B32" s="38" t="str">
        <f t="shared" si="5"/>
        <v>日</v>
      </c>
      <c r="C32" s="334" t="s">
        <v>19</v>
      </c>
      <c r="D32" s="11"/>
      <c r="E32" s="12"/>
      <c r="F32" s="14"/>
      <c r="G32" s="15"/>
      <c r="H32" s="16"/>
      <c r="I32" s="6" t="str" cm="1">
        <f t="array" ref="I32">IFERROR(_xlfn.IFS(AND(D32&gt;0,E32=""),"--",AND(F32&gt;0,G32=""),"--",ROUND(VALUE(TEXT(E32-D32,"[h]:mm"))+VALUE(TEXT(G32-F32,"[h]:mm"))-VALUE(TEXT(H32,"[h]:mm")),10)=0,"",VALUE(TEXT(E32-D32,"[h]:mm"))+VALUE(TEXT(G32-F32,"[h]:mm"))-VALUE(TEXT(H32,"[h]:mm"))&lt;0,"-",TRUE,(E32-D32)+(G32-F32)-H32),"-")</f>
        <v/>
      </c>
      <c r="J32" s="409"/>
      <c r="K32" s="410"/>
      <c r="L32" s="410"/>
      <c r="M32" s="410"/>
      <c r="N32" s="410"/>
      <c r="O32" s="410"/>
      <c r="P32" s="410"/>
      <c r="Q32" s="411"/>
      <c r="R32" s="72" t="s">
        <v>45</v>
      </c>
      <c r="S32" s="327" t="str" cm="1">
        <f t="array" ref="S32">_xlfn.IFS(I32="--","入力中",OR(I32="------------",I32&gt;0),IF(AND(Y32="○",Z32="○",AA32="○",AB32="○",AD32="○",AE32="○"),"○" &amp; IF(OR(E32&gt;1,G32&gt;1),"　24:00を超過。記載上問題ないが翌日との重複がないよう注意",""),IF(Y32="✕","✕ "&amp;$Y$1&amp;"　","")&amp;
      IF(Z32="✕","✕ "&amp;$Z$1&amp;"　","")&amp;
      IF(AA32="✕","✕ "&amp;$AA$1&amp;"　","")&amp;
      _xlfn.IFS(AB32="✕","✕ "&amp;$AB$1&amp;"　",AB32="△",$AC$1&amp;"　",TRUE,"")&amp;
      IF(AD32="✕","✕ "&amp;$AD$1,"")&amp;
      IF(AE32="✕","✕ "&amp;$AE$1,"")))</f>
        <v>○</v>
      </c>
      <c r="T32" s="71"/>
      <c r="U32"/>
      <c r="V32"/>
      <c r="W32" s="71"/>
      <c r="X32" s="71"/>
      <c r="Y32" t="str" cm="1">
        <f t="array" ref="Y32">_xlfn.IFS(OR(TIME(HOUR(D32),MINUTE(D32),SECOND(D32))&lt;&gt;TIME(HOUR(D32),MINUTE(D32),0),TIME(HOUR(E32),MINUTE(E32),SECOND(E32))&lt;&gt;TIME(HOUR(E32),MINUTE(E32),0),TIME(HOUR(F32),MINUTE(F32),SECOND(F32))&lt;&gt;TIME(HOUR(F32),MINUTE(F32),0),TIME(HOUR(G32),MINUTE(G32),SECOND(G32))&lt;&gt;TIME(HOUR(G32),MINUTE(G32),0),"✕",TIME(HOUR(H32),MINUTE(H32),SECOND(H32))&lt;&gt;TIME(HOUR(H32),MINUTE(H32),0)),"✕",TRUE,"○")</f>
        <v>○</v>
      </c>
      <c r="Z32" t="str" cm="1">
        <f t="array" ref="Z32">_xlfn.IFS(AND(A32="",OR(C32="",C32="　"),I32=""),"○",AND(A32&lt;&gt;"",I32=""),"○",AND(A32&lt;&gt;"",I32&lt;&gt;""),"○",TRUE,"✕")</f>
        <v>○</v>
      </c>
      <c r="AA32" s="66" t="str" cm="1">
        <f t="array" ref="AA32">_xlfn.IFS(AND(I32="",COUNTA(H32)=0),"○",AND(I32="-",COUNTA(H32)=1),"✕",TRUE,"○")</f>
        <v>○</v>
      </c>
      <c r="AB32" s="66" t="str" cm="1">
        <f t="array" ref="AB32">_xlfn.IFS(AND(D32="",F32="",COUNTA($J$32)=0),"○",AND(I32="",COUNTA($J$32)=1),IF(OR($I$32&lt;&gt;"",$I$33&lt;&gt;"",$I$34&lt;&gt;"",$I$35&lt;&gt;"",$I$36&lt;&gt;"",$I$37&lt;&gt;"",$I$38&lt;&gt;""),"○","△"),AND(I32&gt;0,COUNTA($J$32)=1),"○",AND(I32="-",COUNTA($J$32)=1),"✕",TRUE,"✕")</f>
        <v>○</v>
      </c>
      <c r="AC32" s="66"/>
      <c r="AD32" s="66" t="str">
        <f t="shared" si="7"/>
        <v>○</v>
      </c>
      <c r="AE32" s="66" t="str" cm="1">
        <f t="array" ref="AE32">_xlfn.IFS(AND(E32&gt;0,D32=""),"✕",AND(G32&gt;0,F32=""),"✕",AND(F32&gt;0,E32&gt;F32),"✕",TRUE,"○")</f>
        <v>○</v>
      </c>
      <c r="AF32" s="66" t="str">
        <f t="shared" si="8"/>
        <v>○</v>
      </c>
      <c r="AG32" s="66"/>
      <c r="AO32" s="25"/>
      <c r="AP32" s="25"/>
      <c r="AQ32" s="25"/>
      <c r="AR32" s="25"/>
      <c r="AS32" s="25"/>
    </row>
    <row r="33" spans="1:45" ht="17.149999999999999" customHeight="1">
      <c r="A33" s="7">
        <f t="shared" si="6"/>
        <v>46377</v>
      </c>
      <c r="B33" s="38" t="str">
        <f t="shared" si="5"/>
        <v>月</v>
      </c>
      <c r="C33" s="334"/>
      <c r="D33" s="11"/>
      <c r="E33" s="12"/>
      <c r="F33" s="14"/>
      <c r="G33" s="15"/>
      <c r="H33" s="16"/>
      <c r="I33" s="6" t="str" cm="1">
        <f t="array" ref="I33">IFERROR(_xlfn.IFS(AND(D33&gt;0,E33=""),"--",AND(F33&gt;0,G33=""),"--",ROUND(VALUE(TEXT(E33-D33,"[h]:mm"))+VALUE(TEXT(G33-F33,"[h]:mm"))-VALUE(TEXT(H33,"[h]:mm")),10)=0,"",VALUE(TEXT(E33-D33,"[h]:mm"))+VALUE(TEXT(G33-F33,"[h]:mm"))-VALUE(TEXT(H33,"[h]:mm"))&lt;0,"-",TRUE,(E33-D33)+(G33-F33)-H33),"-")</f>
        <v/>
      </c>
      <c r="J33" s="412"/>
      <c r="K33" s="413"/>
      <c r="L33" s="413"/>
      <c r="M33" s="413"/>
      <c r="N33" s="413"/>
      <c r="O33" s="413"/>
      <c r="P33" s="413"/>
      <c r="Q33" s="414"/>
      <c r="R33" s="72" t="s">
        <v>45</v>
      </c>
      <c r="S33" s="327" t="str" cm="1">
        <f t="array" ref="S33">_xlfn.IFS(I33="--","入力中",OR(I33="------------",I33&gt;0),IF(AND(Y33="○",Z33="○",AA33="○",AB33="○",AD33="○",AE33="○"),"○" &amp; IF(OR(E33&gt;1,G33&gt;1),"　24:00を超過。記載上問題ないが翌日との重複がないよう注意",""),IF(Y33="✕","✕ "&amp;$Y$1&amp;"　","")&amp;
      IF(Z33="✕","✕ "&amp;$Z$1&amp;"　","")&amp;
      IF(AA33="✕","✕ "&amp;$AA$1&amp;"　","")&amp;
      _xlfn.IFS(AB33="✕","✕ "&amp;$AB$1&amp;"　",AB33="△",$AC$1&amp;"　",TRUE,"")&amp;
      IF(AD33="✕","✕ "&amp;$AD$1,"")&amp;
      IF(AE33="✕","✕ "&amp;$AE$1,"")))</f>
        <v>○</v>
      </c>
      <c r="T33" s="71"/>
      <c r="U33"/>
      <c r="V33"/>
      <c r="W33" s="71"/>
      <c r="X33" s="71"/>
      <c r="Y33" t="str" cm="1">
        <f t="array" ref="Y33">_xlfn.IFS(OR(TIME(HOUR(D33),MINUTE(D33),SECOND(D33))&lt;&gt;TIME(HOUR(D33),MINUTE(D33),0),TIME(HOUR(E33),MINUTE(E33),SECOND(E33))&lt;&gt;TIME(HOUR(E33),MINUTE(E33),0),TIME(HOUR(F33),MINUTE(F33),SECOND(F33))&lt;&gt;TIME(HOUR(F33),MINUTE(F33),0),TIME(HOUR(G33),MINUTE(G33),SECOND(G33))&lt;&gt;TIME(HOUR(G33),MINUTE(G33),0),"✕",TIME(HOUR(H33),MINUTE(H33),SECOND(H33))&lt;&gt;TIME(HOUR(H33),MINUTE(H33),0)),"✕",TRUE,"○")</f>
        <v>○</v>
      </c>
      <c r="Z33" t="str" cm="1">
        <f t="array" ref="Z33">_xlfn.IFS(AND(A33="",OR(C33="",C33="　"),I33=""),"○",AND(A33&lt;&gt;"",I33=""),"○",AND(A33&lt;&gt;"",I33&lt;&gt;""),"○",TRUE,"✕")</f>
        <v>○</v>
      </c>
      <c r="AA33" s="66" t="str" cm="1">
        <f t="array" ref="AA33">_xlfn.IFS(AND(I33="",COUNTA(H33)=0),"○",AND(I33="-",COUNTA(H33)=1),"✕",TRUE,"○")</f>
        <v>○</v>
      </c>
      <c r="AB33" s="66" t="str" cm="1">
        <f t="array" ref="AB33">_xlfn.IFS(AND(D33="",F33="",COUNTA($J$32)=0),"○",AND(I33="",COUNTA($J$32)=1),IF(OR($I$32&lt;&gt;"",$I$33&lt;&gt;"",$I$34&lt;&gt;"",$I$35&lt;&gt;"",$I$36&lt;&gt;"",$I$37&lt;&gt;"",$I$38&lt;&gt;""),"○","△"),AND(I33&gt;0,COUNTA($J$32)=1),"○",AND(I33="-",COUNTA($J$32)=1),"✕",TRUE,"✕")</f>
        <v>○</v>
      </c>
      <c r="AC33" s="66"/>
      <c r="AD33" s="66" t="str">
        <f t="shared" si="7"/>
        <v>○</v>
      </c>
      <c r="AE33" s="66" t="str" cm="1">
        <f t="array" ref="AE33">_xlfn.IFS(AND(E33&gt;0,D33=""),"✕",AND(G33&gt;0,F33=""),"✕",AND(F33&gt;0,E33&gt;F33),"✕",TRUE,"○")</f>
        <v>○</v>
      </c>
      <c r="AF33" s="66" t="str">
        <f t="shared" si="8"/>
        <v>○</v>
      </c>
      <c r="AG33" s="66"/>
      <c r="AO33" s="25"/>
      <c r="AP33" s="25"/>
      <c r="AQ33" s="25"/>
      <c r="AR33" s="25"/>
      <c r="AS33" s="25"/>
    </row>
    <row r="34" spans="1:45" ht="17.149999999999999" customHeight="1">
      <c r="A34" s="7">
        <f t="shared" si="6"/>
        <v>46378</v>
      </c>
      <c r="B34" s="38" t="str">
        <f t="shared" si="5"/>
        <v>火</v>
      </c>
      <c r="C34" s="334"/>
      <c r="D34" s="11"/>
      <c r="E34" s="12"/>
      <c r="F34" s="14"/>
      <c r="G34" s="15"/>
      <c r="H34" s="16"/>
      <c r="I34" s="6" t="str" cm="1">
        <f t="array" ref="I34">IFERROR(_xlfn.IFS(AND(D34&gt;0,E34=""),"--",AND(F34&gt;0,G34=""),"--",ROUND(VALUE(TEXT(E34-D34,"[h]:mm"))+VALUE(TEXT(G34-F34,"[h]:mm"))-VALUE(TEXT(H34,"[h]:mm")),10)=0,"",VALUE(TEXT(E34-D34,"[h]:mm"))+VALUE(TEXT(G34-F34,"[h]:mm"))-VALUE(TEXT(H34,"[h]:mm"))&lt;0,"-",TRUE,(E34-D34)+(G34-F34)-H34),"-")</f>
        <v/>
      </c>
      <c r="J34" s="412"/>
      <c r="K34" s="413"/>
      <c r="L34" s="413"/>
      <c r="M34" s="413"/>
      <c r="N34" s="413"/>
      <c r="O34" s="413"/>
      <c r="P34" s="413"/>
      <c r="Q34" s="414"/>
      <c r="R34" s="72" t="s">
        <v>45</v>
      </c>
      <c r="S34" s="327" t="str" cm="1">
        <f t="array" ref="S34">_xlfn.IFS(I34="--","入力中",OR(I34="------------",I34&gt;0),IF(AND(Y34="○",Z34="○",AA34="○",AB34="○",AD34="○",AE34="○"),"○" &amp; IF(OR(E34&gt;1,G34&gt;1),"　24:00を超過。記載上問題ないが翌日との重複がないよう注意",""),IF(Y34="✕","✕ "&amp;$Y$1&amp;"　","")&amp;
      IF(Z34="✕","✕ "&amp;$Z$1&amp;"　","")&amp;
      IF(AA34="✕","✕ "&amp;$AA$1&amp;"　","")&amp;
      _xlfn.IFS(AB34="✕","✕ "&amp;$AB$1&amp;"　",AB34="△",$AC$1&amp;"　",TRUE,"")&amp;
      IF(AD34="✕","✕ "&amp;$AD$1,"")&amp;
      IF(AE34="✕","✕ "&amp;$AE$1,"")))</f>
        <v>○</v>
      </c>
      <c r="T34" s="71"/>
      <c r="U34"/>
      <c r="V34"/>
      <c r="W34" s="71"/>
      <c r="X34" s="71"/>
      <c r="Y34" t="str" cm="1">
        <f t="array" ref="Y34">_xlfn.IFS(OR(TIME(HOUR(D34),MINUTE(D34),SECOND(D34))&lt;&gt;TIME(HOUR(D34),MINUTE(D34),0),TIME(HOUR(E34),MINUTE(E34),SECOND(E34))&lt;&gt;TIME(HOUR(E34),MINUTE(E34),0),TIME(HOUR(F34),MINUTE(F34),SECOND(F34))&lt;&gt;TIME(HOUR(F34),MINUTE(F34),0),TIME(HOUR(G34),MINUTE(G34),SECOND(G34))&lt;&gt;TIME(HOUR(G34),MINUTE(G34),0),"✕",TIME(HOUR(H34),MINUTE(H34),SECOND(H34))&lt;&gt;TIME(HOUR(H34),MINUTE(H34),0)),"✕",TRUE,"○")</f>
        <v>○</v>
      </c>
      <c r="Z34" t="str" cm="1">
        <f t="array" ref="Z34">_xlfn.IFS(AND(A34="",OR(C34="",C34="　"),I34=""),"○",AND(A34&lt;&gt;"",I34=""),"○",AND(A34&lt;&gt;"",I34&lt;&gt;""),"○",TRUE,"✕")</f>
        <v>○</v>
      </c>
      <c r="AA34" s="66" t="str" cm="1">
        <f t="array" ref="AA34">_xlfn.IFS(AND(I34="",COUNTA(H34)=0),"○",AND(I34="-",COUNTA(H34)=1),"✕",TRUE,"○")</f>
        <v>○</v>
      </c>
      <c r="AB34" s="66" t="str" cm="1">
        <f t="array" ref="AB34">_xlfn.IFS(AND(D34="",F34="",COUNTA($J$32)=0),"○",AND(I34="",COUNTA($J$32)=1),IF(OR($I$32&lt;&gt;"",$I$33&lt;&gt;"",$I$34&lt;&gt;"",$I$35&lt;&gt;"",$I$36&lt;&gt;"",$I$37&lt;&gt;"",$I$38&lt;&gt;""),"○","△"),AND(I34&gt;0,COUNTA($J$32)=1),"○",AND(I34="-",COUNTA($J$32)=1),"✕",TRUE,"✕")</f>
        <v>○</v>
      </c>
      <c r="AC34" s="66"/>
      <c r="AD34" s="66" t="str">
        <f t="shared" si="7"/>
        <v>○</v>
      </c>
      <c r="AE34" s="66" t="str" cm="1">
        <f t="array" ref="AE34">_xlfn.IFS(AND(E34&gt;0,D34=""),"✕",AND(G34&gt;0,F34=""),"✕",AND(F34&gt;0,E34&gt;F34),"✕",TRUE,"○")</f>
        <v>○</v>
      </c>
      <c r="AF34" s="66" t="str">
        <f t="shared" si="8"/>
        <v>○</v>
      </c>
      <c r="AG34" s="66"/>
      <c r="AO34" s="25"/>
      <c r="AP34" s="25"/>
      <c r="AQ34" s="25"/>
      <c r="AR34" s="25"/>
      <c r="AS34" s="25"/>
    </row>
    <row r="35" spans="1:45" ht="17.149999999999999" customHeight="1">
      <c r="A35" s="7">
        <f t="shared" si="6"/>
        <v>46379</v>
      </c>
      <c r="B35" s="38" t="str">
        <f t="shared" si="5"/>
        <v>水</v>
      </c>
      <c r="C35" s="334"/>
      <c r="D35" s="11"/>
      <c r="E35" s="12"/>
      <c r="F35" s="14"/>
      <c r="G35" s="15"/>
      <c r="H35" s="16"/>
      <c r="I35" s="6" t="str" cm="1">
        <f t="array" ref="I35">IFERROR(_xlfn.IFS(AND(D35&gt;0,E35=""),"--",AND(F35&gt;0,G35=""),"--",ROUND(VALUE(TEXT(E35-D35,"[h]:mm"))+VALUE(TEXT(G35-F35,"[h]:mm"))-VALUE(TEXT(H35,"[h]:mm")),10)=0,"",VALUE(TEXT(E35-D35,"[h]:mm"))+VALUE(TEXT(G35-F35,"[h]:mm"))-VALUE(TEXT(H35,"[h]:mm"))&lt;0,"-",TRUE,(E35-D35)+(G35-F35)-H35),"-")</f>
        <v/>
      </c>
      <c r="J35" s="412"/>
      <c r="K35" s="413"/>
      <c r="L35" s="413"/>
      <c r="M35" s="413"/>
      <c r="N35" s="413"/>
      <c r="O35" s="413"/>
      <c r="P35" s="413"/>
      <c r="Q35" s="414"/>
      <c r="R35" s="72" t="s">
        <v>45</v>
      </c>
      <c r="S35" s="327" t="str" cm="1">
        <f t="array" ref="S35">_xlfn.IFS(I35="--","入力中",OR(I35="------------",I35&gt;0),IF(AND(Y35="○",Z35="○",AA35="○",AB35="○",AD35="○",AE35="○"),"○" &amp; IF(OR(E35&gt;1,G35&gt;1),"　24:00を超過。記載上問題ないが翌日との重複がないよう注意",""),IF(Y35="✕","✕ "&amp;$Y$1&amp;"　","")&amp;
      IF(Z35="✕","✕ "&amp;$Z$1&amp;"　","")&amp;
      IF(AA35="✕","✕ "&amp;$AA$1&amp;"　","")&amp;
      _xlfn.IFS(AB35="✕","✕ "&amp;$AB$1&amp;"　",AB35="△",$AC$1&amp;"　",TRUE,"")&amp;
      IF(AD35="✕","✕ "&amp;$AD$1,"")&amp;
      IF(AE35="✕","✕ "&amp;$AE$1,"")))</f>
        <v>○</v>
      </c>
      <c r="T35" s="71"/>
      <c r="U35"/>
      <c r="V35"/>
      <c r="W35" s="71"/>
      <c r="X35" s="71"/>
      <c r="Y35" t="str" cm="1">
        <f t="array" ref="Y35">_xlfn.IFS(OR(TIME(HOUR(D35),MINUTE(D35),SECOND(D35))&lt;&gt;TIME(HOUR(D35),MINUTE(D35),0),TIME(HOUR(E35),MINUTE(E35),SECOND(E35))&lt;&gt;TIME(HOUR(E35),MINUTE(E35),0),TIME(HOUR(F35),MINUTE(F35),SECOND(F35))&lt;&gt;TIME(HOUR(F35),MINUTE(F35),0),TIME(HOUR(G35),MINUTE(G35),SECOND(G35))&lt;&gt;TIME(HOUR(G35),MINUTE(G35),0),"✕",TIME(HOUR(H35),MINUTE(H35),SECOND(H35))&lt;&gt;TIME(HOUR(H35),MINUTE(H35),0)),"✕",TRUE,"○")</f>
        <v>○</v>
      </c>
      <c r="Z35" t="str" cm="1">
        <f t="array" ref="Z35">_xlfn.IFS(AND(A35="",OR(C35="",C35="　"),I35=""),"○",AND(A35&lt;&gt;"",I35=""),"○",AND(A35&lt;&gt;"",I35&lt;&gt;""),"○",TRUE,"✕")</f>
        <v>○</v>
      </c>
      <c r="AA35" s="66" t="str" cm="1">
        <f t="array" ref="AA35">_xlfn.IFS(AND(I35="",COUNTA(H35)=0),"○",AND(I35="-",COUNTA(H35)=1),"✕",TRUE,"○")</f>
        <v>○</v>
      </c>
      <c r="AB35" s="66" t="str" cm="1">
        <f t="array" ref="AB35">_xlfn.IFS(AND(D35="",F35="",COUNTA($J$32)=0),"○",AND(I35="",COUNTA($J$32)=1),IF(OR($I$32&lt;&gt;"",$I$33&lt;&gt;"",$I$34&lt;&gt;"",$I$35&lt;&gt;"",$I$36&lt;&gt;"",$I$37&lt;&gt;"",$I$38&lt;&gt;""),"○","△"),AND(I35&gt;0,COUNTA($J$32)=1),"○",AND(I35="-",COUNTA($J$32)=1),"✕",TRUE,"✕")</f>
        <v>○</v>
      </c>
      <c r="AC35" s="66"/>
      <c r="AD35" s="66" t="str">
        <f t="shared" si="7"/>
        <v>○</v>
      </c>
      <c r="AE35" s="66" t="str" cm="1">
        <f t="array" ref="AE35">_xlfn.IFS(AND(E35&gt;0,D35=""),"✕",AND(G35&gt;0,F35=""),"✕",AND(F35&gt;0,E35&gt;F35),"✕",TRUE,"○")</f>
        <v>○</v>
      </c>
      <c r="AF35" s="66" t="str">
        <f t="shared" si="8"/>
        <v>○</v>
      </c>
      <c r="AG35" s="66"/>
      <c r="AO35" s="25"/>
      <c r="AP35" s="25"/>
      <c r="AQ35" s="25"/>
      <c r="AR35" s="25"/>
      <c r="AS35" s="25"/>
    </row>
    <row r="36" spans="1:45" ht="17.149999999999999" customHeight="1">
      <c r="A36" s="7">
        <f t="shared" si="6"/>
        <v>46380</v>
      </c>
      <c r="B36" s="38" t="str">
        <f t="shared" si="5"/>
        <v>木</v>
      </c>
      <c r="C36" s="334"/>
      <c r="D36" s="11"/>
      <c r="E36" s="12"/>
      <c r="F36" s="14"/>
      <c r="G36" s="15"/>
      <c r="H36" s="16"/>
      <c r="I36" s="6" t="str" cm="1">
        <f t="array" ref="I36">IFERROR(_xlfn.IFS(AND(D36&gt;0,E36=""),"--",AND(F36&gt;0,G36=""),"--",ROUND(VALUE(TEXT(E36-D36,"[h]:mm"))+VALUE(TEXT(G36-F36,"[h]:mm"))-VALUE(TEXT(H36,"[h]:mm")),10)=0,"",VALUE(TEXT(E36-D36,"[h]:mm"))+VALUE(TEXT(G36-F36,"[h]:mm"))-VALUE(TEXT(H36,"[h]:mm"))&lt;0,"-",TRUE,(E36-D36)+(G36-F36)-H36),"-")</f>
        <v/>
      </c>
      <c r="J36" s="412"/>
      <c r="K36" s="413"/>
      <c r="L36" s="413"/>
      <c r="M36" s="413"/>
      <c r="N36" s="413"/>
      <c r="O36" s="413"/>
      <c r="P36" s="413"/>
      <c r="Q36" s="414"/>
      <c r="R36" s="72" t="s">
        <v>45</v>
      </c>
      <c r="S36" s="327" t="str" cm="1">
        <f t="array" ref="S36">_xlfn.IFS(I36="--","入力中",OR(I36="------------",I36&gt;0),IF(AND(Y36="○",Z36="○",AA36="○",AB36="○",AD36="○",AE36="○"),"○" &amp; IF(OR(E36&gt;1,G36&gt;1),"　24:00を超過。記載上問題ないが翌日との重複がないよう注意",""),IF(Y36="✕","✕ "&amp;$Y$1&amp;"　","")&amp;
      IF(Z36="✕","✕ "&amp;$Z$1&amp;"　","")&amp;
      IF(AA36="✕","✕ "&amp;$AA$1&amp;"　","")&amp;
      _xlfn.IFS(AB36="✕","✕ "&amp;$AB$1&amp;"　",AB36="△",$AC$1&amp;"　",TRUE,"")&amp;
      IF(AD36="✕","✕ "&amp;$AD$1,"")&amp;
      IF(AE36="✕","✕ "&amp;$AE$1,"")))</f>
        <v>○</v>
      </c>
      <c r="T36" s="71"/>
      <c r="U36"/>
      <c r="V36"/>
      <c r="W36" s="71"/>
      <c r="X36" s="71"/>
      <c r="Y36" t="str" cm="1">
        <f t="array" ref="Y36">_xlfn.IFS(OR(TIME(HOUR(D36),MINUTE(D36),SECOND(D36))&lt;&gt;TIME(HOUR(D36),MINUTE(D36),0),TIME(HOUR(E36),MINUTE(E36),SECOND(E36))&lt;&gt;TIME(HOUR(E36),MINUTE(E36),0),TIME(HOUR(F36),MINUTE(F36),SECOND(F36))&lt;&gt;TIME(HOUR(F36),MINUTE(F36),0),TIME(HOUR(G36),MINUTE(G36),SECOND(G36))&lt;&gt;TIME(HOUR(G36),MINUTE(G36),0),"✕",TIME(HOUR(H36),MINUTE(H36),SECOND(H36))&lt;&gt;TIME(HOUR(H36),MINUTE(H36),0)),"✕",TRUE,"○")</f>
        <v>○</v>
      </c>
      <c r="Z36" t="str" cm="1">
        <f t="array" ref="Z36">_xlfn.IFS(AND(A36="",OR(C36="",C36="　"),I36=""),"○",AND(A36&lt;&gt;"",I36=""),"○",AND(A36&lt;&gt;"",I36&lt;&gt;""),"○",TRUE,"✕")</f>
        <v>○</v>
      </c>
      <c r="AA36" s="66" t="str" cm="1">
        <f t="array" ref="AA36">_xlfn.IFS(AND(I36="",COUNTA(H36)=0),"○",AND(I36="-",COUNTA(H36)=1),"✕",TRUE,"○")</f>
        <v>○</v>
      </c>
      <c r="AB36" s="66" t="str" cm="1">
        <f t="array" ref="AB36">_xlfn.IFS(AND(D36="",F36="",COUNTA($J$32)=0),"○",AND(I36="",COUNTA($J$32)=1),IF(OR($I$32&lt;&gt;"",$I$33&lt;&gt;"",$I$34&lt;&gt;"",$I$35&lt;&gt;"",$I$36&lt;&gt;"",$I$37&lt;&gt;"",$I$38&lt;&gt;""),"○","△"),AND(I36&gt;0,COUNTA($J$32)=1),"○",AND(I36="-",COUNTA($J$32)=1),"✕",TRUE,"✕")</f>
        <v>○</v>
      </c>
      <c r="AC36" s="66"/>
      <c r="AD36" s="66" t="str">
        <f>IF(AND(D36&lt;=E36,F36&lt;=G36),"○","✕")</f>
        <v>○</v>
      </c>
      <c r="AE36" s="66" t="str" cm="1">
        <f t="array" ref="AE36">_xlfn.IFS(AND(E36&gt;0,D36=""),"✕",AND(G36&gt;0,F36=""),"✕",AND(F36&gt;0,E36&gt;F36),"✕",TRUE,"○")</f>
        <v>○</v>
      </c>
      <c r="AF36" s="66" t="str">
        <f>IF(OR($I$9="管理職/高プロ",$I$9="裁量",$I$9="固定残業代有"),IF(OR(C36="休日",C36="休暇"),IF(AND(D36="",E36="",F36="",G36="",H36="",J36=""),"○","✕"),"○"),"○")</f>
        <v>○</v>
      </c>
      <c r="AG36" s="66"/>
      <c r="AO36" s="25"/>
      <c r="AP36" s="25"/>
      <c r="AQ36" s="25"/>
      <c r="AR36" s="25"/>
      <c r="AS36" s="25"/>
    </row>
    <row r="37" spans="1:45" ht="17.149999999999999" customHeight="1">
      <c r="A37" s="7">
        <f t="shared" si="6"/>
        <v>46381</v>
      </c>
      <c r="B37" s="38" t="str">
        <f t="shared" si="5"/>
        <v>金</v>
      </c>
      <c r="C37" s="334"/>
      <c r="D37" s="11"/>
      <c r="E37" s="12"/>
      <c r="F37" s="14"/>
      <c r="G37" s="15"/>
      <c r="H37" s="16"/>
      <c r="I37" s="6" t="str" cm="1">
        <f t="array" ref="I37">IFERROR(_xlfn.IFS(AND(D37&gt;0,E37=""),"--",AND(F37&gt;0,G37=""),"--",ROUND(VALUE(TEXT(E37-D37,"[h]:mm"))+VALUE(TEXT(G37-F37,"[h]:mm"))-VALUE(TEXT(H37,"[h]:mm")),10)=0,"",VALUE(TEXT(E37-D37,"[h]:mm"))+VALUE(TEXT(G37-F37,"[h]:mm"))-VALUE(TEXT(H37,"[h]:mm"))&lt;0,"-",TRUE,(E37-D37)+(G37-F37)-H37),"-")</f>
        <v/>
      </c>
      <c r="J37" s="412"/>
      <c r="K37" s="413"/>
      <c r="L37" s="413"/>
      <c r="M37" s="413"/>
      <c r="N37" s="413"/>
      <c r="O37" s="413"/>
      <c r="P37" s="413"/>
      <c r="Q37" s="414"/>
      <c r="R37" s="72" t="s">
        <v>45</v>
      </c>
      <c r="S37" s="327" t="str" cm="1">
        <f t="array" ref="S37">_xlfn.IFS(I37="--","入力中",OR(I37="------------",I37&gt;0),IF(AND(Y37="○",Z37="○",AA37="○",AB37="○",AD37="○",AE37="○"),"○" &amp; IF(OR(E37&gt;1,G37&gt;1),"　24:00を超過。記載上問題ないが翌日との重複がないよう注意",""),IF(Y37="✕","✕ "&amp;$Y$1&amp;"　","")&amp;
      IF(Z37="✕","✕ "&amp;$Z$1&amp;"　","")&amp;
      IF(AA37="✕","✕ "&amp;$AA$1&amp;"　","")&amp;
      _xlfn.IFS(AB37="✕","✕ "&amp;$AB$1&amp;"　",AB37="△",$AC$1&amp;"　",TRUE,"")&amp;
      IF(AD37="✕","✕ "&amp;$AD$1,"")&amp;
      IF(AE37="✕","✕ "&amp;$AE$1,"")))</f>
        <v>○</v>
      </c>
      <c r="T37" s="71"/>
      <c r="U37"/>
      <c r="V37"/>
      <c r="W37" s="71"/>
      <c r="X37" s="71"/>
      <c r="Y37" t="str" cm="1">
        <f t="array" ref="Y37">_xlfn.IFS(OR(TIME(HOUR(D37),MINUTE(D37),SECOND(D37))&lt;&gt;TIME(HOUR(D37),MINUTE(D37),0),TIME(HOUR(E37),MINUTE(E37),SECOND(E37))&lt;&gt;TIME(HOUR(E37),MINUTE(E37),0),TIME(HOUR(F37),MINUTE(F37),SECOND(F37))&lt;&gt;TIME(HOUR(F37),MINUTE(F37),0),TIME(HOUR(G37),MINUTE(G37),SECOND(G37))&lt;&gt;TIME(HOUR(G37),MINUTE(G37),0),"✕",TIME(HOUR(H37),MINUTE(H37),SECOND(H37))&lt;&gt;TIME(HOUR(H37),MINUTE(H37),0)),"✕",TRUE,"○")</f>
        <v>○</v>
      </c>
      <c r="Z37" t="str" cm="1">
        <f t="array" ref="Z37">_xlfn.IFS(AND(A37="",OR(C37="",C37="　"),I37=""),"○",AND(A37&lt;&gt;"",I37=""),"○",AND(A37&lt;&gt;"",I37&lt;&gt;""),"○",TRUE,"✕")</f>
        <v>○</v>
      </c>
      <c r="AA37" s="66" t="str" cm="1">
        <f t="array" ref="AA37">_xlfn.IFS(AND(I37="",COUNTA(H37)=0),"○",AND(I37="-",COUNTA(H37)=1),"✕",TRUE,"○")</f>
        <v>○</v>
      </c>
      <c r="AB37" s="66" t="str" cm="1">
        <f t="array" ref="AB37">_xlfn.IFS(AND(D37="",F37="",COUNTA($J$32)=0),"○",AND(I37="",COUNTA($J$32)=1),IF(OR($I$32&lt;&gt;"",$I$33&lt;&gt;"",$I$34&lt;&gt;"",$I$35&lt;&gt;"",$I$36&lt;&gt;"",$I$37&lt;&gt;"",$I$38&lt;&gt;""),"○","△"),AND(I37&gt;0,COUNTA($J$32)=1),"○",AND(I37="-",COUNTA($J$32)=1),"✕",TRUE,"✕")</f>
        <v>○</v>
      </c>
      <c r="AC37" s="66"/>
      <c r="AD37" s="66" t="str">
        <f t="shared" ref="AD37:AD43" si="9">IF(AND(D37&lt;=E37,F37&lt;=G37),"○","✕")</f>
        <v>○</v>
      </c>
      <c r="AE37" s="66" t="str" cm="1">
        <f t="array" ref="AE37">_xlfn.IFS(AND(E37&gt;0,D37=""),"✕",AND(G37&gt;0,F37=""),"✕",AND(F37&gt;0,E37&gt;F37),"✕",TRUE,"○")</f>
        <v>○</v>
      </c>
      <c r="AF37" s="66" t="str">
        <f t="shared" ref="AF37:AF43" si="10">IF(OR($I$9="管理職/高プロ",$I$9="裁量",$I$9="固定残業代有"),IF(OR(C37="休日",C37="休暇"),IF(AND(D37="",E37="",F37="",G37="",H37="",J37=""),"○","✕"),"○"),"○")</f>
        <v>○</v>
      </c>
      <c r="AG37" s="66"/>
      <c r="AO37" s="25"/>
      <c r="AP37" s="25"/>
      <c r="AQ37" s="25"/>
      <c r="AR37" s="25"/>
      <c r="AS37" s="25"/>
    </row>
    <row r="38" spans="1:45" ht="17.149999999999999" customHeight="1">
      <c r="A38" s="7">
        <f t="shared" si="6"/>
        <v>46382</v>
      </c>
      <c r="B38" s="38" t="str">
        <f t="shared" si="5"/>
        <v>土</v>
      </c>
      <c r="C38" s="334" t="s">
        <v>19</v>
      </c>
      <c r="D38" s="52"/>
      <c r="E38" s="13"/>
      <c r="F38" s="14"/>
      <c r="G38" s="15"/>
      <c r="H38" s="16"/>
      <c r="I38" s="6" t="str" cm="1">
        <f t="array" ref="I38">IFERROR(_xlfn.IFS(AND(D38&gt;0,E38=""),"--",AND(F38&gt;0,G38=""),"--",ROUND(VALUE(TEXT(E38-D38,"[h]:mm"))+VALUE(TEXT(G38-F38,"[h]:mm"))-VALUE(TEXT(H38,"[h]:mm")),10)=0,"",VALUE(TEXT(E38-D38,"[h]:mm"))+VALUE(TEXT(G38-F38,"[h]:mm"))-VALUE(TEXT(H38,"[h]:mm"))&lt;0,"-",TRUE,(E38-D38)+(G38-F38)-H38),"-")</f>
        <v/>
      </c>
      <c r="J38" s="415"/>
      <c r="K38" s="416"/>
      <c r="L38" s="416"/>
      <c r="M38" s="416"/>
      <c r="N38" s="416"/>
      <c r="O38" s="416"/>
      <c r="P38" s="416"/>
      <c r="Q38" s="417"/>
      <c r="R38" s="72" t="s">
        <v>45</v>
      </c>
      <c r="S38" s="327" t="str" cm="1">
        <f t="array" ref="S38">_xlfn.IFS(I38="--","入力中",OR(I38="------------",I38&gt;0),IF(AND(Y38="○",Z38="○",AA38="○",AB38="○",AD38="○",AE38="○"),"○" &amp; IF(OR(E38&gt;1,G38&gt;1),"　24:00を超過。記載上問題ないが翌日との重複がないよう注意",""),IF(Y38="✕","✕ "&amp;$Y$1&amp;"　","")&amp;
      IF(Z38="✕","✕ "&amp;$Z$1&amp;"　","")&amp;
      IF(AA38="✕","✕ "&amp;$AA$1&amp;"　","")&amp;
      _xlfn.IFS(AB38="✕","✕ "&amp;$AB$1&amp;"　",AB38="△",$AC$1&amp;"　",TRUE,"")&amp;
      IF(AD38="✕","✕ "&amp;$AD$1,"")&amp;
      IF(AE38="✕","✕ "&amp;$AE$1,"")))</f>
        <v>○</v>
      </c>
      <c r="T38" s="71"/>
      <c r="U38"/>
      <c r="V38"/>
      <c r="W38" s="71"/>
      <c r="X38" s="71"/>
      <c r="Y38" t="str" cm="1">
        <f t="array" ref="Y38">_xlfn.IFS(OR(TIME(HOUR(D38),MINUTE(D38),SECOND(D38))&lt;&gt;TIME(HOUR(D38),MINUTE(D38),0),TIME(HOUR(E38),MINUTE(E38),SECOND(E38))&lt;&gt;TIME(HOUR(E38),MINUTE(E38),0),TIME(HOUR(F38),MINUTE(F38),SECOND(F38))&lt;&gt;TIME(HOUR(F38),MINUTE(F38),0),TIME(HOUR(G38),MINUTE(G38),SECOND(G38))&lt;&gt;TIME(HOUR(G38),MINUTE(G38),0),"✕",TIME(HOUR(H38),MINUTE(H38),SECOND(H38))&lt;&gt;TIME(HOUR(H38),MINUTE(H38),0)),"✕",TRUE,"○")</f>
        <v>○</v>
      </c>
      <c r="Z38" t="str" cm="1">
        <f t="array" ref="Z38">_xlfn.IFS(AND(A38="",OR(C38="",C38="　"),I38=""),"○",AND(A38&lt;&gt;"",I38=""),"○",AND(A38&lt;&gt;"",I38&lt;&gt;""),"○",TRUE,"✕")</f>
        <v>○</v>
      </c>
      <c r="AA38" s="66" t="str" cm="1">
        <f t="array" ref="AA38">_xlfn.IFS(AND(I38="",COUNTA(H38)=0),"○",AND(I38="-",COUNTA(H38)=1),"✕",TRUE,"○")</f>
        <v>○</v>
      </c>
      <c r="AB38" s="66" t="str" cm="1">
        <f t="array" ref="AB38">_xlfn.IFS(AND(D38="",F38="",COUNTA($J$32)=0),"○",AND(I38="",COUNTA($J$32)=1),IF(OR($I$32&lt;&gt;"",$I$33&lt;&gt;"",$I$34&lt;&gt;"",$I$35&lt;&gt;"",$I$36&lt;&gt;"",$I$37&lt;&gt;"",$I$38&lt;&gt;""),"○","△"),AND(I38&gt;0,COUNTA($J$32)=1),"○",AND(I38="-",COUNTA($J$32)=1),"✕",TRUE,"✕")</f>
        <v>○</v>
      </c>
      <c r="AC38" s="66"/>
      <c r="AD38" s="66" t="str">
        <f t="shared" si="9"/>
        <v>○</v>
      </c>
      <c r="AE38" s="66" t="str" cm="1">
        <f t="array" ref="AE38">_xlfn.IFS(AND(E38&gt;0,D38=""),"✕",AND(G38&gt;0,F38=""),"✕",AND(F38&gt;0,E38&gt;F38),"✕",TRUE,"○")</f>
        <v>○</v>
      </c>
      <c r="AF38" s="66" t="str">
        <f t="shared" si="10"/>
        <v>○</v>
      </c>
      <c r="AG38" s="66"/>
      <c r="AO38" s="25"/>
      <c r="AP38" s="25"/>
      <c r="AQ38" s="25"/>
      <c r="AR38" s="25"/>
      <c r="AS38" s="25"/>
    </row>
    <row r="39" spans="1:45" ht="17.149999999999999" customHeight="1">
      <c r="A39" s="7">
        <f>A38+1</f>
        <v>46383</v>
      </c>
      <c r="B39" s="38" t="str">
        <f t="shared" si="5"/>
        <v>日</v>
      </c>
      <c r="C39" s="334" t="s">
        <v>19</v>
      </c>
      <c r="D39" s="52"/>
      <c r="E39" s="13"/>
      <c r="F39" s="14"/>
      <c r="G39" s="15"/>
      <c r="H39" s="16"/>
      <c r="I39" s="6" t="str" cm="1">
        <f t="array" ref="I39">IFERROR(_xlfn.IFS(AND(D39&gt;0,E39=""),"--",AND(F39&gt;0,G39=""),"--",ROUND(VALUE(TEXT(E39-D39,"[h]:mm"))+VALUE(TEXT(G39-F39,"[h]:mm"))-VALUE(TEXT(H39,"[h]:mm")),10)=0,"",VALUE(TEXT(E39-D39,"[h]:mm"))+VALUE(TEXT(G39-F39,"[h]:mm"))-VALUE(TEXT(H39,"[h]:mm"))&lt;0,"-",TRUE,(E39-D39)+(G39-F39)-H39),"-")</f>
        <v/>
      </c>
      <c r="J39" s="409"/>
      <c r="K39" s="410"/>
      <c r="L39" s="410"/>
      <c r="M39" s="410"/>
      <c r="N39" s="410"/>
      <c r="O39" s="410"/>
      <c r="P39" s="410"/>
      <c r="Q39" s="411"/>
      <c r="R39" s="72" t="s">
        <v>45</v>
      </c>
      <c r="S39" s="327" t="str" cm="1">
        <f t="array" ref="S39">_xlfn.IFS(I39="--","入力中",OR(I39="------------",I39&gt;0),IF(AND(Y39="○",Z39="○",AA39="○",AB39="○",AD39="○",AE39="○"),"○" &amp; IF(OR(E39&gt;1,G39&gt;1),"　24:00を超過。記載上問題ないが翌日との重複がないよう注意",""),IF(Y39="✕","✕ "&amp;$Y$1&amp;"　","")&amp;
      IF(Z39="✕","✕ "&amp;$Z$1&amp;"　","")&amp;
      IF(AA39="✕","✕ "&amp;$AA$1&amp;"　","")&amp;
      _xlfn.IFS(AB39="✕","✕ "&amp;$AB$1&amp;"　",AB39="△",$AC$1&amp;"　",TRUE,"")&amp;
      IF(AD39="✕","✕ "&amp;$AD$1,"")&amp;
      IF(AE39="✕","✕ "&amp;$AE$1,"")))</f>
        <v>○</v>
      </c>
      <c r="T39" s="71"/>
      <c r="U39"/>
      <c r="V39"/>
      <c r="W39" s="71"/>
      <c r="X39" s="71"/>
      <c r="Y39" t="str" cm="1">
        <f t="array" ref="Y39">_xlfn.IFS(OR(TIME(HOUR(D39),MINUTE(D39),SECOND(D39))&lt;&gt;TIME(HOUR(D39),MINUTE(D39),0),TIME(HOUR(E39),MINUTE(E39),SECOND(E39))&lt;&gt;TIME(HOUR(E39),MINUTE(E39),0),TIME(HOUR(F39),MINUTE(F39),SECOND(F39))&lt;&gt;TIME(HOUR(F39),MINUTE(F39),0),TIME(HOUR(G39),MINUTE(G39),SECOND(G39))&lt;&gt;TIME(HOUR(G39),MINUTE(G39),0),"✕",TIME(HOUR(H39),MINUTE(H39),SECOND(H39))&lt;&gt;TIME(HOUR(H39),MINUTE(H39),0)),"✕",TRUE,"○")</f>
        <v>○</v>
      </c>
      <c r="Z39" t="str" cm="1">
        <f t="array" ref="Z39">_xlfn.IFS(AND(A39="",OR(C39="",C39="　"),I39=""),"○",AND(A39&lt;&gt;"",I39=""),"○",AND(A39&lt;&gt;"",I39&lt;&gt;""),"○",TRUE,"✕")</f>
        <v>○</v>
      </c>
      <c r="AA39" s="66" t="str" cm="1">
        <f t="array" ref="AA39">_xlfn.IFS(AND(I39="",COUNTA(H39)=0),"○",AND(I39="-",COUNTA(H39)=1),"✕",TRUE,"○")</f>
        <v>○</v>
      </c>
      <c r="AB39" s="66" t="str" cm="1">
        <f t="array" ref="AB39">_xlfn.IFS(AND(D39="",F39="",COUNTA($J$39)=0),"○",AND(I39="",COUNTA($J$39)=1),IF(OR($I$39&lt;&gt;"",$I$40&lt;&gt;"",$I$41&lt;&gt;"",$I$42&lt;&gt;"",$I$43&lt;&gt;""),"○","△"),AND(I39&gt;0,COUNTA($J$39)=1),"○",AND(I39="-",COUNTA($J$39)=1),"✕",TRUE,"✕")</f>
        <v>○</v>
      </c>
      <c r="AC39" s="66"/>
      <c r="AD39" s="66" t="str">
        <f t="shared" si="9"/>
        <v>○</v>
      </c>
      <c r="AE39" s="66" t="str" cm="1">
        <f t="array" ref="AE39">_xlfn.IFS(AND(E39&gt;0,D39=""),"✕",AND(G39&gt;0,F39=""),"✕",AND(F39&gt;0,E39&gt;F39),"✕",TRUE,"○")</f>
        <v>○</v>
      </c>
      <c r="AF39" s="66" t="str">
        <f t="shared" si="10"/>
        <v>○</v>
      </c>
      <c r="AG39" s="66"/>
      <c r="AO39" s="25"/>
      <c r="AP39" s="25"/>
      <c r="AQ39" s="25"/>
      <c r="AR39" s="25"/>
      <c r="AS39" s="25"/>
    </row>
    <row r="40" spans="1:45" ht="17.149999999999999" customHeight="1">
      <c r="A40" s="7">
        <f>A39+1</f>
        <v>46384</v>
      </c>
      <c r="B40" s="38" t="str">
        <f t="shared" si="5"/>
        <v>月</v>
      </c>
      <c r="C40" s="334"/>
      <c r="D40" s="11"/>
      <c r="E40" s="12"/>
      <c r="F40" s="14"/>
      <c r="G40" s="15"/>
      <c r="H40" s="16"/>
      <c r="I40" s="6" t="str" cm="1">
        <f t="array" ref="I40">IFERROR(_xlfn.IFS(AND(D40&gt;0,E40=""),"--",AND(F40&gt;0,G40=""),"--",ROUND(VALUE(TEXT(E40-D40,"[h]:mm"))+VALUE(TEXT(G40-F40,"[h]:mm"))-VALUE(TEXT(H40,"[h]:mm")),10)=0,"",VALUE(TEXT(E40-D40,"[h]:mm"))+VALUE(TEXT(G40-F40,"[h]:mm"))-VALUE(TEXT(H40,"[h]:mm"))&lt;0,"-",TRUE,(E40-D40)+(G40-F40)-H40),"-")</f>
        <v/>
      </c>
      <c r="J40" s="412"/>
      <c r="K40" s="413"/>
      <c r="L40" s="413"/>
      <c r="M40" s="413"/>
      <c r="N40" s="413"/>
      <c r="O40" s="413"/>
      <c r="P40" s="413"/>
      <c r="Q40" s="414"/>
      <c r="R40" s="72" t="s">
        <v>45</v>
      </c>
      <c r="S40" s="327" t="str" cm="1">
        <f t="array" ref="S40">_xlfn.IFS(I40="--","入力中",OR(I40="------------",I40&gt;0),IF(AND(Y40="○",Z40="○",AA40="○",AB40="○",AD40="○",AE40="○"),"○" &amp; IF(OR(E40&gt;1,G40&gt;1),"　24:00を超過。記載上問題ないが翌日との重複がないよう注意",""),IF(Y40="✕","✕ "&amp;$Y$1&amp;"　","")&amp;
      IF(Z40="✕","✕ "&amp;$Z$1&amp;"　","")&amp;
      IF(AA40="✕","✕ "&amp;$AA$1&amp;"　","")&amp;
      _xlfn.IFS(AB40="✕","✕ "&amp;$AB$1&amp;"　",AB40="△",$AC$1&amp;"　",TRUE,"")&amp;
      IF(AD40="✕","✕ "&amp;$AD$1,"")&amp;
      IF(AE40="✕","✕ "&amp;$AE$1,"")))</f>
        <v>○</v>
      </c>
      <c r="T40" s="71"/>
      <c r="U40"/>
      <c r="V40"/>
      <c r="W40" s="71"/>
      <c r="X40" s="71"/>
      <c r="Y40" t="str" cm="1">
        <f t="array" ref="Y40">_xlfn.IFS(OR(TIME(HOUR(D40),MINUTE(D40),SECOND(D40))&lt;&gt;TIME(HOUR(D40),MINUTE(D40),0),TIME(HOUR(E40),MINUTE(E40),SECOND(E40))&lt;&gt;TIME(HOUR(E40),MINUTE(E40),0),TIME(HOUR(F40),MINUTE(F40),SECOND(F40))&lt;&gt;TIME(HOUR(F40),MINUTE(F40),0),TIME(HOUR(G40),MINUTE(G40),SECOND(G40))&lt;&gt;TIME(HOUR(G40),MINUTE(G40),0),"✕",TIME(HOUR(H40),MINUTE(H40),SECOND(H40))&lt;&gt;TIME(HOUR(H40),MINUTE(H40),0)),"✕",TRUE,"○")</f>
        <v>○</v>
      </c>
      <c r="Z40" t="str" cm="1">
        <f t="array" ref="Z40">_xlfn.IFS(AND(A40="",OR(C40="",C40="　"),I40=""),"○",AND(A40&lt;&gt;"",I40=""),"○",AND(A40&lt;&gt;"",I40&lt;&gt;""),"○",TRUE,"✕")</f>
        <v>○</v>
      </c>
      <c r="AA40" s="66" t="str" cm="1">
        <f t="array" ref="AA40">_xlfn.IFS(AND(I40="",COUNTA(H40)=0),"○",AND(I40="-",COUNTA(H40)=1),"✕",TRUE,"○")</f>
        <v>○</v>
      </c>
      <c r="AB40" s="66" t="str" cm="1">
        <f t="array" ref="AB40">_xlfn.IFS(AND(D40="",F40="",COUNTA($J$39)=0),"○",AND(I40="",COUNTA($J$39)=1),IF(OR($I$39&lt;&gt;"",$I$40&lt;&gt;"",$I$41&lt;&gt;"",$I$42&lt;&gt;"",$I$43&lt;&gt;""),"○","△"),AND(I40&gt;0,COUNTA($J$39)=1),"○",AND(I40="-",COUNTA($J$39)=1),"✕",TRUE,"✕")</f>
        <v>○</v>
      </c>
      <c r="AC40" s="66"/>
      <c r="AD40" s="66" t="str">
        <f t="shared" si="9"/>
        <v>○</v>
      </c>
      <c r="AE40" s="66" t="str" cm="1">
        <f t="array" ref="AE40">_xlfn.IFS(AND(E40&gt;0,D40=""),"✕",AND(G40&gt;0,F40=""),"✕",AND(F40&gt;0,E40&gt;F40),"✕",TRUE,"○")</f>
        <v>○</v>
      </c>
      <c r="AF40" s="66" t="str">
        <f t="shared" si="10"/>
        <v>○</v>
      </c>
      <c r="AG40" s="66"/>
      <c r="AO40" s="25"/>
      <c r="AP40" s="25"/>
      <c r="AQ40" s="25"/>
      <c r="AR40" s="25"/>
      <c r="AS40" s="25"/>
    </row>
    <row r="41" spans="1:45" ht="17.149999999999999" customHeight="1">
      <c r="A41" s="7">
        <f>IF(DAY(A40+1)&lt;4,"",A40+1)</f>
        <v>46385</v>
      </c>
      <c r="B41" s="38" t="str">
        <f t="shared" si="5"/>
        <v>火</v>
      </c>
      <c r="C41" s="334"/>
      <c r="D41" s="11"/>
      <c r="E41" s="12"/>
      <c r="F41" s="14"/>
      <c r="G41" s="15"/>
      <c r="H41" s="16"/>
      <c r="I41" s="6" t="str" cm="1">
        <f t="array" ref="I41">IFERROR(_xlfn.IFS(AND(D41&gt;0,E41=""),"--",AND(F41&gt;0,G41=""),"--",ROUND(VALUE(TEXT(E41-D41,"[h]:mm"))+VALUE(TEXT(G41-F41,"[h]:mm"))-VALUE(TEXT(H41,"[h]:mm")),10)=0,"",VALUE(TEXT(E41-D41,"[h]:mm"))+VALUE(TEXT(G41-F41,"[h]:mm"))-VALUE(TEXT(H41,"[h]:mm"))&lt;0,"-",TRUE,(E41-D41)+(G41-F41)-H41),"-")</f>
        <v/>
      </c>
      <c r="J41" s="412"/>
      <c r="K41" s="413"/>
      <c r="L41" s="413"/>
      <c r="M41" s="413"/>
      <c r="N41" s="413"/>
      <c r="O41" s="413"/>
      <c r="P41" s="413"/>
      <c r="Q41" s="414"/>
      <c r="R41" s="72" t="s">
        <v>45</v>
      </c>
      <c r="S41" s="327" t="str" cm="1">
        <f t="array" ref="S41">_xlfn.IFS(I41="--","入力中",OR(I41="------------",I41&gt;0),IF(AND(Y41="○",Z41="○",AA41="○",AB41="○",AD41="○",AE41="○"),"○" &amp; IF(OR(E41&gt;1,G41&gt;1),"　24:00を超過。記載上問題ないが翌日との重複がないよう注意",""),IF(Y41="✕","✕ "&amp;$Y$1&amp;"　","")&amp;
      IF(Z41="✕","✕ "&amp;$Z$1&amp;"　","")&amp;
      IF(AA41="✕","✕ "&amp;$AA$1&amp;"　","")&amp;
      _xlfn.IFS(AB41="✕","✕ "&amp;$AB$1&amp;"　",AB41="△",$AC$1&amp;"　",TRUE,"")&amp;
      IF(AD41="✕","✕ "&amp;$AD$1,"")&amp;
      IF(AE41="✕","✕ "&amp;$AE$1,"")))</f>
        <v>○</v>
      </c>
      <c r="T41" s="71"/>
      <c r="U41"/>
      <c r="V41"/>
      <c r="W41" s="71"/>
      <c r="X41" s="71"/>
      <c r="Y41" t="str" cm="1">
        <f t="array" ref="Y41">_xlfn.IFS(OR(TIME(HOUR(D41),MINUTE(D41),SECOND(D41))&lt;&gt;TIME(HOUR(D41),MINUTE(D41),0),TIME(HOUR(E41),MINUTE(E41),SECOND(E41))&lt;&gt;TIME(HOUR(E41),MINUTE(E41),0),TIME(HOUR(F41),MINUTE(F41),SECOND(F41))&lt;&gt;TIME(HOUR(F41),MINUTE(F41),0),TIME(HOUR(G41),MINUTE(G41),SECOND(G41))&lt;&gt;TIME(HOUR(G41),MINUTE(G41),0),"✕",TIME(HOUR(H41),MINUTE(H41),SECOND(H41))&lt;&gt;TIME(HOUR(H41),MINUTE(H41),0)),"✕",TRUE,"○")</f>
        <v>○</v>
      </c>
      <c r="Z41" t="str" cm="1">
        <f t="array" ref="Z41">_xlfn.IFS(AND(A41="",OR(C41="",C41="　"),I41=""),"○",AND(A41&lt;&gt;"",I41=""),"○",AND(A41&lt;&gt;"",I41&lt;&gt;""),"○",TRUE,"✕")</f>
        <v>○</v>
      </c>
      <c r="AA41" s="66" t="str" cm="1">
        <f t="array" ref="AA41">_xlfn.IFS(AND(I41="",COUNTA(H41)=0),"○",AND(I41="-",COUNTA(H41)=1),"✕",TRUE,"○")</f>
        <v>○</v>
      </c>
      <c r="AB41" s="66" t="str" cm="1">
        <f t="array" ref="AB41">_xlfn.IFS(AND(D41="",F41="",COUNTA($J$39)=0),"○",AND(I41="",COUNTA($J$39)=1),IF(OR($I$39&lt;&gt;"",$I$40&lt;&gt;"",$I$41&lt;&gt;"",$I$42&lt;&gt;"",$I$43&lt;&gt;""),"○","△"),AND(I41&gt;0,COUNTA($J$39)=1),"○",AND(I41="-",COUNTA($J$39)=1),"✕",TRUE,"✕")</f>
        <v>○</v>
      </c>
      <c r="AC41" s="66"/>
      <c r="AD41" s="66" t="str">
        <f t="shared" si="9"/>
        <v>○</v>
      </c>
      <c r="AE41" s="66" t="str" cm="1">
        <f t="array" ref="AE41">_xlfn.IFS(AND(E41&gt;0,D41=""),"✕",AND(G41&gt;0,F41=""),"✕",AND(F41&gt;0,E41&gt;F41),"✕",TRUE,"○")</f>
        <v>○</v>
      </c>
      <c r="AF41" s="66" t="str">
        <f t="shared" si="10"/>
        <v>○</v>
      </c>
      <c r="AG41" s="66"/>
      <c r="AO41" s="25"/>
      <c r="AP41" s="25"/>
      <c r="AQ41" s="25"/>
      <c r="AR41" s="25"/>
      <c r="AS41" s="25"/>
    </row>
    <row r="42" spans="1:45" ht="17.149999999999999" customHeight="1">
      <c r="A42" s="7">
        <f>IF(DAY(A40+2)&lt;4,"",A40+2)</f>
        <v>46386</v>
      </c>
      <c r="B42" s="38" t="str">
        <f t="shared" si="5"/>
        <v>水</v>
      </c>
      <c r="C42" s="334"/>
      <c r="D42" s="11"/>
      <c r="E42" s="12"/>
      <c r="F42" s="14"/>
      <c r="G42" s="15"/>
      <c r="H42" s="16"/>
      <c r="I42" s="6" t="str" cm="1">
        <f t="array" ref="I42">IFERROR(_xlfn.IFS(AND(D42&gt;0,E42=""),"--",AND(F42&gt;0,G42=""),"--",ROUND(VALUE(TEXT(E42-D42,"[h]:mm"))+VALUE(TEXT(G42-F42,"[h]:mm"))-VALUE(TEXT(H42,"[h]:mm")),10)=0,"",VALUE(TEXT(E42-D42,"[h]:mm"))+VALUE(TEXT(G42-F42,"[h]:mm"))-VALUE(TEXT(H42,"[h]:mm"))&lt;0,"-",TRUE,(E42-D42)+(G42-F42)-H42),"-")</f>
        <v/>
      </c>
      <c r="J42" s="412"/>
      <c r="K42" s="413"/>
      <c r="L42" s="413"/>
      <c r="M42" s="413"/>
      <c r="N42" s="413"/>
      <c r="O42" s="413"/>
      <c r="P42" s="413"/>
      <c r="Q42" s="414"/>
      <c r="R42" s="72" t="s">
        <v>45</v>
      </c>
      <c r="S42" s="327" t="str" cm="1">
        <f t="array" ref="S42">_xlfn.IFS(I42="--","入力中",OR(I42="------------",I42&gt;0),IF(AND(Y42="○",Z42="○",AA42="○",AB42="○",AD42="○",AE42="○"),"○" &amp; IF(OR(E42&gt;1,G42&gt;1),"　24:00を超過。記載上問題ないが翌日との重複がないよう注意",""),IF(Y42="✕","✕ "&amp;$Y$1&amp;"　","")&amp;
      IF(Z42="✕","✕ "&amp;$Z$1&amp;"　","")&amp;
      IF(AA42="✕","✕ "&amp;$AA$1&amp;"　","")&amp;
      _xlfn.IFS(AB42="✕","✕ "&amp;$AB$1&amp;"　",AB42="△",$AC$1&amp;"　",TRUE,"")&amp;
      IF(AD42="✕","✕ "&amp;$AD$1,"")&amp;
      IF(AE42="✕","✕ "&amp;$AE$1,"")))</f>
        <v>○</v>
      </c>
      <c r="T42" s="71"/>
      <c r="U42"/>
      <c r="V42"/>
      <c r="W42" s="71"/>
      <c r="X42" s="71"/>
      <c r="Y42" t="str" cm="1">
        <f t="array" ref="Y42">_xlfn.IFS(OR(TIME(HOUR(D42),MINUTE(D42),SECOND(D42))&lt;&gt;TIME(HOUR(D42),MINUTE(D42),0),TIME(HOUR(E42),MINUTE(E42),SECOND(E42))&lt;&gt;TIME(HOUR(E42),MINUTE(E42),0),TIME(HOUR(F42),MINUTE(F42),SECOND(F42))&lt;&gt;TIME(HOUR(F42),MINUTE(F42),0),TIME(HOUR(G42),MINUTE(G42),SECOND(G42))&lt;&gt;TIME(HOUR(G42),MINUTE(G42),0),"✕",TIME(HOUR(H42),MINUTE(H42),SECOND(H42))&lt;&gt;TIME(HOUR(H42),MINUTE(H42),0)),"✕",TRUE,"○")</f>
        <v>○</v>
      </c>
      <c r="Z42" t="str" cm="1">
        <f t="array" ref="Z42">_xlfn.IFS(AND(A42="",OR(C42="",C42="　"),I42=""),"○",AND(A42&lt;&gt;"",I42=""),"○",AND(A42&lt;&gt;"",I42&lt;&gt;""),"○",TRUE,"✕")</f>
        <v>○</v>
      </c>
      <c r="AA42" s="66" t="str" cm="1">
        <f t="array" ref="AA42">_xlfn.IFS(AND(I42="",COUNTA(H42)=0),"○",AND(I42="-",COUNTA(H42)=1),"✕",TRUE,"○")</f>
        <v>○</v>
      </c>
      <c r="AB42" s="66" t="str" cm="1">
        <f t="array" ref="AB42">_xlfn.IFS(AND(D42="",F42="",COUNTA($J$39)=0),"○",AND(I42="",COUNTA($J$39)=1),IF(OR($I$39&lt;&gt;"",$I$40&lt;&gt;"",$I$41&lt;&gt;"",$I$42&lt;&gt;"",$I$43&lt;&gt;""),"○","△"),AND(I42&gt;0,COUNTA($J$39)=1),"○",AND(I42="-",COUNTA($J$39)=1),"✕",TRUE,"✕")</f>
        <v>○</v>
      </c>
      <c r="AC42" s="66"/>
      <c r="AD42" s="66" t="str">
        <f t="shared" si="9"/>
        <v>○</v>
      </c>
      <c r="AE42" s="66" t="str" cm="1">
        <f t="array" ref="AE42">_xlfn.IFS(AND(E42&gt;0,D42=""),"✕",AND(G42&gt;0,F42=""),"✕",AND(F42&gt;0,E42&gt;F42),"✕",TRUE,"○")</f>
        <v>○</v>
      </c>
      <c r="AF42" s="66" t="str">
        <f t="shared" si="10"/>
        <v>○</v>
      </c>
      <c r="AG42" s="66"/>
      <c r="AO42" s="25"/>
      <c r="AP42" s="25"/>
      <c r="AQ42" s="25"/>
      <c r="AR42" s="25"/>
      <c r="AS42" s="25"/>
    </row>
    <row r="43" spans="1:45" ht="17.149999999999999" customHeight="1" thickBot="1">
      <c r="A43" s="8">
        <f>IF(DAY(A40+3)&lt;4,"",A40+3)</f>
        <v>46387</v>
      </c>
      <c r="B43" s="40" t="str">
        <f t="shared" si="5"/>
        <v>木</v>
      </c>
      <c r="C43" s="86"/>
      <c r="D43" s="42"/>
      <c r="E43" s="17"/>
      <c r="F43" s="18"/>
      <c r="G43" s="19"/>
      <c r="H43" s="20"/>
      <c r="I43" s="312" t="str" cm="1">
        <f t="array" ref="I43">IFERROR(_xlfn.IFS(AND(D43&gt;0,E43=""),"--",AND(F43&gt;0,G43=""),"--",ROUND(VALUE(TEXT(E43-D43,"[h]:mm"))+VALUE(TEXT(G43-F43,"[h]:mm"))-VALUE(TEXT(H43,"[h]:mm")),10)=0,"",VALUE(TEXT(E43-D43,"[h]:mm"))+VALUE(TEXT(G43-F43,"[h]:mm"))-VALUE(TEXT(H43,"[h]:mm"))&lt;0,"-",TRUE,(E43-D43)+(G43-F43)-H43),"-")</f>
        <v/>
      </c>
      <c r="J43" s="418"/>
      <c r="K43" s="419"/>
      <c r="L43" s="419"/>
      <c r="M43" s="419"/>
      <c r="N43" s="419"/>
      <c r="O43" s="419"/>
      <c r="P43" s="419"/>
      <c r="Q43" s="420"/>
      <c r="R43" s="72" t="s">
        <v>45</v>
      </c>
      <c r="S43" s="327" t="str" cm="1">
        <f t="array" ref="S43">_xlfn.IFS(I43="--","入力中",OR(I43="------------",I43&gt;0),IF(AND(Y43="○",Z43="○",AA43="○",AB43="○",AD43="○",AE43="○"),"○" &amp; IF(OR(E43&gt;1,G43&gt;1),"　24:00を超過。記載上問題ないが翌日との重複がないよう注意",""),IF(Y43="✕","✕ "&amp;$Y$1&amp;"　","")&amp;
      IF(Z43="✕","✕ "&amp;$Z$1&amp;"　","")&amp;
      IF(AA43="✕","✕ "&amp;$AA$1&amp;"　","")&amp;
      _xlfn.IFS(AB43="✕","✕ "&amp;$AB$1&amp;"　",AB43="△",$AC$1&amp;"　",TRUE,"")&amp;
      IF(AD43="✕","✕ "&amp;$AD$1,"")&amp;
      IF(AE43="✕","✕ "&amp;$AE$1,"")))</f>
        <v>○</v>
      </c>
      <c r="T43" s="71"/>
      <c r="U43"/>
      <c r="V43"/>
      <c r="W43" s="71"/>
      <c r="X43" s="71"/>
      <c r="Y43" t="str" cm="1">
        <f t="array" ref="Y43">_xlfn.IFS(OR(TIME(HOUR(D43),MINUTE(D43),SECOND(D43))&lt;&gt;TIME(HOUR(D43),MINUTE(D43),0),TIME(HOUR(E43),MINUTE(E43),SECOND(E43))&lt;&gt;TIME(HOUR(E43),MINUTE(E43),0),TIME(HOUR(F43),MINUTE(F43),SECOND(F43))&lt;&gt;TIME(HOUR(F43),MINUTE(F43),0),TIME(HOUR(G43),MINUTE(G43),SECOND(G43))&lt;&gt;TIME(HOUR(G43),MINUTE(G43),0),"✕",TIME(HOUR(H43),MINUTE(H43),SECOND(H43))&lt;&gt;TIME(HOUR(H43),MINUTE(H43),0)),"✕",TRUE,"○")</f>
        <v>○</v>
      </c>
      <c r="Z43" t="str" cm="1">
        <f t="array" ref="Z43">_xlfn.IFS(AND(A43="",OR(C43="",C43="　"),I43=""),"○",AND(A43&lt;&gt;"",I43=""),"○",AND(A43&lt;&gt;"",I43&lt;&gt;""),"○",TRUE,"✕")</f>
        <v>○</v>
      </c>
      <c r="AA43" s="66" t="str" cm="1">
        <f t="array" ref="AA43">_xlfn.IFS(AND(I43="",COUNTA(H43)=0),"○",AND(I43="-",COUNTA(H43)=1),"✕",TRUE,"○")</f>
        <v>○</v>
      </c>
      <c r="AB43" s="66" t="str" cm="1">
        <f t="array" ref="AB43">_xlfn.IFS(AND(D43="",F43="",COUNTA($J$39)=0),"○",AND(I43="",COUNTA($J$39)=1),IF(OR($I$39&lt;&gt;"",$I$40&lt;&gt;"",$I$41&lt;&gt;"",$I$42&lt;&gt;"",$I$43&lt;&gt;""),"○","△"),AND(I43&gt;0,COUNTA($J$39)=1),"○",AND(I43="-",COUNTA($J$39)=1),"✕",TRUE,"✕")</f>
        <v>○</v>
      </c>
      <c r="AC43" s="66"/>
      <c r="AD43" s="66" t="str">
        <f t="shared" si="9"/>
        <v>○</v>
      </c>
      <c r="AE43" s="66" t="str" cm="1">
        <f t="array" ref="AE43">_xlfn.IFS(AND(E43&gt;0,D43=""),"✕",AND(G43&gt;0,F43=""),"✕",AND(F43&gt;0,E43&gt;F43),"✕",TRUE,"○")</f>
        <v>○</v>
      </c>
      <c r="AF43" s="66" t="str">
        <f t="shared" si="10"/>
        <v>○</v>
      </c>
      <c r="AG43" s="66"/>
      <c r="AO43" s="25"/>
      <c r="AP43" s="25"/>
      <c r="AQ43" s="25"/>
      <c r="AR43" s="25"/>
      <c r="AS43" s="25"/>
    </row>
    <row r="44" spans="1:45" ht="17.149999999999999" customHeight="1" thickTop="1" thickBot="1">
      <c r="A44" s="47" t="s">
        <v>2</v>
      </c>
      <c r="B44" s="48"/>
      <c r="C44" s="48"/>
      <c r="D44" s="63"/>
      <c r="E44" s="49"/>
      <c r="F44" s="50"/>
      <c r="G44" s="51"/>
      <c r="H44" s="50" t="str">
        <f>IF(ROUNDDOWN(ROUND(SUMIF(C13:C43,"休日",I13:I43)*24*60+SUMIF(C13:C43,"休日出勤",I13:I43)*24*60+SUMIF(C13:C43,"振休",I13:I43)*24*60+SUMIF(C13:C43,"代休",I13:I43)*24*60+SUMIF(C13:C43,"休暇",I13:I43)*24*60,1)/60,2)&gt;0,"通常勤務 "&amp;K44-ROUNDDOWN(ROUND(SUMIF(C13:C43,"休日",I13:I43)*24*60+SUMIF(C13:C43,"休日出勤",I13:I43)*24*60+SUMIF(C13:C43,"振休",I13:I43)*24*60+SUMIF(C13:C43,"代休",I13:I43)*24*60+SUMIF(C13:C43,"休暇",I13:I43)*24*60,1)/60,2)&amp;" 時間 + 休日出勤 "&amp;ROUNDDOWN(ROUND(SUMIF(C13:C43,"休日",I13:I43)*24*60+SUMIF(C13:C43,"休日出勤",I13:I43)*24*60+SUMIF(C13:C43,"振休",I13:I43)*24*60+SUMIF(C13:C43,"代休",I13:I43)*24*60+SUMIF(C13:C43,"休暇",I13:I43)*24*60,1)/60,2)&amp;" 時間 =","")</f>
        <v/>
      </c>
      <c r="I44" s="313">
        <f>SUM(I13:I43)</f>
        <v>0</v>
      </c>
      <c r="J44" s="46" t="s">
        <v>18</v>
      </c>
      <c r="K44" s="62">
        <f>ROUNDDOWN(ROUND(I44*24*60,1)/60,2)</f>
        <v>0</v>
      </c>
      <c r="L44" s="60" t="s">
        <v>20</v>
      </c>
      <c r="M44" s="58"/>
      <c r="N44" s="43"/>
      <c r="O44" s="43"/>
      <c r="P44" s="174" t="s">
        <v>149</v>
      </c>
      <c r="Q44" s="59" t="str">
        <f>L54</f>
        <v>-</v>
      </c>
      <c r="S44" s="329"/>
      <c r="T44" s="24"/>
      <c r="W44" s="71"/>
      <c r="X44" s="71"/>
      <c r="Y44" s="71"/>
      <c r="AO44" s="25"/>
      <c r="AP44" s="25"/>
      <c r="AQ44" s="25"/>
      <c r="AR44" s="25"/>
      <c r="AS44" s="25"/>
    </row>
    <row r="45" spans="1:45" ht="12" customHeight="1" thickBot="1">
      <c r="A45" s="32"/>
      <c r="B45" s="32"/>
      <c r="C45" s="32"/>
      <c r="D45" s="33"/>
      <c r="E45" s="33"/>
      <c r="F45" s="33"/>
      <c r="G45" s="33"/>
      <c r="H45" s="33"/>
      <c r="I45" s="33"/>
      <c r="J45" s="33"/>
      <c r="K45" s="33"/>
      <c r="L45" s="33"/>
      <c r="M45" s="33"/>
      <c r="N45" s="33"/>
      <c r="O45" s="33"/>
      <c r="P45" s="33"/>
      <c r="Q45" s="33"/>
      <c r="AO45" s="25"/>
      <c r="AP45" s="25"/>
      <c r="AQ45" s="25"/>
      <c r="AR45" s="25"/>
      <c r="AS45" s="25"/>
    </row>
    <row r="46" spans="1:45" ht="13.15" customHeight="1">
      <c r="A46" s="386" t="s">
        <v>164</v>
      </c>
      <c r="B46" s="387"/>
      <c r="C46" s="387"/>
      <c r="D46" s="387"/>
      <c r="E46" s="387"/>
      <c r="F46" s="387"/>
      <c r="G46" s="387"/>
      <c r="H46" s="387"/>
      <c r="I46" s="387"/>
      <c r="J46" s="388" t="s">
        <v>165</v>
      </c>
      <c r="K46" s="388"/>
      <c r="L46" s="388"/>
      <c r="M46" s="388"/>
      <c r="N46" s="388"/>
      <c r="O46" s="388"/>
      <c r="P46" s="388"/>
      <c r="Q46" s="389"/>
      <c r="AO46" s="25"/>
      <c r="AP46" s="25"/>
      <c r="AQ46" s="25"/>
      <c r="AR46" s="25"/>
      <c r="AS46" s="25"/>
    </row>
    <row r="47" spans="1:45" ht="7" customHeight="1" thickBot="1">
      <c r="A47" s="35"/>
      <c r="B47" s="56"/>
      <c r="C47" s="56"/>
      <c r="D47" s="390"/>
      <c r="E47" s="390"/>
      <c r="F47" s="57"/>
      <c r="G47" s="57"/>
      <c r="H47" s="57"/>
      <c r="I47" s="57"/>
      <c r="J47" s="390"/>
      <c r="K47" s="390"/>
      <c r="L47" s="390"/>
      <c r="M47" s="390"/>
      <c r="N47" s="390"/>
      <c r="O47" s="390"/>
      <c r="P47" s="390"/>
      <c r="Q47" s="391"/>
      <c r="AO47" s="25"/>
      <c r="AP47" s="25"/>
      <c r="AQ47" s="25"/>
      <c r="AR47" s="25"/>
      <c r="AS47" s="25"/>
    </row>
    <row r="48" spans="1:45" ht="16.649999999999999" customHeight="1" thickBot="1">
      <c r="A48" s="9"/>
      <c r="B48" s="392" t="s">
        <v>10</v>
      </c>
      <c r="C48" s="393"/>
      <c r="D48" s="394"/>
      <c r="E48" s="395"/>
      <c r="F48" s="55" t="s">
        <v>11</v>
      </c>
      <c r="G48" s="396"/>
      <c r="H48" s="397"/>
      <c r="I48" s="397"/>
      <c r="J48" s="398"/>
      <c r="K48" s="55" t="s">
        <v>9</v>
      </c>
      <c r="L48" s="399"/>
      <c r="M48" s="397"/>
      <c r="N48" s="397"/>
      <c r="O48" s="397"/>
      <c r="P48" s="398"/>
      <c r="Q48" s="54"/>
      <c r="AO48" s="25"/>
      <c r="AP48" s="25"/>
      <c r="AQ48" s="25"/>
      <c r="AR48" s="25"/>
      <c r="AS48" s="25"/>
    </row>
    <row r="49" spans="1:45" ht="6.65" customHeight="1" thickBot="1">
      <c r="A49" s="31"/>
      <c r="B49" s="32"/>
      <c r="C49" s="32"/>
      <c r="D49" s="33"/>
      <c r="E49" s="33"/>
      <c r="F49" s="33"/>
      <c r="G49" s="33"/>
      <c r="H49" s="33"/>
      <c r="I49" s="33"/>
      <c r="J49" s="33"/>
      <c r="K49" s="33"/>
      <c r="L49" s="33"/>
      <c r="M49" s="33"/>
      <c r="N49" s="33"/>
      <c r="O49" s="33"/>
      <c r="P49" s="33"/>
      <c r="Q49" s="34"/>
      <c r="AO49" s="25"/>
      <c r="AP49" s="25"/>
      <c r="AQ49" s="25"/>
      <c r="AR49" s="25"/>
      <c r="AS49" s="25"/>
    </row>
    <row r="50" spans="1:45" ht="17.649999999999999" customHeight="1">
      <c r="A50" s="421" t="s">
        <v>169</v>
      </c>
      <c r="B50" s="421"/>
      <c r="C50" s="421"/>
      <c r="D50" s="421"/>
      <c r="E50" s="421"/>
      <c r="F50" s="421"/>
      <c r="G50" s="421"/>
      <c r="H50" s="421"/>
      <c r="I50" s="421"/>
      <c r="J50" s="421"/>
      <c r="K50" s="421"/>
      <c r="L50" s="421"/>
      <c r="M50" s="421"/>
      <c r="N50" s="421"/>
      <c r="O50" s="421"/>
      <c r="P50" s="421"/>
      <c r="Q50" s="421"/>
      <c r="AO50" s="25"/>
      <c r="AP50" s="25"/>
      <c r="AQ50" s="25"/>
      <c r="AR50" s="25"/>
      <c r="AS50" s="25"/>
    </row>
    <row r="51" spans="1:45" ht="17.5" customHeight="1">
      <c r="A51" s="422"/>
      <c r="B51" s="422"/>
      <c r="C51" s="422"/>
      <c r="D51" s="422"/>
      <c r="E51" s="422"/>
      <c r="F51" s="422"/>
      <c r="G51" s="422"/>
      <c r="H51" s="422"/>
      <c r="I51" s="422"/>
      <c r="J51" s="422"/>
      <c r="K51" s="422"/>
      <c r="L51" s="422"/>
      <c r="M51" s="422"/>
      <c r="N51" s="422"/>
      <c r="O51" s="422"/>
      <c r="P51" s="422"/>
      <c r="Q51" s="422"/>
      <c r="AO51" s="25"/>
      <c r="AP51" s="25"/>
      <c r="AQ51" s="25"/>
      <c r="AR51" s="25"/>
      <c r="AS51" s="25"/>
    </row>
    <row r="52" spans="1:45" ht="19.25" customHeight="1" thickBot="1">
      <c r="A52" s="314"/>
      <c r="B52" s="315"/>
      <c r="C52" s="315"/>
      <c r="D52" s="315"/>
      <c r="E52" s="315"/>
      <c r="F52" s="315"/>
      <c r="G52" s="315"/>
      <c r="H52" s="315"/>
      <c r="I52" s="315"/>
      <c r="J52" s="315"/>
      <c r="K52" s="315"/>
      <c r="L52" s="315"/>
      <c r="M52" s="315"/>
      <c r="N52" s="315"/>
      <c r="O52" s="315"/>
      <c r="P52" s="315"/>
      <c r="Q52" s="315"/>
    </row>
    <row r="53" spans="1:45" ht="49.5" hidden="1" customHeight="1" outlineLevel="1">
      <c r="A53" s="194" t="s">
        <v>134</v>
      </c>
      <c r="B53" s="195" t="s">
        <v>133</v>
      </c>
      <c r="C53" s="194"/>
      <c r="D53" s="194" t="str" cm="1">
        <f t="array" ref="D53">_xlfn.IFS(N54="裁量労働制","みなし労働時間(h/日)",N54="固定残業制","固定残業時間(h/月)",N54="(大学・国研等)裁量労働制","みなし労働時間(h/日)",TRUE,"-")</f>
        <v>-</v>
      </c>
      <c r="E53" s="194" t="s">
        <v>127</v>
      </c>
      <c r="F53" s="194" t="s">
        <v>128</v>
      </c>
      <c r="G53" s="196" t="s">
        <v>129</v>
      </c>
      <c r="H53" s="194" t="s">
        <v>130</v>
      </c>
      <c r="I53" s="197" t="s">
        <v>131</v>
      </c>
      <c r="J53" s="197" t="s">
        <v>132</v>
      </c>
      <c r="K53" s="198"/>
      <c r="L53" s="423" t="s">
        <v>135</v>
      </c>
      <c r="M53" s="424"/>
      <c r="N53" s="199" t="s">
        <v>17</v>
      </c>
      <c r="O53" s="200"/>
      <c r="P53" s="200"/>
      <c r="Q53" s="200"/>
      <c r="AI53" s="67"/>
    </row>
    <row r="54" spans="1:45" ht="11.5" hidden="1" outlineLevel="1" thickBot="1">
      <c r="A54" s="201">
        <f>$B$10</f>
        <v>23</v>
      </c>
      <c r="B54" s="202">
        <f>ROUNDDOWN(ROUND(G10*24*60,1)/60,3)</f>
        <v>0</v>
      </c>
      <c r="C54" s="202"/>
      <c r="D54" s="203">
        <f>ROUNDDOWN(ROUND(N10*24*60,1)/60,3)</f>
        <v>0</v>
      </c>
      <c r="E54" s="203">
        <f>COUNTIF($C$13:$C$43,"休暇")</f>
        <v>0</v>
      </c>
      <c r="F54" s="204">
        <f>A54-E54</f>
        <v>23</v>
      </c>
      <c r="G54" s="203">
        <f>ROUNDDOWN(ROUND(J10*24*60,1)/60,3)</f>
        <v>0</v>
      </c>
      <c r="H54" s="203">
        <f>ROUNDDOWN(ROUND(I44*24*60,1)/60,2)-J54</f>
        <v>0</v>
      </c>
      <c r="I54" s="203">
        <f>IF(OR($H$2="あり",$Q$2="あり"),ROUNDDOWN(ROUND($Q$10*24*60,1)/60,3),0)</f>
        <v>0</v>
      </c>
      <c r="J54" s="203">
        <f>ROUNDDOWN(ROUND(SUMIF(C13:C43,"休日",I13:I43)*24*60+SUMIF(C13:C43,"振休",I13:I43)*24*60+SUMIF(C13:C43,"代休",I13:I43)*24*60+SUMIF(C13:C43,"休暇",I13:I43)*24*60+SUMIF(C13:C43,"休日出勤",I13:I43)*24*60,1)/60,2)</f>
        <v>0</v>
      </c>
      <c r="K54" s="198"/>
      <c r="L54" s="377" t="str" cm="1">
        <f t="array" ref="L54">_xlfn.IFS(N54="裁量労働制",L57,N54="固定残業制",L58,N54="管理職",L56,N54="一般従業員",L59,N54="(大学・国研等)管理職",L60,N54="(大学・国研等)裁量労働制",L61,TRUE,"-")</f>
        <v>-</v>
      </c>
      <c r="M54" s="378"/>
      <c r="N54" s="205" t="str" cm="1">
        <f t="array" ref="N54">_xlfn.IFS(I9="管理職/高プロ","管理職",I9="裁量","裁量労働制",I9="固定残業代有","固定残業制",I9="通常勤務","一般従業員",I9="(大学・国研等)管理職/高プロ","(大学・国研等)管理職",I9="(大学・国研等)裁量","(大学・国研等)裁量労働制",I9="出向","一般従業員",I9="その他","一般従業員",TRUE,"")</f>
        <v/>
      </c>
      <c r="O54" s="206"/>
      <c r="P54" s="206"/>
      <c r="Q54" s="207"/>
    </row>
    <row r="55" spans="1:45" ht="11.5" hidden="1" outlineLevel="1" thickBot="1">
      <c r="A55" s="208"/>
      <c r="B55" s="208"/>
      <c r="C55" s="208"/>
      <c r="D55" s="209"/>
      <c r="E55" s="209"/>
      <c r="F55" s="209"/>
      <c r="G55" s="209"/>
      <c r="H55" s="209"/>
      <c r="I55" s="209"/>
      <c r="J55" s="209"/>
      <c r="K55" s="198"/>
      <c r="L55" s="210"/>
      <c r="M55" s="211"/>
      <c r="N55" s="208"/>
      <c r="O55" s="208"/>
      <c r="P55" s="208"/>
      <c r="Q55" s="208"/>
    </row>
    <row r="56" spans="1:45" ht="11.5" hidden="1" outlineLevel="1" thickBot="1">
      <c r="A56" s="201">
        <f>A54</f>
        <v>23</v>
      </c>
      <c r="B56" s="202">
        <f>B54</f>
        <v>0</v>
      </c>
      <c r="C56" s="202"/>
      <c r="D56" s="212"/>
      <c r="E56" s="203">
        <f>E54</f>
        <v>0</v>
      </c>
      <c r="F56" s="204">
        <f>A56-E56</f>
        <v>23</v>
      </c>
      <c r="G56" s="212">
        <f>G54</f>
        <v>0</v>
      </c>
      <c r="H56" s="203">
        <f>H54</f>
        <v>0</v>
      </c>
      <c r="I56" s="203">
        <f>I54</f>
        <v>0</v>
      </c>
      <c r="J56" s="212">
        <f>J54</f>
        <v>0</v>
      </c>
      <c r="K56" s="198"/>
      <c r="L56" s="377">
        <f>ROUNDDOWN(IF((B56*F56-G56)&gt;=(H56+I56+J56),H56+J56,IF((B56*F56-G56)&lt;=(H56+I56+J56),(B56*F56-G56)*(H56+J56)/(H56+I56+J56))),2)</f>
        <v>0</v>
      </c>
      <c r="M56" s="378"/>
      <c r="N56" s="207" t="s">
        <v>79</v>
      </c>
      <c r="O56" s="207"/>
      <c r="P56" s="207"/>
      <c r="Q56" s="207"/>
    </row>
    <row r="57" spans="1:45" ht="11.5" hidden="1" outlineLevel="1" thickBot="1">
      <c r="A57" s="201">
        <f>A54</f>
        <v>23</v>
      </c>
      <c r="B57" s="202">
        <f>B54</f>
        <v>0</v>
      </c>
      <c r="C57" s="202"/>
      <c r="D57" s="213">
        <f>D54</f>
        <v>0</v>
      </c>
      <c r="E57" s="203">
        <f>E54</f>
        <v>0</v>
      </c>
      <c r="F57" s="204">
        <f>A57-E57</f>
        <v>23</v>
      </c>
      <c r="G57" s="212">
        <f>G54</f>
        <v>0</v>
      </c>
      <c r="H57" s="203">
        <f>H54</f>
        <v>0</v>
      </c>
      <c r="I57" s="203">
        <f>I54</f>
        <v>0</v>
      </c>
      <c r="J57" s="203">
        <f>J54</f>
        <v>0</v>
      </c>
      <c r="K57" s="198"/>
      <c r="L57" s="377">
        <f>ROUNDDOWN(IF((D57*F57-G57)&gt;=(H57+I57),H57,IF((D57*F57-G57)&lt;(H57+I57),(D57*F57-G57)/(H57+I57)*H57))+J57,2)</f>
        <v>0</v>
      </c>
      <c r="M57" s="378"/>
      <c r="N57" s="207" t="s">
        <v>13</v>
      </c>
      <c r="O57" s="207"/>
      <c r="P57" s="207"/>
      <c r="Q57" s="207"/>
    </row>
    <row r="58" spans="1:45" ht="11.5" hidden="1" outlineLevel="1" thickBot="1">
      <c r="A58" s="201">
        <f>A54</f>
        <v>23</v>
      </c>
      <c r="B58" s="202">
        <f>B54</f>
        <v>0</v>
      </c>
      <c r="C58" s="202"/>
      <c r="D58" s="213">
        <f>D54</f>
        <v>0</v>
      </c>
      <c r="E58" s="203">
        <f>E54</f>
        <v>0</v>
      </c>
      <c r="F58" s="204">
        <f>A58-E58</f>
        <v>23</v>
      </c>
      <c r="G58" s="212">
        <f>G54</f>
        <v>0</v>
      </c>
      <c r="H58" s="203">
        <f>H54</f>
        <v>0</v>
      </c>
      <c r="I58" s="203">
        <f>I54</f>
        <v>0</v>
      </c>
      <c r="J58" s="203">
        <f>J54</f>
        <v>0</v>
      </c>
      <c r="K58" s="198"/>
      <c r="L58" s="377">
        <f>ROUNDDOWN(IF((B58*F58-G58)&gt;=(H58+I58),H58,IF((H58+I58)&lt;(B58*F58-G58+D58),(B58*F58-G58)*H58/(H58+I58),(B58*F58-G58)*H58/(H58+I58)+((H58+I58)-(B58*F58-G58+D58))*H58/(H58+I58)))+J58,2)</f>
        <v>0</v>
      </c>
      <c r="M58" s="378"/>
      <c r="N58" s="207" t="s">
        <v>14</v>
      </c>
      <c r="O58" s="207"/>
      <c r="P58" s="207"/>
      <c r="Q58" s="207"/>
    </row>
    <row r="59" spans="1:45" ht="11.5" hidden="1" outlineLevel="1" thickBot="1">
      <c r="A59" s="214"/>
      <c r="B59" s="214"/>
      <c r="C59" s="214"/>
      <c r="D59" s="215"/>
      <c r="E59" s="215"/>
      <c r="F59" s="215"/>
      <c r="G59" s="215"/>
      <c r="H59" s="215"/>
      <c r="I59" s="215"/>
      <c r="J59" s="215"/>
      <c r="K59" s="214"/>
      <c r="L59" s="377">
        <f>H54+J54</f>
        <v>0</v>
      </c>
      <c r="M59" s="378"/>
      <c r="N59" s="207" t="s">
        <v>15</v>
      </c>
      <c r="O59" s="207"/>
      <c r="P59" s="207"/>
      <c r="Q59" s="207"/>
    </row>
    <row r="60" spans="1:45" ht="13.5" hidden="1" outlineLevel="1" thickBot="1">
      <c r="A60" s="201">
        <f>A54</f>
        <v>23</v>
      </c>
      <c r="B60" s="202">
        <f>B54</f>
        <v>0</v>
      </c>
      <c r="C60" s="202"/>
      <c r="D60" s="213"/>
      <c r="E60" s="203">
        <f>E54</f>
        <v>0</v>
      </c>
      <c r="F60" s="204">
        <f>A60-E60</f>
        <v>23</v>
      </c>
      <c r="G60" s="212"/>
      <c r="H60" s="203">
        <f>H54</f>
        <v>0</v>
      </c>
      <c r="I60" s="203">
        <f>I54</f>
        <v>0</v>
      </c>
      <c r="J60" s="203">
        <f>J54</f>
        <v>0</v>
      </c>
      <c r="K60" s="198"/>
      <c r="L60" s="377">
        <f>ROUNDDOWN(IF((A60*B60)&gt;=(H60+J60+I60),(A60*B60),IF((A60*B60)&lt;(H60+J60+I60),(H60+J60+I60))),2)</f>
        <v>0</v>
      </c>
      <c r="M60" s="379"/>
      <c r="N60" s="217" t="s">
        <v>103</v>
      </c>
      <c r="O60" s="207"/>
      <c r="P60" s="207"/>
      <c r="Q60" s="207"/>
    </row>
    <row r="61" spans="1:45" ht="13.5" hidden="1" outlineLevel="1" thickBot="1">
      <c r="A61" s="201">
        <f>A54</f>
        <v>23</v>
      </c>
      <c r="B61" s="202">
        <f>B54</f>
        <v>0</v>
      </c>
      <c r="C61" s="202"/>
      <c r="D61" s="213">
        <f>D54</f>
        <v>0</v>
      </c>
      <c r="E61" s="203">
        <f>E54</f>
        <v>0</v>
      </c>
      <c r="F61" s="204">
        <f>A61-E61</f>
        <v>23</v>
      </c>
      <c r="G61" s="212">
        <f>G54</f>
        <v>0</v>
      </c>
      <c r="H61" s="203">
        <f>H54</f>
        <v>0</v>
      </c>
      <c r="I61" s="203">
        <f>I54</f>
        <v>0</v>
      </c>
      <c r="J61" s="203">
        <f>J54</f>
        <v>0</v>
      </c>
      <c r="K61" s="198"/>
      <c r="L61" s="377">
        <f>ROUNDDOWN(IF((A61*D61)+G61&gt;=(H61+J61+I61),(A61*D61)+G61,IF((A61*D61)+G61&lt;(H61+J61+I61),(H61+J61+I61))),2)</f>
        <v>0</v>
      </c>
      <c r="M61" s="379"/>
      <c r="N61" s="217" t="s">
        <v>104</v>
      </c>
      <c r="O61" s="207"/>
      <c r="P61" s="207"/>
      <c r="Q61" s="207"/>
    </row>
    <row r="62" spans="1:45" ht="11.5" hidden="1" outlineLevel="1" thickBot="1">
      <c r="A62" s="214"/>
      <c r="B62" s="214"/>
      <c r="C62" s="214"/>
      <c r="D62" s="214"/>
      <c r="E62" s="214"/>
      <c r="F62" s="214"/>
      <c r="G62" s="214"/>
      <c r="H62" s="214"/>
      <c r="I62" s="214"/>
      <c r="J62" s="214"/>
      <c r="K62" s="214"/>
      <c r="L62" s="218"/>
      <c r="M62" s="218"/>
      <c r="N62" s="207" t="s">
        <v>16</v>
      </c>
      <c r="O62" s="207"/>
      <c r="P62" s="207"/>
      <c r="Q62" s="207"/>
    </row>
    <row r="63" spans="1:45" ht="16.649999999999999" customHeight="1" collapsed="1">
      <c r="A63" s="97" t="str" cm="1">
        <f t="array" ref="A63">_xlfn.IFS($N$54="管理職",A93,$N$54="裁量労働制",A124,$N$54="固定残業制",A155,$N$54="(大学・国研等)管理職",A186,$N$54="(大学・国研等)裁量労働制",A217,TRUE,"")</f>
        <v/>
      </c>
      <c r="B63" s="98" t="str" cm="1">
        <f t="array" ref="B63">_xlfn.IFS($N$54="管理職",B93,$N$54="裁量労働制",B124,$N$54="固定残業制",B155,$N$54="(大学・国研等)管理職",B186,$N$54="(大学・国研等)裁量労働制",B217,TRUE,"")</f>
        <v/>
      </c>
      <c r="C63" s="99"/>
      <c r="D63" s="99"/>
      <c r="E63" s="99"/>
      <c r="F63" s="99"/>
      <c r="G63" s="99"/>
      <c r="H63" s="99"/>
      <c r="I63" s="99"/>
      <c r="J63" s="99"/>
      <c r="K63" s="99"/>
      <c r="L63" s="99"/>
      <c r="M63" s="99"/>
      <c r="N63" s="99"/>
      <c r="O63" s="99"/>
      <c r="P63" s="99"/>
      <c r="Q63" s="100"/>
    </row>
    <row r="64" spans="1:45" ht="16.649999999999999" customHeight="1">
      <c r="A64" s="101"/>
      <c r="B64" s="380" t="str" cm="1">
        <f t="array" ref="B64">IF(AND(B94="",B125="",B156="",B187="",B218=""),"●",IF(_xlfn.IFS($N$54="管理職",B94,$N$54="裁量労働制",B125,$N$54="固定残業制",B156,$N$54="(大学・国研等)管理職",B187,$N$54="(大学・国研等)裁量労働制",B218,TRUE,"")=0,"",_xlfn.IFS($N$54="管理職",B94,$N$54="裁量労働制",B125,$N$54="固定残業制",B156,$N$54="(大学・国研等)管理職",B187,$N$54="(大学・国研等)裁量労働制",B218,TRUE,"")))</f>
        <v/>
      </c>
      <c r="C64" s="381"/>
      <c r="D64" s="382" t="str" cm="1">
        <f t="array" ref="D64">IF(AND(B95="",B126="",B157=""),"●",IF(_xlfn.IFS($N$54="管理職",B95,$N$54="裁量労働制",B126,$N$54="固定残業制",B157,TRUE,"")=0,"",_xlfn.IFS($N$54="管理職",B95,$N$54="裁量労働制",B126,$N$54="固定残業制",B157,TRUE,"")))</f>
        <v/>
      </c>
      <c r="E64" s="383"/>
      <c r="F64" s="183" t="str" cm="1">
        <f t="array" ref="F64">IF(AND(F94="",F125="",F156=""),"●",IF(_xlfn.IFS($N$54="管理職",F94,$N$54="裁量労働制",F125,$N$54="固定残業制",F156,TRUE,"")=0,"",_xlfn.IFS($N$54="管理職",F94,$N$54="裁量労働制",F125,$N$54="固定残業制",F156,TRUE,"")))</f>
        <v/>
      </c>
      <c r="G64" s="184"/>
      <c r="H64" s="185" t="str" cm="1">
        <f t="array" ref="H64">IF(AND(H94="",H125="",H156="",H187="",H218=""),"●",IF(_xlfn.IFS($N$54="管理職",H94,$N$54="裁量労働制",H125,$N$54="固定残業制",H156,$N$54="(大学・国研等)管理職",H187,$N$54="(大学・国研等)裁量労働制",H218,TRUE,"")=0,"",_xlfn.IFS($N$54="管理職",H94,$N$54="裁量労働制",H125,$N$54="固定残業制",H156,$N$54="(大学・国研等)管理職",H187,$N$54="(大学・国研等)裁量労働制",H218,TRUE,"")))</f>
        <v/>
      </c>
      <c r="I64" s="185"/>
      <c r="J64" s="186" t="str" cm="1">
        <f t="array" ref="J64">IF(AND(J94="",J125="",J156=""),"●",IF(_xlfn.IFS($N$54="管理職",J94,$N$54="裁量労働制",J125,$N$54="固定残業制",J156,TRUE,"")=0,"",_xlfn.IFS($N$54="管理職",J94,$N$54="裁量労働制",J125,$N$54="固定残業制",J156,TRUE,"")))</f>
        <v/>
      </c>
      <c r="K64" s="186"/>
      <c r="L64" s="187"/>
      <c r="M64" s="188" t="str" cm="1">
        <f t="array" ref="M64">IF(AND(M94="",M125="",M156="",M187="",M218=""),"●",IF(_xlfn.IFS($N$54="管理職",M94,$N$54="裁量労働制",M125,$N$54="固定残業制",M156,$N$54="(大学・国研等)管理職",M187,$N$54="(大学・国研等)裁量労働制",M218,TRUE,"")=0,"",_xlfn.IFS($N$54="管理職",M94,$N$54="裁量労働制",M125,$N$54="固定残業制",M156,$N$54="(大学・国研等)管理職",M187,$N$54="(大学・国研等)裁量労働制",M218,TRUE,"")))</f>
        <v/>
      </c>
      <c r="N64" s="186"/>
      <c r="O64" s="183" t="str" cm="1">
        <f t="array" ref="O64">IF(AND(O94="",O125="",O156="",O187="",O218=""),"●",IF(_xlfn.IFS($N$54="管理職",O94,$N$54="裁量労働制",O125,$N$54="固定残業制",O156,$N$54="(大学・国研等)管理職",O187,$N$54="(大学・国研等)裁量労働制",O218,TRUE,"")=0,"",_xlfn.IFS($N$54="管理職",O94,$N$54="裁量労働制",O125,$N$54="固定残業制",O156,$N$54="(大学・国研等)管理職",O187,$N$54="(大学・国研等)裁量労働制",O218,TRUE,"")))</f>
        <v/>
      </c>
      <c r="P64" s="186"/>
      <c r="Q64" s="105"/>
    </row>
    <row r="65" spans="1:18" ht="16.649999999999999" customHeight="1">
      <c r="B65" s="384" t="str" cm="1">
        <f t="array" ref="B65">IF(AND(E94="",E125="",E156="",C188="",C219=""),"●",IF(_xlfn.IFS($N$54="管理職",E94,$N$54="裁量労働制",E125,$N$54="固定残業制",E156,$N$54="(大学・国研等)管理職",C188,$N$54="(大学・国研等)裁量労働制",C219,TRUE,"")=0,"",_xlfn.IFS($N$54="管理職",E94,$N$54="裁量労働制",E125,$N$54="固定残業制",E156,$N$54="(大学・国研等)管理職",C188,$N$54="(大学・国研等)裁量労働制",C219,TRUE,"")))</f>
        <v/>
      </c>
      <c r="C65" s="385"/>
      <c r="D65" s="104" t="str">
        <f>IF(AND($E$54&gt;0,OR($N$54="管理職",$N$54="裁量労働制",$N$54="固定残業制"))," － "&amp;TEXT($E$54,"###.00"),"")</f>
        <v/>
      </c>
      <c r="E65" s="76" t="str" cm="1">
        <f t="array" ref="E65">_xlfn.IFS($N$54="管理職","⇒",$N$54="裁量労働制","⇒",$N$54="固定残業制","⇒",TRUE,"")</f>
        <v/>
      </c>
      <c r="F65" s="132" t="str" cm="1">
        <f t="array" ref="F65">IF(AND(F95="",F126="",F157=""),"●",IF(_xlfn.IFS($N$54="管理職",F95,$N$54="裁量労働制",F126,$N$54="固定残業制",F157,TRUE,"")=0,"",_xlfn.IFS($N$54="管理職",F95,$N$54="裁量労働制",F126,$N$54="固定残業制",F157,TRUE,"")))</f>
        <v/>
      </c>
      <c r="G65" s="106" t="str" cm="1">
        <f t="array" ref="G65">IF(AND(G95="",G126="",G157="",G188="",G219=""),"●",IF(_xlfn.IFS($N$54="管理職",G95,$N$54="裁量労働制",G126,$N$54="固定残業制",G157,$N$54="(大学・国研等)管理職",G188,$N$54="(大学・国研等)裁量労働制",G219,TRUE,"")=0,"",_xlfn.IFS($N$54="管理職",G95,$N$54="裁量労働制",G126,$N$54="固定残業制",G157,$N$54="(大学・国研等)管理職",G188,$N$54="(大学・国研等)裁量労働制",G219,TRUE,"")))</f>
        <v/>
      </c>
      <c r="H65" s="132" t="str" cm="1">
        <f t="array" ref="H65">IF(AND(H95="",H126="",H157="",H188="",H219=""),"●",IF(_xlfn.IFS($N$54="管理職",H95,$N$54="裁量労働制",H126,$N$54="固定残業制",H157,$N$54="(大学・国研等)管理職",H188,$N$54="(大学・国研等)裁量労働制",H219,TRUE,"")=0,"",_xlfn.IFS($N$54="管理職",H95,$N$54="裁量労働制",H126,$N$54="固定残業制",H157,$N$54="(大学・国研等)管理職",H188,$N$54="(大学・国研等)裁量労働制",H219,TRUE,"")))</f>
        <v/>
      </c>
      <c r="I65" s="80" t="str" cm="1">
        <f t="array" ref="I65">IF(AND(I95="",I126="",I157=""),"●",IF(_xlfn.IFS($N$54="管理職",I95,$N$54="裁量労働制",I126,$N$54="固定残業制",I157,TRUE,"")=0,"",_xlfn.IFS($N$54="管理職",I95,$N$54="裁量労働制",I126,$N$54="固定残業制",I157,TRUE,"")))</f>
        <v/>
      </c>
      <c r="J65" s="177" t="str" cm="1">
        <f t="array" ref="J65">IF(AND(J95="",J126="",J157=""),"●",IF(_xlfn.IFS($N$54="管理職",J95,$N$54="裁量労働制",J126,$N$54="固定残業制",J157,TRUE,"")=0,"",_xlfn.IFS($N$54="管理職",J95,$N$54="裁量労働制",J126,$N$54="固定残業制",J157,TRUE,"")))</f>
        <v/>
      </c>
      <c r="K65" s="108" t="str" cm="1">
        <f t="array" ref="K65">IF(AND(K95="",K126="",K157="",K188="",K219=""),"●",IF(_xlfn.IFS($N$54="管理職",K95,$N$54="裁量労働制",K126,$N$54="固定残業制",K157,$N$54="(大学・国研等)管理職",K188,$N$54="(大学・国研等)裁量労働制",K219,TRUE,"")=0,"",_xlfn.IFS($N$54="管理職",K95,$N$54="裁量労働制",K126,$N$54="固定残業制",K157,$N$54="(大学・国研等)管理職",K188,$N$54="(大学・国研等)裁量労働制",K219,TRUE,"")))</f>
        <v/>
      </c>
      <c r="L65" s="80"/>
      <c r="M65" s="318" t="str">
        <f>IF(AND($G$54&gt;0,OR($N$54="管理職",$N$54="裁量労働制",$N$54="固定残業制",$N$54="(大学・国研等)裁量労働制")),$G$54,"")</f>
        <v/>
      </c>
      <c r="N65" s="109" t="str" cm="1">
        <f t="array" ref="N65">IF(AND(N95="",N126="",N157="",N188="",N219=""),"●",IF(_xlfn.IFS($N$54="管理職",N95,$N$54="裁量労働制",N126,$N$54="固定残業制",N157,$N$54="(大学・国研等)管理職",N188,$N$54="(大学・国研等)裁量労働制",N219,TRUE,"")=0,"",_xlfn.IFS($N$54="管理職",N95,$N$54="裁量労働制",N126,$N$54="固定残業制",N157,$N$54="(大学・国研等)管理職",N188,$N$54="(大学・国研等)裁量労働制",N219,TRUE,"")))</f>
        <v/>
      </c>
      <c r="O65" s="132" t="str" cm="1">
        <f t="array" ref="O65">IF(AND(O95="",O126="",O157="",O188="",O219=""),"●",IF(_xlfn.IFS($N$54="管理職",O95,$N$54="裁量労働制",O126,$N$54="固定残業制",O157,$N$54="(大学・国研等)管理職",O188,$N$54="(大学・国研等)裁量労働制",O219,TRUE,"")=0,"",_xlfn.IFS($N$54="管理職",O95,$N$54="裁量労働制",O126,$N$54="固定残業制",O157,$N$54="(大学・国研等)管理職",O188,$N$54="(大学・国研等)裁量労働制",O219,TRUE,"")))</f>
        <v/>
      </c>
      <c r="P65" s="80"/>
      <c r="Q65" s="105"/>
    </row>
    <row r="66" spans="1:18" ht="16.649999999999999" customHeight="1">
      <c r="A66" s="101"/>
      <c r="B66" s="102" t="str" cm="1">
        <f t="array" ref="B66">IF(AND(B96="",B127="",B158="",B189="",B220=""),"●",IF(_xlfn.IFS($N$54="管理職",B96,$N$54="裁量労働制",B127,$N$54="固定残業制",B158,$N$54="(大学・国研等)管理職",B189,$N$54="(大学・国研等)裁量労働制",B220,TRUE,"")=0,"",_xlfn.IFS($N$54="管理職",B96,$N$54="裁量労働制",B127,$N$54="固定残業制",B158,$N$54="(大学・国研等)管理職",B189,$N$54="(大学・国研等)裁量労働制",B220,TRUE,"")))</f>
        <v/>
      </c>
      <c r="C66" s="94"/>
      <c r="D66" s="94"/>
      <c r="E66" s="94"/>
      <c r="F66" s="103"/>
      <c r="G66" s="103"/>
      <c r="H66" s="103"/>
      <c r="I66" s="103"/>
      <c r="J66" s="103"/>
      <c r="K66" s="103"/>
      <c r="L66" s="103"/>
      <c r="M66" s="103"/>
      <c r="N66" s="103"/>
      <c r="O66" s="103"/>
      <c r="P66" s="103" t="str" cm="1">
        <f t="array" ref="P66">IF(AND(P96="",P127="",P158=""),"",IF(_xlfn.IFS($N$54="管理職",P96,$N$54="裁量労働制",P127,P8781="固定残業制",P158,TRUE,"")=0,"",_xlfn.IFS($N$54="管理職",P96,$N$54="裁量労働制",P127,P8781="固定残業制",P158,TRUE,"")))</f>
        <v/>
      </c>
      <c r="Q66" s="110"/>
    </row>
    <row r="67" spans="1:18" ht="16.649999999999999" customHeight="1">
      <c r="A67" s="101"/>
      <c r="B67" s="102" t="str" cm="1">
        <f t="array" ref="B67">IF(AND(B97="",B128="",B159=""),"●",IF(_xlfn.IFS($N$54="管理職",B97,$N$54="裁量労働制",B128,$N$54="固定残業制",B159,TRUE,"")=0,"",_xlfn.IFS($N$54="管理職",B97,$N$54="裁量労働制",B128,$N$54="固定残業制",B159,TRUE,"")))</f>
        <v/>
      </c>
      <c r="C67" s="103"/>
      <c r="D67" s="103"/>
      <c r="E67" s="94"/>
      <c r="F67" s="71"/>
      <c r="G67" s="71"/>
      <c r="H67" s="111"/>
      <c r="I67" s="71"/>
      <c r="J67" s="71"/>
      <c r="K67" s="71"/>
      <c r="L67" s="71"/>
      <c r="M67" s="71"/>
      <c r="N67" s="71"/>
      <c r="O67" s="71"/>
      <c r="P67" s="71"/>
      <c r="Q67" s="105"/>
    </row>
    <row r="68" spans="1:18" ht="16.649999999999999" customHeight="1">
      <c r="A68" s="101"/>
      <c r="B68" s="102" t="str" cm="1">
        <f t="array" ref="B68">IF(AND(B98="",B129="",B160="",B191="",B222=""),"●",IF(_xlfn.IFS($N$54="管理職",B98,$N$54="裁量労働制",B129,$N$54="固定残業制",B160,$N$54="(大学・国研等)管理職",B191,$N$54="(大学・国研等)裁量労働制",B222,TRUE,"")=0,"",_xlfn.IFS($N$54="管理職",B98,$N$54="裁量労働制",B129,$N$54="固定残業制",B160,$N$54="(大学・国研等)管理職",B191,$N$54="(大学・国研等)裁量労働制",B222,TRUE,"")))</f>
        <v/>
      </c>
      <c r="C68" s="102"/>
      <c r="D68" s="103"/>
      <c r="E68" s="79"/>
      <c r="F68" s="186" t="str" cm="1">
        <f t="array" ref="F68">IF(AND(H98="",H129="",H160="",G191="",G222=""),"●",IF(_xlfn.IFS($N$54="管理職",H98,$N$54="裁量労働制",H129,$N$54="固定残業制",H160,$N$54="(大学・国研等)管理職",G191,$N$54="(大学・国研等)裁量労働制",G222,TRUE,"")=0,"",_xlfn.IFS($N$54="管理職",H98,$N$54="裁量労働制",H129,$N$54="固定残業制",H160,$N$54="(大学・国研等)管理職",G191,$N$54="(大学・国研等)裁量労働制",G222,TRUE,"")))</f>
        <v/>
      </c>
      <c r="G68" s="189"/>
      <c r="H68" s="190"/>
      <c r="I68" s="185"/>
      <c r="J68" s="191" t="str" cm="1">
        <f t="array" ref="J68">IF(AND(J98="",J129="",J160="",J191="",J222=""),"●",IF(_xlfn.IFS($N$54="管理職",J98,$N$54="裁量労働制",J129,$N$54="固定残業制",J160,$N$54="(大学・国研等)管理職",J191,$N$54="(大学・国研等)裁量労働制",J222,TRUE,"")=0,"",_xlfn.IFS($N$54="管理職",J98,$N$54="裁量労働制",J129,$N$54="固定残業制",J160,$N$54="(大学・国研等)管理職",J191,$N$54="(大学・国研等)裁量労働制",J222,TRUE,"")))</f>
        <v/>
      </c>
      <c r="K68" s="192"/>
      <c r="L68" s="368" t="str" cm="1">
        <f t="array" ref="L68">IF(AND(M98="",M129="",M160="",M191="",M222=""),"●",IF(_xlfn.IFS($N$54="管理職",M98,$N$54="裁量労働制",M129,$N$54="固定残業制",M160,$N$54="(大学・国研等)管理職",M191,$N$54="(大学・国研等)裁量労働制",M222,TRUE,"")=0,"",_xlfn.IFS($N$54="管理職",M98,$N$54="裁量労働制",M129,$N$54="固定残業制",M160,$N$54="(大学・国研等)管理職",M191,$N$54="(大学・国研等)裁量労働制",M222,TRUE,"")))</f>
        <v/>
      </c>
      <c r="M68" s="369"/>
      <c r="N68" s="369"/>
      <c r="O68" s="370" t="str" cm="1">
        <f t="array" ref="O68">IF(AND(O98="",O129="",O160="",O191="",O222=""),"●",IF(_xlfn.IFS($N$54="管理職",O98,$N$54="裁量労働制",O129,$N$54="固定残業制",O160,$N$54="(大学・国研等)管理職",O191,$N$54="(大学・国研等)裁量労働制",O222,TRUE,"")=0,"",_xlfn.IFS($N$54="管理職",O98,$N$54="裁量労働制",O129,$N$54="固定残業制",O160,$N$54="(大学・国研等)管理職",O191,$N$54="(大学・国研等)裁量労働制",O222,TRUE,"")))</f>
        <v/>
      </c>
      <c r="P68" s="371"/>
      <c r="Q68" s="105"/>
    </row>
    <row r="69" spans="1:18" ht="16.649999999999999" customHeight="1">
      <c r="A69" s="101"/>
      <c r="B69" s="372" t="str" cm="1">
        <f t="array" ref="B69">IF(AND(B99="",B130="",B161="",B192="",B223=""),"●",IF(_xlfn.IFS($N$54="管理職",B99,$N$54="裁量労働制",B130,$N$54="固定残業制",B161,$N$54="(大学・国研等)管理職",B192,$N$54="(大学・国研等)裁量労働制",B223,TRUE,"")=0,"",_xlfn.IFS($N$54="管理職",B99,$N$54="裁量労働制",B130,$N$54="固定残業制",B161,$N$54="(大学・国研等)管理職",B192,$N$54="(大学・国研等)裁量労働制",B223,TRUE,"")))</f>
        <v/>
      </c>
      <c r="C69" s="373"/>
      <c r="D69" s="374"/>
      <c r="E69" s="79" t="str" cm="1">
        <f t="array" ref="E69">IF(AND(E99="",E130="",E161="",E192="",E223=""),"●",IF(_xlfn.IFS($N$54="管理職",E99,$N$54="裁量労働制",E130,$N$54="固定残業制",E161,$N$54="(大学・国研等)管理職",E192,$N$54="(大学・国研等)裁量労働制",E223,TRUE,"")=0,"",_xlfn.IFS($N$54="管理職",E99,$N$54="裁量労働制",E130,$N$54="固定残業制",E161,$N$54="(大学・国研等)管理職",E192,$N$54="(大学・国研等)裁量労働制",E223,TRUE,"")))</f>
        <v/>
      </c>
      <c r="F69" s="102"/>
      <c r="G69" s="132" t="str" cm="1">
        <f t="array" ref="G69">IF(AND(G99="",G130="",G161="",G192="",G223=""),"●",IF(_xlfn.IFS($N$54="管理職",G99,$N$54="裁量労働制",G130,$N$54="固定残業制",G161,$N$54="(大学・国研等)管理職",G192,$N$54="(大学・国研等)裁量労働制",G223,TRUE,"")=0,"",_xlfn.IFS($N$54="管理職",G99,$N$54="裁量労働制",G130,$N$54="固定残業制",G161,$N$54="(大学・国研等)管理職",G192,$N$54="(大学・国研等)裁量労働制",G223,TRUE,"")))</f>
        <v/>
      </c>
      <c r="H69" s="104" t="str" cm="1">
        <f t="array" ref="H69">IF(AND(H99="",H130="",H161="",H192="",H223=""),"●",IF(_xlfn.IFS($N$54="管理職",H99,$N$54="裁量労働制",H130,$N$54="固定残業制",H161,$N$54="(大学・国研等)管理職",H192,$N$54="(大学・国研等)裁量労働制",H223,TRUE,"")=0,"",_xlfn.IFS($N$54="管理職",H99,$N$54="裁量労働制",H130,$N$54="固定残業制",H161,$N$54="(大学・国研等)管理職",H192,$N$54="(大学・国研等)裁量労働制",H223,TRUE,"")))</f>
        <v/>
      </c>
      <c r="I69" s="102" t="str" cm="1">
        <f t="array" ref="I69">IF(AND(I99="",I130="",I161="",I192="",I223=""),"●",IF(_xlfn.IFS($N$54="管理職",I99,$N$54="裁量労働制",I130,$N$54="固定残業制",I161,$N$54="(大学・国研等)管理職",I192,$N$54="(大学・国研等)裁量労働制",I223,TRUE,"")=0,"",_xlfn.IFS($N$54="管理職",I99,$N$54="裁量労働制",I130,$N$54="固定残業制",I161,$N$54="(大学・国研等)管理職",I192,$N$54="(大学・国研等)裁量労働制",I223,TRUE,"")))</f>
        <v/>
      </c>
      <c r="J69" s="132" t="str" cm="1">
        <f t="array" ref="J69">IF(AND(J99="",J130="",J161="",J192="",J223=""),"●",IF(_xlfn.IFS($N$54="管理職",J99,$N$54="裁量労働制",J130,$N$54="固定残業制",J161,$N$54="(大学・国研等)管理職",J192,$N$54="(大学・国研等)裁量労働制",J223,TRUE,"")=0,"",_xlfn.IFS($N$54="管理職",J99,$N$54="裁量労働制",J130,$N$54="固定残業制",J161,$N$54="(大学・国研等)管理職",J192,$N$54="(大学・国研等)裁量労働制",J223,TRUE,"")))</f>
        <v/>
      </c>
      <c r="K69" s="104" t="str" cm="1">
        <f t="array" ref="K69">IF(AND(K99="",K130="",K161="",K192="",K223=""),"●",IF(_xlfn.IFS($N$54="管理職",K99,$N$54="裁量労働制",K130,$N$54="固定残業制",K161,$N$54="(大学・国研等)管理職",K192,$N$54="(大学・国研等)裁量労働制",K223,TRUE,"")=0,"",_xlfn.IFS($N$54="管理職",K99,$N$54="裁量労働制",K130,$N$54="固定残業制",K161,$N$54="(大学・国研等)管理職",K192,$N$54="(大学・国研等)裁量労働制",K223,TRUE,"")))</f>
        <v/>
      </c>
      <c r="L69" s="366" t="str" cm="1">
        <f t="array" ref="L69">IF(AND(L99="",M130="",M161="",M192="",M223=""),"●",IF(_xlfn.IFS($N$54="管理職",L99,$N$54="裁量労働制",M130,$N$54="固定残業制",M161,$N$54="(大学・国研等)管理職",M192,$N$54="(大学・国研等)裁量労働制",M223,TRUE,"")=0,"",_xlfn.IFS($N$54="管理職",L99,$N$54="裁量労働制",M130,$N$54="固定残業制",M161,$N$54="(大学・国研等)管理職",M192,$N$54="(大学・国研等)裁量労働制",M223,TRUE,"")))</f>
        <v/>
      </c>
      <c r="M69" s="375"/>
      <c r="N69" s="104" t="str" cm="1">
        <f t="array" ref="N69">IF(AND(N99="",N130="",N161="",N192="",N223=""),"●",IF(_xlfn.IFS($N$54="管理職",N99,$N$54="裁量労働制",N130,$N$54="固定残業制",N161,$N$54="(大学・国研等)管理職",N192,$N$54="(大学・国研等)裁量労働制",N223,TRUE,"")=0,"",_xlfn.IFS($N$54="管理職",N99,$N$54="裁量労働制",N130,$N$54="固定残業制",N161,$N$54="(大学・国研等)管理職",N192,$N$54="(大学・国研等)裁量労働制",N223,TRUE,"")))</f>
        <v/>
      </c>
      <c r="O69" s="132" t="str" cm="1">
        <f t="array" ref="O69">IF(AND(O99="",O130="",O161="",O192="",O223=""),"●",IF(_xlfn.IFS($N$54="管理職",O99,$N$54="裁量労働制",O130,$N$54="固定残業制",O161,$N$54="(大学・国研等)管理職",O192,$N$54="(大学・国研等)裁量労働制",O223,TRUE,"")=0,"",_xlfn.IFS($N$54="管理職",O99,$N$54="裁量労働制",O130,$N$54="固定残業制",O161,$N$54="(大学・国研等)管理職",O192,$N$54="(大学・国研等)裁量労働制",O223,TRUE,"")))</f>
        <v/>
      </c>
      <c r="P69" s="94" t="str" cm="1">
        <f t="array" ref="P69">IF(AND(P99="",P130="",P161="",P192="",P223=""),"●",IF(_xlfn.IFS($N$54="管理職",P99,$N$54="裁量労働制",P130,$N$54="固定残業制",P161,$N$54="(大学・国研等)管理職",P192,$N$54="(大学・国研等)裁量労働制",P223,TRUE,"")=0,"",_xlfn.IFS($N$54="管理職",P99,$N$54="裁量労働制",P130,$N$54="固定残業制",P161,$N$54="(大学・国研等)管理職",P192,$N$54="(大学・国研等)裁量労働制",P223,TRUE,"")))</f>
        <v/>
      </c>
      <c r="Q69" s="110"/>
    </row>
    <row r="70" spans="1:18" ht="16.649999999999999" customHeight="1">
      <c r="A70" s="101"/>
      <c r="B70" s="71" t="str" cm="1">
        <f t="array" ref="B70">IF(AND(B100="",B131="",B162=""),"●",IF(_xlfn.IFS($N$54="管理職",B100,$N$54="裁量労働制",B131,$N$54="固定残業制",B162,TRUE,"")=0,"",_xlfn.IFS($N$54="管理職",B100,$N$54="裁量労働制",B131,$N$54="固定残業制",B162,TRUE,"")))</f>
        <v/>
      </c>
      <c r="C70" s="71"/>
      <c r="D70" s="71"/>
      <c r="E70" s="71"/>
      <c r="F70" s="71"/>
      <c r="G70" s="71"/>
      <c r="H70" s="71"/>
      <c r="I70" s="111" t="str" cm="1">
        <f t="array" ref="I70">IF(AND(I100="",I131="",I162=""),"●",IF(_xlfn.IFS($N$54="管理職",I100,$N$54="裁量労働制",I131,$N$54="固定残業制",I162,TRUE,"")=0,"",_xlfn.IFS($N$54="管理職",I100,$N$54="裁量労働制",I131,$N$54="固定残業制",I162,TRUE,"")))</f>
        <v/>
      </c>
      <c r="J70" s="71" t="str" cm="1">
        <f t="array" ref="J70">IF(AND(J100="",J131="",J162=""),"●",IF(_xlfn.IFS($N$54="管理職",J100,$N$54="裁量労働制",J131,$N$54="固定残業制",J162,TRUE,"")=0,"",_xlfn.IFS($N$54="管理職",J100,$N$54="裁量労働制",J131,$N$54="固定残業制",J162,TRUE,"")))</f>
        <v/>
      </c>
      <c r="K70" s="71" t="str" cm="1">
        <f t="array" ref="K70">IF(AND(K100="",K131="",K162=""),"●",IF(_xlfn.IFS($N$54="管理職",K100,$N$54="裁量労働制",K131,$N$54="固定残業制",K162,TRUE,"")=0,"",_xlfn.IFS($N$54="管理職",K100,$N$54="裁量労働制",K131,$N$54="固定残業制",K162,TRUE,"")))</f>
        <v/>
      </c>
      <c r="L70" s="71"/>
      <c r="M70" s="71"/>
      <c r="N70" s="71"/>
      <c r="O70" s="71"/>
      <c r="P70" s="103"/>
      <c r="Q70" s="110"/>
    </row>
    <row r="71" spans="1:18" ht="16.649999999999999" customHeight="1">
      <c r="A71" s="101"/>
      <c r="B71" s="365" t="str" cm="1">
        <f t="array" ref="B71">IF(AND(B101="",B132="",B163=""),"●",IF(_xlfn.IFS($N$54="管理職",B101,$N$54="裁量労働制",B132,$N$54="固定残業制",B163,TRUE,"")=0,"",_xlfn.IFS($N$54="管理職",B101,$N$54="裁量労働制",B132,$N$54="固定残業制",B163,TRUE,"")))</f>
        <v/>
      </c>
      <c r="C71" s="365"/>
      <c r="D71" s="365"/>
      <c r="E71" s="365"/>
      <c r="F71" s="365"/>
      <c r="G71" s="376" t="str" cm="1">
        <f t="array" ref="G71">IF(AND(H101="",H132="",H163=""),"●",IF(_xlfn.IFS($N$54="管理職",H101,$N$54="裁量労働制",H132,$N$54="固定残業制",H163,TRUE,"")=0,"",_xlfn.IFS($N$54="管理職",H101,$N$54="裁量労働制",H132,$N$54="固定残業制",H163,TRUE,"")))</f>
        <v/>
      </c>
      <c r="H71" s="376"/>
      <c r="I71" s="71"/>
      <c r="J71" s="71"/>
      <c r="K71" s="229" t="str" cm="1">
        <f t="array" ref="K71">IF(AND(K101="",K132="",K163=""),"●",IF(_xlfn.IFS($N$54="管理職",K101,$N$54="裁量労働制",K132,$N$54="固定残業制",K163,TRUE,"")=0,"",_xlfn.IFS($N$54="管理職",K101,$N$54="裁量労働制",K132,$N$54="固定残業制",K163,TRUE,"")))</f>
        <v/>
      </c>
      <c r="L71" s="102"/>
      <c r="M71" s="71"/>
      <c r="N71" s="228" t="str" cm="1">
        <f t="array" ref="N71">IF(AND(N101="",N132="",N163=""),"●",IF(_xlfn.IFS($N$54="管理職",N101,$N$54="裁量労働制",N132,$N$54="固定残業制",N163,TRUE,"")=0,"",_xlfn.IFS($N$54="管理職",N101,$N$54="裁量労働制",N132,$N$54="固定残業制",N163,TRUE,"")))</f>
        <v/>
      </c>
      <c r="O71" s="71"/>
      <c r="P71" s="103"/>
      <c r="Q71" s="110"/>
    </row>
    <row r="72" spans="1:18" ht="16.649999999999999" customHeight="1">
      <c r="A72" s="101"/>
      <c r="B72" s="362" t="str" cm="1">
        <f t="array" ref="B72">IF(AND(B102="",B133="",B164=""),"●",IF(_xlfn.IFS($N$54="管理職",B102,$N$54="裁量労働制",B133,$N$54="固定残業制",B164,TRUE,"")=0,"",_xlfn.IFS($N$54="管理職",B102,$N$54="裁量労働制",B133,$N$54="固定残業制",B164,TRUE,"")))</f>
        <v/>
      </c>
      <c r="C72" s="363"/>
      <c r="D72" s="364"/>
      <c r="E72" s="79" t="str" cm="1">
        <f t="array" ref="E72">IF(AND(E102="",E133="",E164=""),"●",IF(_xlfn.IFS($N$54="管理職",E102,$N$54="裁量労働制",E133,$N$54="固定残業制",E164,TRUE,"")=0,"",_xlfn.IFS($N$54="管理職",E102,$N$54="裁量労働制",E133,$N$54="固定残業制",E164,TRUE,"")))</f>
        <v/>
      </c>
      <c r="F72" s="132" t="str" cm="1">
        <f t="array" ref="F72">IF(AND(F102="",F133="",F164=""),"●",IF(_xlfn.IFS($N$54="管理職",F102,$N$54="裁量労働制",F133,$N$54="固定残業制",F164,TRUE,"")=0,"",_xlfn.IFS($N$54="管理職",F102,$N$54="裁量労働制",F133,$N$54="固定残業制",F164,TRUE,"")))</f>
        <v/>
      </c>
      <c r="G72" s="132" t="str" cm="1">
        <f t="array" ref="G72">IF(AND(G102="",G133="",G164=""),"●",IF(_xlfn.IFS($N$54="管理職",G102,$N$54="裁量労働制",G133,$N$54="固定残業制",G164,TRUE,"")=0,"",_xlfn.IFS($N$54="管理職",G102,$N$54="裁量労働制",G133,$N$54="固定残業制",G164,TRUE,"")))</f>
        <v/>
      </c>
      <c r="H72" s="104" t="str" cm="1">
        <f t="array" ref="H72">IF(AND(H102="",H133="",H164=""),"●",IF(_xlfn.IFS($N$54="管理職",H102,$N$54="裁量労働制",H133,$N$54="固定残業制",H164,TRUE,"")=0,"",_xlfn.IFS($N$54="管理職",H102,$N$54="裁量労働制",H133,$N$54="固定残業制",H164,TRUE,"")))</f>
        <v/>
      </c>
      <c r="I72" s="104"/>
      <c r="J72" s="224" t="str" cm="1">
        <f t="array" ref="J72">IF(AND(J102="",J133="",J164=""),"●",IF(_xlfn.IFS($N$54="管理職",J102,$N$54="裁量労働制",J133,$N$54="固定残業制",J164,TRUE,"")=0,"",_xlfn.IFS($N$54="管理職",J102,$N$54="裁量労働制",J133,$N$54="固定残業制",J164,TRUE,"")))</f>
        <v/>
      </c>
      <c r="K72" s="104"/>
      <c r="L72" s="119" t="str" cm="1">
        <f t="array" ref="L72">IF(AND(L102="",L133="",L164=""),"●",IF(_xlfn.IFS($N$54="管理職",L102,$N$54="裁量労働制",L133,$N$54="固定残業制",L164,TRUE,"")=0,"",_xlfn.IFS($N$54="管理職",L102,$N$54="裁量労働制",L133,$N$54="固定残業制",L164,TRUE,"")))</f>
        <v/>
      </c>
      <c r="M72" s="104"/>
      <c r="N72" s="132" t="str" cm="1">
        <f t="array" ref="N72">IF(AND(N102="",N133="",N164=""),"●",IF(_xlfn.IFS($N$54="管理職",N102,$N$54="裁量労働制",N133,$N$54="固定残業制",N164,TRUE,"")=0,"",_xlfn.IFS($N$54="管理職",N102,$N$54="裁量労働制",N133,$N$54="固定残業制",N164,TRUE,"")))</f>
        <v/>
      </c>
      <c r="Q72" s="120"/>
    </row>
    <row r="73" spans="1:18" ht="16.649999999999999" customHeight="1">
      <c r="A73" s="101"/>
      <c r="B73" s="116"/>
      <c r="C73" s="117"/>
      <c r="D73" s="118"/>
      <c r="E73" s="79"/>
      <c r="F73" s="104"/>
      <c r="G73" s="104"/>
      <c r="H73" s="104"/>
      <c r="I73" s="104"/>
      <c r="J73" s="104"/>
      <c r="K73" s="104"/>
      <c r="L73" s="138" t="str" cm="1">
        <f t="array" ref="L73">IF(AND(L103="",L134="",L1680=""),"●",IF(_xlfn.IFS($N$54="管理職",L103,$N$54="裁量労働制",L134,$N$54="固定残業制",L16,TRUE,"")=0,"",_xlfn.IFS($N$54="管理職",L103,$N$54="裁量労働制",L134,$N$54="固定残業制",L165,TRUE,"")))</f>
        <v/>
      </c>
      <c r="M73" s="113"/>
      <c r="N73" s="113"/>
      <c r="O73" s="118" t="str" cm="1">
        <f t="array" ref="O73">IF(AND(O103="",O134="",O164=""),"●",IF(_xlfn.IFS($N$54="管理職",O103,$N$54="裁量労働制",O134,$N$54="固定残業制",O164,TRUE,"")=0,"",_xlfn.IFS($N$54="管理職",O103,$N$54="裁量労働制",O134,$N$54="固定残業制",O164,TRUE,"")))</f>
        <v/>
      </c>
      <c r="P73" s="104"/>
      <c r="Q73" s="181" t="str" cm="1">
        <f t="array" ref="Q73">IF(AND($Q$103="",$Q$134="",$Q$170="",$Q$174="",$Q$179=""),"",IF(_xlfn.IFS($N$54="管理職",$Q$103,$N$54="裁量労働制",$Q$134,TRUE,"")=0,"",_xlfn.IFS($N$54="管理職",$Q$103,$N$54="裁量労働制",$Q$134,TRUE,"")))</f>
        <v/>
      </c>
    </row>
    <row r="74" spans="1:18" ht="16.649999999999999" customHeight="1">
      <c r="A74" s="101"/>
      <c r="B74" s="71"/>
      <c r="C74" s="71"/>
      <c r="D74" s="71" t="str" cm="1">
        <f t="array" ref="D74">IF(AND(D104="",D135="",D165=""),"●",IF(_xlfn.IFS($N$54="管理職",D104,$N$54="裁量労働制",D135,$N$54="固定残業制",D165,TRUE,"")=0,"",_xlfn.IFS($N$54="管理職",D104,$N$54="裁量労働制",D135,$N$54="固定残業制",D165,TRUE,"")))</f>
        <v/>
      </c>
      <c r="E74" s="71" t="str" cm="1">
        <f t="array" ref="E74">IF(AND(E104="",E135="",E165=""),"●",IF(_xlfn.IFS($N$54="管理職",E104,$N$54="裁量労働制",E135,$N$54="固定残業制",E165,TRUE,"")=0,"",_xlfn.IFS($N$54="管理職",E104,$N$54="裁量労働制",E135,$N$54="固定残業制",E165,TRUE,"")))</f>
        <v/>
      </c>
      <c r="F74" s="71" t="str" cm="1">
        <f t="array" ref="F74">IF(AND(F104="",F135="",F165=""),"●",IF(_xlfn.IFS($N$54="管理職",F104,$N$54="裁量労働制",F135,$N$54="固定残業制",F165,TRUE,"")=0,"",_xlfn.IFS($N$54="管理職",F104,$N$54="裁量労働制",F135,$N$54="固定残業制",F165,TRUE,"")))</f>
        <v/>
      </c>
      <c r="G74" s="71"/>
      <c r="H74" s="71"/>
      <c r="I74" s="71"/>
      <c r="J74" s="71"/>
      <c r="K74" s="71"/>
      <c r="L74" s="139" t="str" cm="1">
        <f t="array" ref="L74">IF(AND(L104="",L135="",L165=""),"●",IF(_xlfn.IFS($N$54="管理職",L104,$N$54="裁量労働制",L135,$N$54="固定残業制",L165,TRUE,"")=0,"",_xlfn.IFS($N$54="管理職",L104,$N$54="裁量労働制",L135,$N$54="固定残業制",L165,TRUE,"")))</f>
        <v/>
      </c>
      <c r="M74" s="140" t="str" cm="1">
        <f t="array" ref="M74">IF(AND(M104="",M135="",M165=""),"●",IF(_xlfn.IFS($N$54="管理職",M104,$N$54="裁量労働制",M135,$N$54="固定残業制",M165,TRUE,"")=0,"",_xlfn.IFS($N$54="管理職",M104,$N$54="裁量労働制",M135,$N$54="固定残業制",M165,TRUE,"")))</f>
        <v/>
      </c>
      <c r="N74" s="141" t="str" cm="1">
        <f t="array" ref="N74">IF(AND(N104="",N135="",N165=""),"●",IF(_xlfn.IFS($N$54="管理職",N104,$N$54="裁量労働制",N135,$N$54="固定残業制",N165,TRUE,"")=0,"",_xlfn.IFS($N$54="管理職",N104,$N$54="裁量労働制",N135,$N$54="固定残業制",N165,TRUE,"")))</f>
        <v/>
      </c>
      <c r="O74" s="173" t="str" cm="1">
        <f t="array" ref="O74">IF(AND(O104="",O135="",O165=""),"●",IF(_xlfn.IFS($N$54="管理職",O104,$N$54="裁量労働制",O135,$N$54="固定残業制",O165,TRUE,"")=0,"",_xlfn.IFS($N$54="管理職",O104,$N$54="裁量労働制",O135,$N$54="固定残業制",O165,TRUE,"")))</f>
        <v/>
      </c>
      <c r="P74" s="111" t="str" cm="1">
        <f t="array" ref="P74">IF(AND($P$104="",$P$135="",$P$171="",$P$175="",$P$180=""),"",IF(_xlfn.IFS($N$54="管理職",$P$104,$N$54="裁量労働制",$P$135,TRUE,"")=0,"",_xlfn.IFS($N$54="管理職",$P$104,$N$54="裁量労働制",$P$135,TRUE,"")))</f>
        <v/>
      </c>
      <c r="Q74" s="121" t="str" cm="1">
        <f t="array" ref="Q74">IF(AND($Q$104="",$Q$135="",$Q$171="",$Q$175="",$Q$180=""),"",IF(_xlfn.IFS($N$54="管理職",$Q$104,$N$54="裁量労働制",$Q$135,TRUE,"")=0,"",_xlfn.IFS($N$54="管理職",$Q$104,$N$54="裁量労働制",$Q$135,TRUE,"")))</f>
        <v/>
      </c>
      <c r="R74" s="71"/>
    </row>
    <row r="75" spans="1:18" ht="16.649999999999999" customHeight="1">
      <c r="A75" s="101"/>
      <c r="B75" s="71"/>
      <c r="C75" s="71"/>
      <c r="D75" s="71" t="str" cm="1">
        <f t="array" ref="D75">IF(AND(D105="",D136="",D166=""),"●",IF(_xlfn.IFS($N$54="管理職",D105,$N$54="裁量労働制",D136,$N$54="固定残業制",D166,TRUE,"")=0,"",_xlfn.IFS($N$54="管理職",D105,$N$54="裁量労働制",D136,$N$54="固定残業制",D166,TRUE,"")))</f>
        <v/>
      </c>
      <c r="E75" s="71" t="str" cm="1">
        <f t="array" ref="E75">IF(AND(E105="",E136="",E166=""),"●",IF(_xlfn.IFS($N$54="管理職",E105,$N$54="裁量労働制",E136,$N$54="固定残業制",E166,TRUE,"")=0,"",_xlfn.IFS($N$54="管理職",E105,$N$54="裁量労働制",E136,$N$54="固定残業制",E166,TRUE,"")))</f>
        <v/>
      </c>
      <c r="F75" s="71" t="str" cm="1">
        <f t="array" ref="F75">IF(AND(F105="",F136="",F166=""),"●",IF(_xlfn.IFS($N$54="管理職",F105,$N$54="裁量労働制",F136,$N$54="固定残業制",F166,TRUE,"")=0,"",_xlfn.IFS($N$54="管理職",F105,$N$54="裁量労働制",F136,$N$54="固定残業制",F166,TRUE,"")))</f>
        <v/>
      </c>
      <c r="G75" s="71"/>
      <c r="H75" s="71"/>
      <c r="I75" s="71"/>
      <c r="J75" s="71"/>
      <c r="K75" s="71"/>
      <c r="L75" s="139" t="str" cm="1">
        <f t="array" ref="L75">IF(AND(L105="",L136="",L166=""),"●",IF(_xlfn.IFS($N$54="管理職",L105,$N$54="裁量労働制",L136,$N$54="固定残業制",L166,TRUE,"")=0,"",_xlfn.IFS($N$54="管理職",L105,$N$54="裁量労働制",L136,$N$54="固定残業制",L166,TRUE,"")))</f>
        <v/>
      </c>
      <c r="M75" s="112"/>
      <c r="N75" s="139"/>
      <c r="O75" s="141"/>
      <c r="P75" s="111"/>
      <c r="Q75" s="122"/>
      <c r="R75" s="71"/>
    </row>
    <row r="76" spans="1:18" ht="16.649999999999999" customHeight="1">
      <c r="A76" s="101"/>
      <c r="B76" s="365" t="str" cm="1">
        <f t="array" ref="B76">IF(AND(B106="",B137="",B166=""),"●",IF(_xlfn.IFS($N$54="管理職",B106,$N$54="裁量労働制",B137,$N$54="固定残業制",B166,TRUE,"")=0,"",_xlfn.IFS($N$54="管理職",B106,$N$54="裁量労働制",B137,$N$54="固定残業制",B166,TRUE,"")))</f>
        <v/>
      </c>
      <c r="C76" s="365"/>
      <c r="D76" s="365"/>
      <c r="E76" s="365"/>
      <c r="F76" s="365"/>
      <c r="G76" s="71"/>
      <c r="H76" s="71"/>
      <c r="I76" s="104"/>
      <c r="J76" s="71"/>
      <c r="K76" s="107"/>
      <c r="L76" s="71"/>
      <c r="M76" s="71"/>
      <c r="N76" s="104"/>
      <c r="O76" s="71"/>
      <c r="P76" s="71"/>
      <c r="Q76" s="105"/>
      <c r="R76" s="71"/>
    </row>
    <row r="77" spans="1:18" ht="16.649999999999999" customHeight="1">
      <c r="A77" s="101"/>
      <c r="B77" s="135" t="str" cm="1">
        <f t="array" ref="B77">IF(AND(B107="",B138="",B167=""),"●",IF(_xlfn.IFS($N$54="管理職",B107,$N$54="裁量労働制",B138,$N$54="固定残業制",B167,TRUE,"")=0,"",_xlfn.IFS($N$54="管理職",B107,$N$54="裁量労働制",B138,$N$54="固定残業制",B167,TRUE,"")))</f>
        <v/>
      </c>
      <c r="C77" s="123"/>
      <c r="D77" s="71" t="str" cm="1">
        <f t="array" ref="D77">IF(AND(D107="",D138="",D168=""),"●",IF(_xlfn.IFS($N$54="管理職",D107,$N$54="裁量労働制",D138,$N$54="固定残業制",D168,TRUE,"")=0,"",_xlfn.IFS($N$54="管理職",D107,$N$54="裁量労働制",D138,$N$54="固定残業制",D168,TRUE,"")))</f>
        <v/>
      </c>
      <c r="E77" s="71" t="str" cm="1">
        <f t="array" ref="E77">IF(AND(E107="",E138="",E168=""),"●",IF(_xlfn.IFS($N$54="管理職",E107,$N$54="裁量労働制",E138,$N$54="固定残業制",E168,TRUE,"")=0,"",_xlfn.IFS($N$54="管理職",E107,$N$54="裁量労働制",E138,$N$54="固定残業制",E168,TRUE,"")))</f>
        <v/>
      </c>
      <c r="F77" s="71" t="str" cm="1">
        <f t="array" ref="F77">IF(AND(F107="",F138="",F168=""),"●",IF(_xlfn.IFS($N$54="管理職",F107,$N$54="裁量労働制",F138,$N$54="固定残業制",F168,TRUE,"")=0,"",_xlfn.IFS($N$54="管理職",F107,$N$54="裁量労働制",F138,$N$54="固定残業制",F168,TRUE,"")))</f>
        <v/>
      </c>
      <c r="G77" s="133"/>
      <c r="H77" s="134" t="str" cm="1">
        <f t="array" ref="H77">IF(AND(H107="",H138="",H167=""),"●",IF(_xlfn.IFS($N$54="管理職",H107,$N$54="裁量労働制",H138,$N$54="固定残業制",H167,TRUE,"")=0,"",_xlfn.IFS($N$54="管理職",H107,$N$54="裁量労働制",H138,$N$54="固定残業制",H167,TRUE,"")))</f>
        <v/>
      </c>
      <c r="I77" s="223" t="str" cm="1">
        <f t="array" ref="I77">IF(AND(I107="",I138="",I167=""),"●",IF(_xlfn.IFS($N$54="管理職",I107,$N$54="裁量労働制",I138,$N$54="固定残業制",I167,TRUE,"")=0,"",_xlfn.IFS($N$54="管理職",I107,$N$54="裁量労働制",I138,$N$54="固定残業制",I167,TRUE,"")))</f>
        <v/>
      </c>
      <c r="J77" s="115" t="str" cm="1">
        <f t="array" ref="J77">IF(AND(J107="",J138="",J167=""),"●",IF(_xlfn.IFS($N$54="管理職",J107,$N$54="裁量労働制",J138,$N$54="固定残業制",J167,TRUE,"")=0,"",_xlfn.IFS($N$54="管理職",J107,$N$54="裁量労働制",J138,$N$54="固定残業制",J167,TRUE,"")))</f>
        <v/>
      </c>
      <c r="K77" s="132" t="str" cm="1">
        <f t="array" ref="K77">IF(AND(K107="",K138="",K167=""),"●",IF(_xlfn.IFS($N$54="管理職",K107,$N$54="裁量労働制",K138,$N$54="固定残業制",K167,TRUE,"")=0,"",_xlfn.IFS($N$54="管理職",K107,$N$54="裁量労働制",K138,$N$54="固定残業制",K167,TRUE,"")))</f>
        <v/>
      </c>
      <c r="L77" s="130"/>
      <c r="M77" s="131" t="str" cm="1">
        <f t="array" ref="M77">IF(AND(M107="",M138="",M167=""),"●",IF(_xlfn.IFS($N$54="管理職",M107,$N$54="裁量労働制",M138,$N$54="固定残業制",M167,TRUE,"")=0,"",_xlfn.IFS($N$54="管理職",M107,$N$54="裁量労働制",M138,$N$54="固定残業制",M167,TRUE,"")))</f>
        <v/>
      </c>
      <c r="N77" s="178" t="str" cm="1">
        <f t="array" ref="N77">IF(AND(N107="",N138="",N167=""),"●",IF(_xlfn.IFS($N$54="管理職",N107,$N$54="裁量労働制",N138,$N$54="固定残業制",N167,TRUE,"")=0,"",_xlfn.IFS($N$54="管理職",N107,$N$54="裁量労働制",N138,$N$54="固定残業制",N167,TRUE,"")))</f>
        <v/>
      </c>
      <c r="O77" s="71"/>
      <c r="P77" s="71"/>
      <c r="Q77" s="105"/>
      <c r="R77" s="71"/>
    </row>
    <row r="78" spans="1:18" ht="16.649999999999999" customHeight="1">
      <c r="A78" s="101"/>
      <c r="B78" s="366" t="str" cm="1">
        <f t="array" ref="B78">IF(AND(B108="",B139="",B168=""),"●",IF(_xlfn.IFS($N$54="管理職",B108,$N$54="裁量労働制",B139,$N$54="固定残業制",B168,TRUE,"")=0,"",_xlfn.IFS($N$54="管理職",B108,$N$54="裁量労働制",B139,$N$54="固定残業制",B168,TRUE,"")))</f>
        <v/>
      </c>
      <c r="C78" s="367"/>
      <c r="D78" s="71"/>
      <c r="E78" s="71" t="str" cm="1">
        <f t="array" ref="E78">IF(AND(E108="",E139="",E169=""),"●",IF(_xlfn.IFS($N$54="管理職",E108,$N$54="裁量労働制",E139,$N$54="固定残業制",E169,TRUE,"")=0,"",_xlfn.IFS($N$54="管理職",E108,$N$54="裁量労働制",E139,$N$54="固定残業制",E169,TRUE,"")))</f>
        <v/>
      </c>
      <c r="F78" s="179" t="str" cm="1">
        <f t="array" ref="F78">IF(AND(F108="",F139="",F169=""),"●",IF(_xlfn.IFS($N$54="管理職",F108,$N$54="裁量労働制",F139,$N$54="固定残業制",F169,TRUE,"")=0,"",_xlfn.IFS($N$54="管理職",F108,$N$54="裁量労働制",F139,$N$54="固定残業制",F169,TRUE,"")))</f>
        <v/>
      </c>
      <c r="G78" s="81"/>
      <c r="H78" s="81"/>
      <c r="I78" s="136"/>
      <c r="J78" s="81"/>
      <c r="K78" s="137"/>
      <c r="L78" s="137"/>
      <c r="M78" s="81"/>
      <c r="N78" s="136"/>
      <c r="O78" s="71"/>
      <c r="P78" s="71"/>
      <c r="Q78" s="105"/>
      <c r="R78" s="71"/>
    </row>
    <row r="79" spans="1:18" ht="16.649999999999999" customHeight="1">
      <c r="A79" s="124" t="str" cm="1">
        <f t="array" ref="A79">IF(AND(A110="",A141="",A170=""),"●",IF(_xlfn.IFS($N$54="管理職",A110,$N$54="裁量労働制",A141,$N$54="固定残業制",A170,TRUE,"")=0,"",_xlfn.IFS($N$54="管理職",A110,$N$54="裁量労働制",A141,$N$54="固定残業制",A170,TRUE,"")))</f>
        <v/>
      </c>
      <c r="B79" s="114"/>
      <c r="C79" s="114"/>
      <c r="D79" s="114"/>
      <c r="E79" s="114"/>
      <c r="F79" s="114"/>
      <c r="G79" s="114"/>
      <c r="H79" s="114"/>
      <c r="I79" s="114"/>
      <c r="J79" s="114"/>
      <c r="K79" s="114"/>
      <c r="L79" s="114"/>
      <c r="M79" s="114"/>
      <c r="N79" s="114"/>
      <c r="O79" s="193" t="str" cm="1">
        <f t="array" ref="O79">IF(AND(O110="",O141="",O170=""),"●",IF(_xlfn.IFS($N$54="管理職",O110,$N$54="裁量労働制",O141,$N$54="固定残業制",O170,TRUE,"")=0,"",_xlfn.IFS($N$54="管理職",O110,$N$54="裁量労働制",O141,$N$54="固定残業制",O170,TRUE,"")))</f>
        <v/>
      </c>
      <c r="P79" s="104"/>
      <c r="Q79" s="182" t="str">
        <f>IF(AND($Q$103="",$Q$134="",$Q$170="",$Q$174="",$Q$179=""),"",IF($N$54&lt;&gt;"固定残業制","",IF(E161="≧",$Q$170,"")))</f>
        <v/>
      </c>
      <c r="R79" s="71"/>
    </row>
    <row r="80" spans="1:18" ht="16.649999999999999" customHeight="1">
      <c r="A80" s="101"/>
      <c r="B80" s="71" t="str" cm="1">
        <f t="array" ref="B80">IF(AND(B111="",B142="",B171=""),"●",IF(_xlfn.IFS($N$54="管理職",B111,$N$54="裁量労働制",B142,$N$54="固定残業制",B171,TRUE,"")=0,"",_xlfn.IFS($N$54="管理職",B111,$N$54="裁量労働制",B142,$N$54="固定残業制",B171,TRUE,"")))</f>
        <v/>
      </c>
      <c r="C80" s="71"/>
      <c r="D80" s="71"/>
      <c r="E80" s="71"/>
      <c r="F80" s="132" t="str" cm="1">
        <f t="array" ref="F80">IF(AND(F111="",F142="",F171=""),"●",IF(_xlfn.IFS($N$54="管理職",F111,$N$54="裁量労働制",F142,$N$54="固定残業制",F171,TRUE,"")=0,"",_xlfn.IFS($N$54="管理職",F111,$N$54="裁量労働制",F142,$N$54="固定残業制",F171,TRUE,"")))</f>
        <v/>
      </c>
      <c r="G80" s="71"/>
      <c r="H80" s="71"/>
      <c r="I80" s="71"/>
      <c r="J80" s="71"/>
      <c r="K80" s="71"/>
      <c r="L80" s="71"/>
      <c r="M80" s="71"/>
      <c r="N80" s="94" t="str" cm="1">
        <f t="array" ref="N80">IF(AND(N111="",N142="",N171=""),"●",IF(_xlfn.IFS($N$54="管理職",N111,$N$54="裁量労働制",N142,$N$54="固定残業制",N171,TRUE,"")=0,"",_xlfn.IFS($N$54="管理職",N111,$N$54="裁量労働制",N142,$N$54="固定残業制",N171,TRUE,"")))</f>
        <v/>
      </c>
      <c r="O80" s="132" t="str" cm="1">
        <f t="array" ref="O80">IF(AND(O111="",O142="",O171=""),"●",IF(_xlfn.IFS($N$54="管理職",O111,$N$54="裁量労働制",O142,$N$54="固定残業制",O171,TRUE,"")=0,"",_xlfn.IFS($N$54="管理職",O111,$N$54="裁量労働制",O142,$N$54="固定残業制",O171,TRUE,"")))</f>
        <v/>
      </c>
      <c r="P80" s="111" t="str">
        <f>IF(AND($P$104="",$P$135="",$P$171="",$P$175="",$P$180=""),"",IF($N$54&lt;&gt;"固定残業制","",IF(E161="≧",$P$171,"")))</f>
        <v/>
      </c>
      <c r="Q80" s="226" t="str">
        <f>IF(AND($Q$104="",$Q$135="",$Q$171="",$Q$175="",$Q$180=""),"",IF($N$54&lt;&gt;"固定残業制","",IF(E161="≧",$Q$171,"")))</f>
        <v/>
      </c>
      <c r="R80" s="71"/>
    </row>
    <row r="81" spans="1:104" ht="16.649999999999999" customHeight="1">
      <c r="A81" s="101"/>
      <c r="B81" s="71"/>
      <c r="C81" s="71"/>
      <c r="D81" s="71"/>
      <c r="E81" s="71"/>
      <c r="F81" s="71"/>
      <c r="G81" s="71"/>
      <c r="H81" s="71"/>
      <c r="I81" s="71"/>
      <c r="J81" s="71"/>
      <c r="K81" s="71"/>
      <c r="L81" s="71"/>
      <c r="M81" s="71"/>
      <c r="N81" s="94"/>
      <c r="O81" s="71"/>
      <c r="P81" s="71"/>
      <c r="Q81" s="105"/>
      <c r="R81" s="71"/>
    </row>
    <row r="82" spans="1:104" ht="16.649999999999999" customHeight="1">
      <c r="A82" s="124" t="str" cm="1">
        <f t="array" ref="A82">IF(AND(A111="",A142="",A173=""),"●",IF(_xlfn.IFS($N$54="管理職",A111,$N$54="裁量労働制",A142,$N$54="固定残業制",A173,TRUE,"")=0,"",_xlfn.IFS($N$54="管理職",A111,$N$54="裁量労働制",A142,$N$54="固定残業制",A173,TRUE,"")))</f>
        <v/>
      </c>
      <c r="B82" s="71"/>
      <c r="C82" s="71"/>
      <c r="D82" s="71"/>
      <c r="E82" s="71"/>
      <c r="F82" s="71"/>
      <c r="G82" s="71"/>
      <c r="H82" s="71"/>
      <c r="I82" s="71"/>
      <c r="J82" s="71"/>
      <c r="K82" s="71"/>
      <c r="L82" s="71"/>
      <c r="M82" s="71"/>
      <c r="N82" s="94"/>
      <c r="O82" s="71"/>
      <c r="P82" s="71"/>
      <c r="Q82" s="105"/>
      <c r="R82" s="71"/>
    </row>
    <row r="83" spans="1:104" ht="16.649999999999999" customHeight="1">
      <c r="A83" s="101"/>
      <c r="B83" s="352" t="str" cm="1">
        <f t="array" ref="B83">IF(AND(B114="",B145="",B174=""),"●",IF(_xlfn.IFS($N$54="管理職",B114,$N$54="裁量労働制",B145,$N$54="固定残業制",B174,TRUE,"")=0,"",_xlfn.IFS($N$54="管理職",B114,$N$54="裁量労働制",B145,$N$54="固定残業制",B174,TRUE,"")))</f>
        <v/>
      </c>
      <c r="C83" s="353"/>
      <c r="D83" s="353"/>
      <c r="E83" s="354" t="str" cm="1">
        <f t="array" ref="E83">IF(AND(E114="",E145="",E174=""),"●",IF(_xlfn.IFS($N$54="管理職",E114,$N$54="裁量労働制",E145,$N$54="固定残業制",E174,TRUE,"")=0,"",_xlfn.IFS($N$54="管理職",E114,$N$54="裁量労働制",E145,$N$54="固定残業制",E174,TRUE,"")))</f>
        <v/>
      </c>
      <c r="F83" s="71"/>
      <c r="G83" s="71"/>
      <c r="H83" s="115" t="str" cm="1">
        <f t="array" ref="H83">IF(AND(H114="",H145="",H174=""),"●",IF(_xlfn.IFS($N$54="管理職",H114,$N$54="裁量労働制",H145,$N$54="固定残業制",H174,TRUE,"")=0,"",_xlfn.IFS($N$54="管理職",H114,$N$54="裁量労働制",H145,$N$54="固定残業制",H174,TRUE,"")))</f>
        <v/>
      </c>
      <c r="I83" s="71"/>
      <c r="J83" s="71"/>
      <c r="K83" s="180" t="str" cm="1">
        <f t="array" ref="K83">IF(AND(K114="",K145="",K174=""),"●",IF(_xlfn.IFS($N$54="管理職",K114,$N$54="裁量労働制",K145,$N$54="固定残業制",K174,TRUE,"")=0,"",_xlfn.IFS($N$54="管理職",K114,$N$54="裁量労働制",K145,$N$54="固定残業制",K174,TRUE,"")))</f>
        <v/>
      </c>
      <c r="L83" s="71"/>
      <c r="M83" s="71"/>
      <c r="N83" s="355" t="str" cm="1">
        <f t="array" ref="N83">IF(AND(N114="",N145="",N174=""),"●",IF(_xlfn.IFS($N$54="管理職",N114,$N$54="裁量労働制",N145,$N$54="固定残業制",N174,TRUE,"")=0,"",_xlfn.IFS($N$54="管理職",N114,$N$54="裁量労働制",N145,$N$54="固定残業制",N174,TRUE,"")))</f>
        <v/>
      </c>
      <c r="O83" s="172" t="str" cm="1">
        <f t="array" ref="O83">IF(AND(O114="",O145="",O174=""),"●",IF(_xlfn.IFS($N$54="管理職",O114,$N$54="裁量労働制",O145,$N$54="固定残業制",O174,TRUE,"")=0,"",_xlfn.IFS($N$54="管理職",O114,$N$54="裁量労働制",O145,$N$54="固定残業制",O174,TRUE,"")))</f>
        <v/>
      </c>
      <c r="P83" s="104"/>
      <c r="Q83" s="182" t="str">
        <f>IF(AND($Q$103="",$Q$134="",$Q$170="",$Q$174="",$Q$179=""),"",IF($N$54="固定残業制",IF(AND($E$161="＜",$E$164="≧"),$Q$174,""),""))</f>
        <v/>
      </c>
      <c r="R83" s="71"/>
    </row>
    <row r="84" spans="1:104" ht="16.649999999999999" customHeight="1">
      <c r="A84" s="101"/>
      <c r="B84" s="356" t="str" cm="1">
        <f t="array" ref="B84">IF(AND(B115="",B146="",B175=""),"●",IF(_xlfn.IFS($N$54="管理職",B115,$N$54="裁量労働制",B146,$N$54="固定残業制",B175,TRUE,"")=0,"",_xlfn.IFS($N$54="管理職",B115,$N$54="裁量労働制",B146,$N$54="固定残業制",B175,TRUE,"")))</f>
        <v/>
      </c>
      <c r="C84" s="357" t="str" cm="1">
        <f t="array" ref="C84">IF(AND(C115="",C146="",C175=""),"●",IF(_xlfn.IFS($N$54="管理職",C115,$N$54="裁量労働制",C146,$N$54="固定残業制",C175,TRUE,"")=0,"",_xlfn.IFS($N$54="管理職",C115,$N$54="裁量労働制",C146,$N$54="固定残業制",C175,TRUE,"")))</f>
        <v>●</v>
      </c>
      <c r="D84" s="358"/>
      <c r="E84" s="353" t="str" cm="1">
        <f t="array" ref="E84">IF(AND(E115="",E146="",E175=""),"●",IF(_xlfn.IFS($N$54="管理職",E115,$N$54="裁量労働制",E146,$N$54="固定残業制",E175,TRUE,"")=0,"",_xlfn.IFS($N$54="管理職",E115,$N$54="裁量労働制",E146,$N$54="固定残業制",E175,TRUE,"")))</f>
        <v>●</v>
      </c>
      <c r="F84" s="115" t="str" cm="1">
        <f t="array" ref="F84">IF(AND(F115="",F146="",F175=""),"●",IF(_xlfn.IFS($N$54="管理職",F115,$N$54="裁量労働制",F146,$N$54="固定残業制",F175,TRUE,"")=0,"",_xlfn.IFS($N$54="管理職",F115,$N$54="裁量労働制",F146,$N$54="固定残業制",F175,TRUE,"")))</f>
        <v/>
      </c>
      <c r="G84" s="71"/>
      <c r="H84" s="71"/>
      <c r="I84" s="71"/>
      <c r="J84" s="71"/>
      <c r="K84" s="71"/>
      <c r="L84" s="71"/>
      <c r="M84" s="71"/>
      <c r="N84" s="355" t="str" cm="1">
        <f t="array" ref="N84">IF(AND(N115="",N146="",N175=""),"●",IF(_xlfn.IFS($N$54="管理職",N115,$N$54="裁量労働制",N146,$N$54="固定残業制",N175,TRUE,"")=0,"",_xlfn.IFS($N$54="管理職",N115,$N$54="裁量労働制",N146,$N$54="固定残業制",N175,TRUE,"")))</f>
        <v>●</v>
      </c>
      <c r="O84" s="132" t="str" cm="1">
        <f t="array" ref="O84">IF(AND(O115="",O146="",O175=""),"●",IF(_xlfn.IFS($N$54="管理職",O115,$N$54="裁量労働制",O146,$N$54="固定残業制",O175,TRUE,"")=0,"",_xlfn.IFS($N$54="管理職",O115,$N$54="裁量労働制",O146,$N$54="固定残業制",O175,TRUE,"")))</f>
        <v/>
      </c>
      <c r="P84" s="111" t="str">
        <f>IF(AND($P$104="",$P$135="",$P$171="",$P$175="",$P$180=""),"",IF($N$54="固定残業制",IF(AND($E$161="＜",$E$164="≧"),$P$175,""),""))</f>
        <v/>
      </c>
      <c r="Q84" s="121" t="str">
        <f>IF(AND($Q$104="",$Q$135="",$Q$171="",$Q$175="",$Q$180=""),"",IF($N$54="固定残業制",IF(AND($E$161="＜",$E$164="≧"),$Q$175,""),""))</f>
        <v/>
      </c>
      <c r="R84" s="71"/>
    </row>
    <row r="85" spans="1:104" ht="16.649999999999999" customHeight="1">
      <c r="A85" s="101"/>
      <c r="B85" s="71"/>
      <c r="C85" s="71"/>
      <c r="D85" s="71"/>
      <c r="E85" s="71"/>
      <c r="F85" s="71"/>
      <c r="G85" s="71"/>
      <c r="H85" s="71"/>
      <c r="I85" s="71"/>
      <c r="J85" s="71"/>
      <c r="K85" s="71"/>
      <c r="L85" s="71"/>
      <c r="M85" s="71"/>
      <c r="N85" s="94"/>
      <c r="O85" s="71"/>
      <c r="P85" s="71"/>
      <c r="Q85" s="105"/>
      <c r="R85" s="71"/>
    </row>
    <row r="86" spans="1:104" ht="16.649999999999999" customHeight="1">
      <c r="A86" s="124" t="str" cm="1">
        <f t="array" ref="A86">IF(AND(A115="",A146="",A177=""),"●",IF(_xlfn.IFS($N$54="管理職",A115,$N$54="裁量労働制",A146,$N$54="固定残業制",A177,TRUE,"")=0,"",_xlfn.IFS($N$54="管理職",A115,$N$54="裁量労働制",A146,$N$54="固定残業制",A177,TRUE,"")))</f>
        <v/>
      </c>
      <c r="B86" s="71"/>
      <c r="C86" s="71"/>
      <c r="D86" s="71"/>
      <c r="E86" s="71"/>
      <c r="F86" s="71"/>
      <c r="G86" s="71"/>
      <c r="H86" s="71"/>
      <c r="I86" s="71"/>
      <c r="J86" s="71"/>
      <c r="K86" s="71"/>
      <c r="L86" s="71"/>
      <c r="M86" s="71"/>
      <c r="N86" s="94"/>
      <c r="O86" s="71"/>
      <c r="P86" s="71"/>
      <c r="Q86" s="105"/>
      <c r="R86" s="71"/>
    </row>
    <row r="87" spans="1:104" ht="16.649999999999999" customHeight="1">
      <c r="A87" s="101"/>
      <c r="B87" s="352" t="str" cm="1">
        <f t="array" ref="B87">IF(AND(B118="",B149="",B178=""),"●",IF(_xlfn.IFS($N$54="管理職",B118,$N$54="裁量労働制",B149,$N$54="固定残業制",B178,TRUE,"")=0,"",_xlfn.IFS($N$54="管理職",B118,$N$54="裁量労働制",B149,$N$54="固定残業制",B178,TRUE,"")))</f>
        <v/>
      </c>
      <c r="C87" s="353"/>
      <c r="D87" s="353"/>
      <c r="E87" s="354" t="str" cm="1">
        <f t="array" ref="E87">IF(AND(E118="",E149="",E178=""),"●",IF(_xlfn.IFS($N$54="管理職",E118,$N$54="裁量労働制",E149,$N$54="固定残業制",E178,TRUE,"")=0,"",_xlfn.IFS($N$54="管理職",E118,$N$54="裁量労働制",E149,$N$54="固定残業制",E178,TRUE,"")))</f>
        <v/>
      </c>
      <c r="F87" s="71"/>
      <c r="G87" s="71"/>
      <c r="H87" s="115" t="str" cm="1">
        <f t="array" ref="H87">IF(AND(H118="",H149="",H178=""),"●",IF(_xlfn.IFS($N$54="管理職",H118,$N$54="裁量労働制",H149,$N$54="固定残業制",H178,TRUE,"")=0,"",_xlfn.IFS($N$54="管理職",H118,$N$54="裁量労働制",H149,$N$54="固定残業制",H178,TRUE,"")))</f>
        <v/>
      </c>
      <c r="I87" s="71"/>
      <c r="J87" s="71"/>
      <c r="K87" s="180" t="str" cm="1">
        <f t="array" ref="K87">IF(AND(K118="",K149="",K178=""),"●",IF(_xlfn.IFS($N$54="管理職",K118,$N$54="裁量労働制",K149,$N$54="固定残業制",K178,TRUE,"")=0,"",_xlfn.IFS($N$54="管理職",K118,$N$54="裁量労働制",K149,$N$54="固定残業制",K178,TRUE,"")))</f>
        <v/>
      </c>
      <c r="L87" s="71"/>
      <c r="M87" s="71"/>
      <c r="N87" s="355" t="str" cm="1">
        <f t="array" ref="N87">IF(AND(N118="",N149="",N178=""),"●",IF(_xlfn.IFS($N$54="管理職",N118,$N$54="裁量労働制",N149,$N$54="固定残業制",N178,TRUE,"")=0,"",_xlfn.IFS($N$54="管理職",N118,$N$54="裁量労働制",N149,$N$54="固定残業制",N178,TRUE,"")))</f>
        <v/>
      </c>
      <c r="O87" s="133" t="str" cm="1">
        <f t="array" ref="O87">IF(AND(O118="",O149="",O178=""),"●",IF(_xlfn.IFS($N$54="管理職",O118,$N$54="裁量労働制",O149,$N$54="固定残業制",O178,TRUE,"")=0,"",_xlfn.IFS($N$54="管理職",O118,$N$54="裁量労働制",O149,$N$54="固定残業制",O178,TRUE,"")))</f>
        <v/>
      </c>
      <c r="P87" s="71"/>
      <c r="Q87" s="105"/>
      <c r="R87" s="71"/>
    </row>
    <row r="88" spans="1:104" ht="16.649999999999999" customHeight="1">
      <c r="A88" s="101"/>
      <c r="B88" s="356" t="str" cm="1">
        <f t="array" ref="B88">IF(AND(B119="",B150="",B179=""),"●",IF(_xlfn.IFS($N$54="管理職",B119,$N$54="裁量労働制",B150,$N$54="固定残業制",B179,TRUE,"")=0,"",_xlfn.IFS($N$54="管理職",B119,$N$54="裁量労働制",B150,$N$54="固定残業制",B179,TRUE,"")))</f>
        <v/>
      </c>
      <c r="C88" s="357" t="str" cm="1">
        <f t="array" ref="C88">IF(AND(C119="",C150="",C179=""),"●",IF(_xlfn.IFS($N$54="管理職",C119,$N$54="裁量労働制",C150,$N$54="固定残業制",C179,TRUE,"")=0,"",_xlfn.IFS($N$54="管理職",C119,$N$54="裁量労働制",C150,$N$54="固定残業制",C179,TRUE,"")))</f>
        <v>●</v>
      </c>
      <c r="D88" s="358"/>
      <c r="E88" s="353" t="str" cm="1">
        <f t="array" ref="E88">IF(AND(E119="",E150="",E179=""),"●",IF(_xlfn.IFS($N$54="管理職",E119,$N$54="裁量労働制",E150,$N$54="固定残業制",E179,TRUE,"")=0,"",_xlfn.IFS($N$54="管理職",E119,$N$54="裁量労働制",E150,$N$54="固定残業制",E179,TRUE,"")))</f>
        <v>●</v>
      </c>
      <c r="F88" s="115" t="str" cm="1">
        <f t="array" ref="F88">IF(AND(F119="",F150="",F179=""),"●",IF(_xlfn.IFS($N$54="管理職",F119,$N$54="裁量労働制",F150,$N$54="固定残業制",F179,TRUE,"")=0,"",_xlfn.IFS($N$54="管理職",F119,$N$54="裁量労働制",F150,$N$54="固定残業制",F179,TRUE,"")))</f>
        <v/>
      </c>
      <c r="G88" s="71"/>
      <c r="H88" s="71"/>
      <c r="I88" s="71"/>
      <c r="J88" s="71"/>
      <c r="K88" s="71"/>
      <c r="L88" s="71"/>
      <c r="M88" s="71"/>
      <c r="N88" s="355" t="str" cm="1">
        <f t="array" ref="N88">IF(AND(N119="",N150="",N179=""),"●",IF(_xlfn.IFS($N$54="管理職",N119,$N$54="裁量労働制",N150,$N$54="固定残業制",N179,TRUE,"")=0,"",_xlfn.IFS($N$54="管理職",N119,$N$54="裁量労働制",N150,$N$54="固定残業制",N179,TRUE,"")))</f>
        <v>●</v>
      </c>
      <c r="O88" s="132" t="str" cm="1">
        <f t="array" ref="O88">IF(AND(O119="",O150="",O179=""),"●",IF(_xlfn.IFS($N$54="管理職",O119,$N$54="裁量労働制",O150,$N$54="固定残業制",O179,TRUE,"")=0,"",_xlfn.IFS($N$54="管理職",O119,$N$54="裁量労働制",O150,$N$54="固定残業制",O179,TRUE,"")))</f>
        <v/>
      </c>
      <c r="P88" s="104"/>
      <c r="Q88" s="129" t="str">
        <f>IF(AND($Q$103="",$Q$134="",$Q$170="",$Q$174="",$Q$179=""),"",IF($E$164="＜",$Q$179,""))</f>
        <v/>
      </c>
      <c r="R88" s="71"/>
    </row>
    <row r="89" spans="1:104" ht="16.649999999999999" customHeight="1">
      <c r="A89" s="101"/>
      <c r="B89" s="71"/>
      <c r="C89" s="71"/>
      <c r="D89" s="71"/>
      <c r="E89" s="71"/>
      <c r="F89" s="71"/>
      <c r="G89" s="71" t="str" cm="1">
        <f t="array" ref="G89">IF(AND(G120="",G151="",G180=""),"●",IF(_xlfn.IFS($N$54="管理職",G120,$N$54="裁量労働制",G151,$N$54="固定残業制",G180,TRUE,"")=0,"",_xlfn.IFS($N$54="管理職",G120,$N$54="裁量労働制",G151,$N$54="固定残業制",G180,TRUE,"")))</f>
        <v/>
      </c>
      <c r="H89" s="71"/>
      <c r="I89" s="71"/>
      <c r="J89" s="71"/>
      <c r="K89" s="71"/>
      <c r="L89" s="71"/>
      <c r="M89" s="71"/>
      <c r="N89" s="71"/>
      <c r="O89" s="71"/>
      <c r="P89" s="111" t="str">
        <f>IF(AND($P$104="",$P$135="",$P$171="",$P$175="",$P$180=""),"",IF($E$164="＜",$P$180,""))</f>
        <v/>
      </c>
      <c r="Q89" s="121" t="str">
        <f>IF(AND($Q$104="",$Q$135="",$Q$171="",$Q$175="",$Q$180=""),"",IF($E$164="＜",$Q$180,""))</f>
        <v/>
      </c>
      <c r="R89" s="71"/>
    </row>
    <row r="90" spans="1:104" ht="16.649999999999999" customHeight="1">
      <c r="A90" s="101"/>
      <c r="B90" s="133" t="str" cm="1">
        <f t="array" ref="B90">IF(AND(B121="",B152="",B181=""),"●",IF(_xlfn.IFS($N$54="管理職",B121,$N$54="裁量労働制",B152,$N$54="固定残業制",B181,TRUE,"")=0,"",_xlfn.IFS($N$54="管理職",B121,$N$54="裁量労働制",B152,$N$54="固定残業制",B181,TRUE,"")))</f>
        <v/>
      </c>
      <c r="C90" s="78"/>
      <c r="F90" s="134" t="str" cm="1">
        <f t="array" ref="F90">IF(AND(F121="",F152="",F181=""),"●",IF(_xlfn.IFS($N$54="管理職",F121,$N$54="裁量労働制",F152,$N$54="固定残業制",F181,TRUE,"")=0,"",_xlfn.IFS($N$54="管理職",F121,$N$54="裁量労働制",F152,$N$54="固定残業制",F181,TRUE,"")))</f>
        <v/>
      </c>
      <c r="G90" s="354" t="str" cm="1">
        <f t="array" ref="G90">IF(AND(G121="",G152="",G181=""),"●",IF(_xlfn.IFS($N$54="管理職",G121,$N$54="裁量労働制",G152,$N$54="固定残業制",G181,TRUE,"")=0,"",_xlfn.IFS($N$54="管理職",G121,$N$54="裁量労働制",G152,$N$54="固定残業制",G181,TRUE,"")))</f>
        <v/>
      </c>
      <c r="H90" s="3"/>
      <c r="I90" s="3"/>
      <c r="J90" s="227" t="str" cm="1">
        <f t="array" ref="J90">IF(AND(J121="",J152="",J181=""),"●",IF(_xlfn.IFS($N$54="管理職",J121,$N$54="裁量労働制",J152,$N$54="固定残業制",J181,TRUE,"")=0,"",_xlfn.IFS($N$54="管理職",J121,$N$54="裁量労働制",J152,$N$54="固定残業制",J181,TRUE,"")))</f>
        <v/>
      </c>
      <c r="K90" s="78"/>
      <c r="L90" s="36"/>
      <c r="M90" s="359" t="str" cm="1">
        <f t="array" ref="M90">IF(AND(M121="",M152="",M181=""),"●",IF(_xlfn.IFS($N$54="管理職",M121,$N$54="裁量労働制",M152,$N$54="固定残業制",M181,TRUE,"")=0,"",_xlfn.IFS($N$54="管理職",M121,$N$54="裁量労働制",M152,$N$54="固定残業制",M181,TRUE,"")))</f>
        <v/>
      </c>
      <c r="N90" s="360" t="str" cm="1">
        <f t="array" ref="N90">IF(AND(N121="",N152="",N181=""),"●",IF(_xlfn.IFS($N$54="管理職",N121,$N$54="裁量労働制",N152,$N$54="固定残業制",N181,TRUE,"")=0,"",_xlfn.IFS($N$54="管理職",N121,$N$54="裁量労働制",N152,$N$54="固定残業制",N181,TRUE,"")))</f>
        <v>●</v>
      </c>
      <c r="P90" s="71"/>
      <c r="Q90" s="105"/>
      <c r="R90" s="71"/>
    </row>
    <row r="91" spans="1:104" ht="16.649999999999999" customHeight="1">
      <c r="A91" s="101"/>
      <c r="B91" s="361" t="str" cm="1">
        <f t="array" ref="B91">IF(AND(B122="",B153="",B182=""),"●",IF(_xlfn.IFS($N$54="管理職",B122,$N$54="裁量労働制",B153,$N$54="固定残業制",B182,TRUE,"")=0,"",_xlfn.IFS($N$54="管理職",B122,$N$54="裁量労働制",B153,$N$54="固定残業制",B182,TRUE,"")))</f>
        <v/>
      </c>
      <c r="C91" s="358" t="str" cm="1">
        <f t="array" ref="C91">IF(AND(C122="",C153="",C182=""),"●",IF(_xlfn.IFS($N$54="管理職",C122,$N$54="裁量労働制",C153,$N$54="固定残業制",C182,TRUE,"")=0,"",_xlfn.IFS($N$54="管理職",C122,$N$54="裁量労働制",C153,$N$54="固定残業制",C182,TRUE,"")))</f>
        <v>●</v>
      </c>
      <c r="D91" s="125"/>
      <c r="E91" s="77"/>
      <c r="F91" s="225" t="str" cm="1">
        <f t="array" ref="F91">IF(AND(F122="",F153="",F182=""),"●",IF(_xlfn.IFS($N$54="管理職",F122,$N$54="裁量労働制",F153,$N$54="固定残業制",F182,TRUE,"")=0,"",_xlfn.IFS($N$54="管理職",F122,$N$54="裁量労働制",F153,$N$54="固定残業制",F182,TRUE,"")))</f>
        <v/>
      </c>
      <c r="G91" s="353" t="str" cm="1">
        <f t="array" ref="G91">IF(AND(G122="",G153="",G182=""),"●",IF(_xlfn.IFS($N$54="管理職",G122,$N$54="裁量労働制",G153,$N$54="固定残業制",G182,TRUE,"")=0,"",_xlfn.IFS($N$54="管理職",G122,$N$54="裁量労働制",G153,$N$54="固定残業制",G182,TRUE,"")))</f>
        <v>●</v>
      </c>
      <c r="H91" s="81" t="str" cm="1">
        <f t="array" ref="H91">IF(AND(H122="",H153="",H182=""),"●",IF(_xlfn.IFS($N$54="管理職",H122,$N$54="裁量労働制",H153,$N$54="固定残業制",H182,TRUE,"")=0,"",_xlfn.IFS($N$54="管理職",H122,$N$54="裁量労働制",H153,$N$54="固定残業制",H182,TRUE,"")))</f>
        <v/>
      </c>
      <c r="I91" s="82"/>
      <c r="J91" s="83"/>
      <c r="K91" s="83"/>
      <c r="L91" s="83"/>
      <c r="M91" s="83"/>
      <c r="N91" s="83"/>
      <c r="P91" s="71"/>
      <c r="Q91" s="105"/>
      <c r="R91" s="71"/>
    </row>
    <row r="92" spans="1:104" ht="16.649999999999999" customHeight="1" thickBot="1">
      <c r="A92" s="126"/>
      <c r="B92" s="127"/>
      <c r="C92" s="127"/>
      <c r="D92" s="127"/>
      <c r="E92" s="127"/>
      <c r="F92" s="127"/>
      <c r="G92" s="127"/>
      <c r="H92" s="127"/>
      <c r="I92" s="127"/>
      <c r="J92" s="127"/>
      <c r="K92" s="127"/>
      <c r="L92" s="127"/>
      <c r="M92" s="127"/>
      <c r="N92" s="127"/>
      <c r="O92" s="127"/>
      <c r="P92" s="127"/>
      <c r="Q92" s="128"/>
    </row>
    <row r="93" spans="1:104" s="198" customFormat="1" ht="19.25" hidden="1" customHeight="1" outlineLevel="1">
      <c r="A93" s="296" t="s">
        <v>51</v>
      </c>
      <c r="B93" s="219" t="s">
        <v>126</v>
      </c>
      <c r="C93" s="220"/>
      <c r="D93" s="221"/>
      <c r="E93" s="221"/>
      <c r="F93" s="221"/>
      <c r="G93" s="221"/>
      <c r="H93" s="221"/>
      <c r="I93" s="221"/>
      <c r="J93" s="222"/>
      <c r="K93" s="222"/>
      <c r="L93" s="222"/>
      <c r="M93" s="222"/>
      <c r="N93" s="222"/>
      <c r="O93" s="222"/>
      <c r="P93" s="222"/>
      <c r="Q93" s="297"/>
      <c r="R93" s="214"/>
      <c r="S93" s="331"/>
      <c r="AH93" s="246"/>
      <c r="AI93" s="231"/>
      <c r="AL93" s="324"/>
      <c r="AM93" s="324"/>
      <c r="AN93" s="324"/>
      <c r="AT93" s="324"/>
      <c r="AU93" s="324"/>
      <c r="AV93" s="324"/>
      <c r="AW93" s="324"/>
      <c r="AX93" s="324"/>
      <c r="AY93" s="324"/>
      <c r="AZ93" s="324"/>
      <c r="BA93" s="324"/>
      <c r="BB93" s="324"/>
      <c r="BC93" s="324"/>
      <c r="BD93" s="324"/>
      <c r="BE93" s="324"/>
      <c r="BF93" s="324"/>
      <c r="BG93" s="324"/>
      <c r="BH93" s="324"/>
      <c r="BI93" s="32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row>
    <row r="94" spans="1:104" s="198" customFormat="1" ht="14" hidden="1" outlineLevel="1">
      <c r="A94" s="231"/>
      <c r="B94" s="230" t="str">
        <f>$A$53</f>
        <v>所定労働日数(日/月)</v>
      </c>
      <c r="C94" s="216"/>
      <c r="D94" s="231"/>
      <c r="E94" s="215">
        <f>$A$54</f>
        <v>23</v>
      </c>
      <c r="F94" s="233" t="str">
        <f>$F$53</f>
        <v>稼働日数(日/月)</v>
      </c>
      <c r="G94" s="234"/>
      <c r="H94" s="287" t="str" cm="1">
        <f t="array" ref="H94">_xlfn.IFS($N$54="裁量労働制","みなし労働時間(h/日)",$N$54="固定残業制","みなし労働日数(日/月)",TRUE,"所定労働時間(h/日)")</f>
        <v>所定労働時間(h/日)</v>
      </c>
      <c r="I94" s="247"/>
      <c r="M94" s="237" t="s">
        <v>167</v>
      </c>
      <c r="O94" s="238" t="s">
        <v>137</v>
      </c>
      <c r="Q94" s="298"/>
      <c r="R94" s="214"/>
      <c r="S94" s="331"/>
      <c r="AH94" s="246"/>
      <c r="AI94" s="231"/>
      <c r="AL94" s="324"/>
      <c r="AM94" s="324"/>
      <c r="AN94" s="324"/>
      <c r="AT94" s="324"/>
      <c r="AU94" s="324"/>
      <c r="AV94" s="324"/>
      <c r="AW94" s="324"/>
      <c r="AX94" s="324"/>
      <c r="AY94" s="324"/>
      <c r="AZ94" s="324"/>
      <c r="BA94" s="324"/>
      <c r="BB94" s="324"/>
      <c r="BC94" s="324"/>
      <c r="BD94" s="324"/>
      <c r="BE94" s="324"/>
      <c r="BF94" s="324"/>
      <c r="BG94" s="324"/>
      <c r="BH94" s="324"/>
      <c r="BI94" s="324"/>
      <c r="BJ94" s="324"/>
      <c r="BK94" s="324"/>
      <c r="BL94" s="324"/>
      <c r="BM94" s="324"/>
      <c r="BN94" s="324"/>
      <c r="BO94" s="324"/>
      <c r="BP94" s="324"/>
      <c r="BQ94" s="324"/>
      <c r="BR94" s="324"/>
      <c r="BS94" s="324"/>
      <c r="BT94" s="324"/>
      <c r="BU94" s="324"/>
      <c r="BV94" s="324"/>
      <c r="BW94" s="324"/>
      <c r="BX94" s="324"/>
      <c r="BY94" s="324"/>
      <c r="BZ94" s="324"/>
      <c r="CA94" s="324"/>
      <c r="CB94" s="324"/>
      <c r="CC94" s="324"/>
      <c r="CD94" s="324"/>
      <c r="CE94" s="324"/>
      <c r="CF94" s="324"/>
      <c r="CG94" s="324"/>
      <c r="CH94" s="324"/>
      <c r="CI94" s="324"/>
      <c r="CJ94" s="324"/>
      <c r="CK94" s="324"/>
      <c r="CL94" s="324"/>
      <c r="CM94" s="324"/>
      <c r="CN94" s="324"/>
      <c r="CO94" s="324"/>
      <c r="CP94" s="324"/>
      <c r="CQ94" s="324"/>
      <c r="CR94" s="324"/>
      <c r="CS94" s="324"/>
      <c r="CT94" s="324"/>
      <c r="CU94" s="324"/>
      <c r="CV94" s="324"/>
      <c r="CW94" s="324"/>
      <c r="CX94" s="324"/>
      <c r="CY94" s="324"/>
      <c r="CZ94" s="324"/>
    </row>
    <row r="95" spans="1:104" s="198" customFormat="1" ht="14" hidden="1" outlineLevel="1">
      <c r="A95" s="231"/>
      <c r="B95" s="230" t="str">
        <f>$E$53</f>
        <v>休暇日数(日/月)</v>
      </c>
      <c r="C95" s="240"/>
      <c r="D95" s="231"/>
      <c r="E95" s="215">
        <f>$E$54</f>
        <v>0</v>
      </c>
      <c r="F95" s="241">
        <f>$F$54</f>
        <v>23</v>
      </c>
      <c r="G95" s="254" t="s">
        <v>47</v>
      </c>
      <c r="H95" s="241" cm="1">
        <f t="array" ref="H95">_xlfn.IFS($I$9="裁量",$D$57,$I$9="固定残業代有",$D$58,$I$9="管理職",$D$56,TRUE,$B$54)</f>
        <v>0</v>
      </c>
      <c r="I95" s="247"/>
      <c r="J95" s="231"/>
      <c r="K95" s="214" t="s">
        <v>71</v>
      </c>
      <c r="M95" s="325">
        <f>$G$54</f>
        <v>0</v>
      </c>
      <c r="N95" s="231" t="s">
        <v>48</v>
      </c>
      <c r="O95" s="243">
        <f>F95*H95-M95</f>
        <v>0</v>
      </c>
      <c r="Q95" s="298"/>
      <c r="R95" s="214"/>
      <c r="S95" s="331"/>
      <c r="AH95" s="246"/>
      <c r="AI95" s="231"/>
      <c r="AL95" s="324"/>
      <c r="AM95" s="324"/>
      <c r="AN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T95" s="324"/>
      <c r="BU95" s="324"/>
      <c r="BV95" s="324"/>
      <c r="BW95" s="324"/>
      <c r="BX95" s="324"/>
      <c r="BY95" s="324"/>
      <c r="BZ95" s="324"/>
      <c r="CA95" s="324"/>
      <c r="CB95" s="324"/>
      <c r="CC95" s="324"/>
      <c r="CD95" s="324"/>
      <c r="CE95" s="324"/>
      <c r="CF95" s="324"/>
      <c r="CG95" s="324"/>
      <c r="CH95" s="324"/>
      <c r="CI95" s="324"/>
      <c r="CJ95" s="324"/>
      <c r="CK95" s="324"/>
      <c r="CL95" s="324"/>
      <c r="CM95" s="324"/>
      <c r="CN95" s="324"/>
      <c r="CO95" s="324"/>
      <c r="CP95" s="324"/>
      <c r="CQ95" s="324"/>
      <c r="CR95" s="324"/>
      <c r="CS95" s="324"/>
      <c r="CT95" s="324"/>
      <c r="CU95" s="324"/>
      <c r="CV95" s="324"/>
      <c r="CW95" s="324"/>
      <c r="CX95" s="324"/>
      <c r="CY95" s="324"/>
      <c r="CZ95" s="324"/>
    </row>
    <row r="96" spans="1:104" s="198" customFormat="1" ht="19.25" hidden="1" customHeight="1" outlineLevel="1">
      <c r="A96" s="231"/>
      <c r="B96" s="246" t="s">
        <v>80</v>
      </c>
      <c r="C96" s="246"/>
      <c r="D96" s="239"/>
      <c r="E96" s="247"/>
      <c r="F96" s="247"/>
      <c r="G96" s="247"/>
      <c r="H96" s="247"/>
      <c r="I96" s="247"/>
      <c r="Q96" s="298"/>
      <c r="R96" s="214"/>
      <c r="S96" s="331"/>
      <c r="AH96" s="246"/>
      <c r="AI96" s="231"/>
      <c r="AL96" s="324"/>
      <c r="AM96" s="324"/>
      <c r="AN96" s="324"/>
      <c r="AT96" s="324"/>
      <c r="AU96" s="324"/>
      <c r="AV96" s="324"/>
      <c r="AW96" s="324"/>
      <c r="AX96" s="324"/>
      <c r="AY96" s="324"/>
      <c r="AZ96" s="324"/>
      <c r="BA96" s="324"/>
      <c r="BB96" s="324"/>
      <c r="BC96" s="324"/>
      <c r="BD96" s="324"/>
      <c r="BE96" s="324"/>
      <c r="BF96" s="324"/>
      <c r="BG96" s="324"/>
      <c r="BH96" s="324"/>
      <c r="BI96" s="324"/>
      <c r="BJ96" s="324"/>
      <c r="BK96" s="324"/>
      <c r="BL96" s="324"/>
      <c r="BM96" s="324"/>
      <c r="BN96" s="324"/>
      <c r="BO96" s="324"/>
      <c r="BP96" s="324"/>
      <c r="BQ96" s="324"/>
      <c r="BR96" s="324"/>
      <c r="BS96" s="324"/>
      <c r="BT96" s="324"/>
      <c r="BU96" s="324"/>
      <c r="BV96" s="324"/>
      <c r="BW96" s="324"/>
      <c r="BX96" s="324"/>
      <c r="BY96" s="324"/>
      <c r="BZ96" s="324"/>
      <c r="CA96" s="324"/>
      <c r="CB96" s="324"/>
      <c r="CC96" s="324"/>
      <c r="CD96" s="324"/>
      <c r="CE96" s="324"/>
      <c r="CF96" s="324"/>
      <c r="CG96" s="324"/>
      <c r="CH96" s="324"/>
      <c r="CI96" s="324"/>
      <c r="CJ96" s="324"/>
      <c r="CK96" s="324"/>
      <c r="CL96" s="324"/>
      <c r="CM96" s="324"/>
      <c r="CN96" s="324"/>
      <c r="CO96" s="324"/>
      <c r="CP96" s="324"/>
      <c r="CQ96" s="324"/>
      <c r="CR96" s="324"/>
      <c r="CS96" s="324"/>
      <c r="CT96" s="324"/>
      <c r="CU96" s="324"/>
      <c r="CV96" s="324"/>
      <c r="CW96" s="324"/>
      <c r="CX96" s="324"/>
      <c r="CY96" s="324"/>
      <c r="CZ96" s="324"/>
    </row>
    <row r="97" spans="1:104" s="198" customFormat="1" ht="19.25" hidden="1" customHeight="1" outlineLevel="1">
      <c r="A97" s="231"/>
      <c r="B97" s="246"/>
      <c r="C97" s="246"/>
      <c r="D97" s="239"/>
      <c r="E97" s="247"/>
      <c r="F97" s="247"/>
      <c r="G97" s="247"/>
      <c r="H97" s="247"/>
      <c r="I97" s="247"/>
      <c r="Q97" s="298"/>
      <c r="R97" s="214"/>
      <c r="S97" s="331"/>
      <c r="AH97" s="246"/>
      <c r="AI97" s="231"/>
      <c r="AL97" s="324"/>
      <c r="AM97" s="324"/>
      <c r="AN97" s="324"/>
      <c r="AT97" s="324"/>
      <c r="AU97" s="324"/>
      <c r="AV97" s="324"/>
      <c r="AW97" s="324"/>
      <c r="AX97" s="324"/>
      <c r="AY97" s="324"/>
      <c r="AZ97" s="324"/>
      <c r="BA97" s="324"/>
      <c r="BB97" s="324"/>
      <c r="BC97" s="324"/>
      <c r="BD97" s="324"/>
      <c r="BE97" s="324"/>
      <c r="BF97" s="324"/>
      <c r="BG97" s="324"/>
      <c r="BH97" s="324"/>
      <c r="BI97" s="324"/>
      <c r="BJ97" s="324"/>
      <c r="BK97" s="324"/>
      <c r="BL97" s="324"/>
      <c r="BM97" s="324"/>
      <c r="BN97" s="324"/>
      <c r="BO97" s="324"/>
      <c r="BP97" s="324"/>
      <c r="BQ97" s="324"/>
      <c r="BR97" s="324"/>
      <c r="BS97" s="324"/>
      <c r="BT97" s="324"/>
      <c r="BU97" s="324"/>
      <c r="BV97" s="324"/>
      <c r="BW97" s="324"/>
      <c r="BX97" s="324"/>
      <c r="BY97" s="324"/>
      <c r="BZ97" s="324"/>
      <c r="CA97" s="324"/>
      <c r="CB97" s="324"/>
      <c r="CC97" s="324"/>
      <c r="CD97" s="324"/>
      <c r="CE97" s="324"/>
      <c r="CF97" s="324"/>
      <c r="CG97" s="324"/>
      <c r="CH97" s="324"/>
      <c r="CI97" s="324"/>
      <c r="CJ97" s="324"/>
      <c r="CK97" s="324"/>
      <c r="CL97" s="324"/>
      <c r="CM97" s="324"/>
      <c r="CN97" s="324"/>
      <c r="CO97" s="324"/>
      <c r="CP97" s="324"/>
      <c r="CQ97" s="324"/>
      <c r="CR97" s="324"/>
      <c r="CS97" s="324"/>
      <c r="CT97" s="324"/>
      <c r="CU97" s="324"/>
      <c r="CV97" s="324"/>
      <c r="CW97" s="324"/>
      <c r="CX97" s="324"/>
      <c r="CY97" s="324"/>
      <c r="CZ97" s="324"/>
    </row>
    <row r="98" spans="1:104" s="198" customFormat="1" ht="19.25" hidden="1" customHeight="1" outlineLevel="1">
      <c r="A98" s="253"/>
      <c r="B98" s="252" t="s">
        <v>137</v>
      </c>
      <c r="C98" s="253"/>
      <c r="D98" s="252"/>
      <c r="E98" s="253"/>
      <c r="F98" s="247"/>
      <c r="G98" s="254"/>
      <c r="H98" s="256" t="s">
        <v>150</v>
      </c>
      <c r="I98" s="254"/>
      <c r="J98" s="235" t="str">
        <f>$H$53</f>
        <v>NEDO事業の従事時間(h/月)</v>
      </c>
      <c r="M98" s="266" t="str">
        <f>$I$53</f>
        <v>他の公的事業従事時間(h/月)</v>
      </c>
      <c r="N98" s="236"/>
      <c r="O98" s="294" t="s">
        <v>136</v>
      </c>
      <c r="Q98" s="298"/>
      <c r="R98" s="214"/>
      <c r="S98" s="331"/>
      <c r="AH98" s="246"/>
      <c r="AI98" s="231"/>
      <c r="AL98" s="324"/>
      <c r="AM98" s="324"/>
      <c r="AN98" s="324"/>
      <c r="AT98" s="324"/>
      <c r="AU98" s="324"/>
      <c r="AV98" s="324"/>
      <c r="AW98" s="324"/>
      <c r="AX98" s="324"/>
      <c r="AY98" s="324"/>
      <c r="AZ98" s="324"/>
      <c r="BA98" s="324"/>
      <c r="BB98" s="324"/>
      <c r="BC98" s="324"/>
      <c r="BD98" s="324"/>
      <c r="BE98" s="324"/>
      <c r="BF98" s="324"/>
      <c r="BG98" s="324"/>
      <c r="BH98" s="324"/>
      <c r="BI98" s="324"/>
      <c r="BJ98" s="324"/>
      <c r="BK98" s="324"/>
      <c r="BL98" s="324"/>
      <c r="BM98" s="324"/>
      <c r="BN98" s="324"/>
      <c r="BO98" s="324"/>
      <c r="BP98" s="324"/>
      <c r="BQ98" s="324"/>
      <c r="BR98" s="324"/>
      <c r="BS98" s="324"/>
      <c r="BT98" s="324"/>
      <c r="BU98" s="324"/>
      <c r="BV98" s="324"/>
      <c r="BW98" s="324"/>
      <c r="BX98" s="324"/>
      <c r="BY98" s="324"/>
      <c r="BZ98" s="324"/>
      <c r="CA98" s="324"/>
      <c r="CB98" s="324"/>
      <c r="CC98" s="324"/>
      <c r="CD98" s="324"/>
      <c r="CE98" s="324"/>
      <c r="CF98" s="324"/>
      <c r="CG98" s="324"/>
      <c r="CH98" s="324"/>
      <c r="CI98" s="324"/>
      <c r="CJ98" s="324"/>
      <c r="CK98" s="324"/>
      <c r="CL98" s="324"/>
      <c r="CM98" s="324"/>
      <c r="CN98" s="324"/>
      <c r="CO98" s="324"/>
      <c r="CP98" s="324"/>
      <c r="CQ98" s="324"/>
      <c r="CR98" s="324"/>
      <c r="CS98" s="324"/>
      <c r="CT98" s="324"/>
      <c r="CU98" s="324"/>
      <c r="CV98" s="324"/>
      <c r="CW98" s="324"/>
      <c r="CX98" s="324"/>
      <c r="CY98" s="324"/>
      <c r="CZ98" s="324"/>
    </row>
    <row r="99" spans="1:104" s="214" customFormat="1" ht="19.25" hidden="1" customHeight="1" outlineLevel="1">
      <c r="A99" s="231"/>
      <c r="B99" s="346">
        <f>O95</f>
        <v>0</v>
      </c>
      <c r="C99" s="347"/>
      <c r="D99" s="249"/>
      <c r="E99" s="259" t="str" cm="1">
        <f t="array" ref="E99">_xlfn.IFS(B99&lt;G99,"＜",B99&gt;=G99,"≧",TRUE,"")</f>
        <v>≧</v>
      </c>
      <c r="F99" s="247"/>
      <c r="G99" s="260">
        <f>$H$54+$I$54+$J$54</f>
        <v>0</v>
      </c>
      <c r="H99" s="231" t="s">
        <v>52</v>
      </c>
      <c r="I99" s="254" t="s">
        <v>53</v>
      </c>
      <c r="J99" s="260">
        <f>$H$54</f>
        <v>0</v>
      </c>
      <c r="K99" s="259" t="s">
        <v>81</v>
      </c>
      <c r="L99" s="348">
        <f>$I$54</f>
        <v>0</v>
      </c>
      <c r="M99" s="349"/>
      <c r="N99" s="231" t="s">
        <v>56</v>
      </c>
      <c r="O99" s="211">
        <f>$J$54</f>
        <v>0</v>
      </c>
      <c r="P99" s="231" t="s">
        <v>50</v>
      </c>
      <c r="Q99" s="298"/>
      <c r="S99" s="331"/>
      <c r="T99" s="198"/>
      <c r="U99" s="198"/>
      <c r="V99" s="198"/>
      <c r="W99" s="198"/>
      <c r="X99" s="198"/>
      <c r="Y99" s="198"/>
      <c r="Z99" s="198"/>
      <c r="AA99" s="198"/>
      <c r="AB99" s="198"/>
      <c r="AC99" s="198"/>
      <c r="AD99" s="198"/>
      <c r="AE99" s="198"/>
      <c r="AF99" s="198"/>
      <c r="AG99" s="198"/>
      <c r="AH99" s="246"/>
      <c r="AI99" s="231"/>
      <c r="AJ99" s="198"/>
      <c r="AK99" s="198"/>
      <c r="AL99" s="324"/>
      <c r="AM99" s="324"/>
      <c r="AN99" s="324"/>
      <c r="AO99" s="198"/>
      <c r="AP99" s="198"/>
      <c r="AQ99" s="198"/>
      <c r="AR99" s="198"/>
      <c r="AS99" s="198"/>
      <c r="AT99" s="324"/>
      <c r="AU99" s="324"/>
      <c r="AV99" s="324"/>
      <c r="AW99" s="324"/>
      <c r="AX99" s="324"/>
      <c r="AY99" s="324"/>
      <c r="AZ99" s="324"/>
      <c r="BA99" s="324"/>
      <c r="BB99" s="324"/>
      <c r="BC99" s="324"/>
      <c r="BD99" s="324"/>
      <c r="BE99" s="324"/>
      <c r="BF99" s="324"/>
      <c r="BG99" s="324"/>
      <c r="BH99" s="324"/>
      <c r="BI99" s="324"/>
      <c r="BJ99" s="324"/>
      <c r="BK99" s="324"/>
      <c r="BL99" s="324"/>
      <c r="BM99" s="324"/>
      <c r="BN99" s="324"/>
      <c r="BO99" s="324"/>
      <c r="BP99" s="324"/>
      <c r="BQ99" s="324"/>
      <c r="BR99" s="324"/>
      <c r="BS99" s="324"/>
      <c r="BT99" s="324"/>
      <c r="BU99" s="324"/>
      <c r="BV99" s="324"/>
      <c r="BW99" s="324"/>
      <c r="BX99" s="324"/>
      <c r="BY99" s="324"/>
      <c r="BZ99" s="324"/>
      <c r="CA99" s="324"/>
      <c r="CB99" s="324"/>
      <c r="CC99" s="324"/>
      <c r="CD99" s="324"/>
      <c r="CE99" s="324"/>
      <c r="CF99" s="324"/>
      <c r="CG99" s="324"/>
      <c r="CH99" s="324"/>
      <c r="CI99" s="324"/>
      <c r="CJ99" s="324"/>
      <c r="CK99" s="324"/>
      <c r="CL99" s="324"/>
      <c r="CM99" s="324"/>
      <c r="CN99" s="324"/>
      <c r="CO99" s="324"/>
      <c r="CP99" s="324"/>
      <c r="CQ99" s="324"/>
      <c r="CR99" s="324"/>
      <c r="CS99" s="324"/>
      <c r="CT99" s="324"/>
      <c r="CU99" s="324"/>
      <c r="CV99" s="324"/>
      <c r="CW99" s="324"/>
      <c r="CX99" s="324"/>
      <c r="CY99" s="324"/>
      <c r="CZ99" s="324"/>
    </row>
    <row r="100" spans="1:104" s="214" customFormat="1" ht="19.25" hidden="1" customHeight="1" outlineLevel="1">
      <c r="A100" s="231"/>
      <c r="B100" s="249"/>
      <c r="C100" s="216"/>
      <c r="D100" s="249"/>
      <c r="E100" s="249"/>
      <c r="F100" s="249"/>
      <c r="G100" s="231"/>
      <c r="H100" s="260"/>
      <c r="I100" s="249" t="s">
        <v>82</v>
      </c>
      <c r="J100" s="249" t="s">
        <v>82</v>
      </c>
      <c r="K100" s="249" t="s">
        <v>82</v>
      </c>
      <c r="L100" s="216"/>
      <c r="M100" s="231"/>
      <c r="N100" s="260"/>
      <c r="O100" s="231"/>
      <c r="P100" s="198"/>
      <c r="Q100" s="298"/>
      <c r="S100" s="331"/>
      <c r="T100" s="198"/>
      <c r="U100" s="198"/>
      <c r="V100" s="198"/>
      <c r="W100" s="198"/>
      <c r="X100" s="198"/>
      <c r="Y100" s="198"/>
      <c r="Z100" s="198"/>
      <c r="AA100" s="198"/>
      <c r="AB100" s="198"/>
      <c r="AC100" s="198"/>
      <c r="AD100" s="198"/>
      <c r="AE100" s="198"/>
      <c r="AF100" s="198"/>
      <c r="AG100" s="198"/>
      <c r="AH100" s="246"/>
      <c r="AI100" s="231"/>
      <c r="AJ100" s="198"/>
      <c r="AK100" s="198"/>
      <c r="AL100" s="324"/>
      <c r="AM100" s="324"/>
      <c r="AN100" s="324"/>
      <c r="AO100" s="198"/>
      <c r="AP100" s="198"/>
      <c r="AQ100" s="198"/>
      <c r="AR100" s="198"/>
      <c r="AS100" s="198"/>
      <c r="AT100" s="324"/>
      <c r="AU100" s="324"/>
      <c r="AV100" s="324"/>
      <c r="AW100" s="324"/>
      <c r="AX100" s="324"/>
      <c r="AY100" s="324"/>
      <c r="AZ100" s="324"/>
      <c r="BA100" s="324"/>
      <c r="BB100" s="324"/>
      <c r="BC100" s="324"/>
      <c r="BD100" s="324"/>
      <c r="BE100" s="324"/>
      <c r="BF100" s="324"/>
      <c r="BG100" s="324"/>
      <c r="BH100" s="324"/>
      <c r="BI100" s="324"/>
      <c r="BJ100" s="324"/>
      <c r="BK100" s="324"/>
      <c r="BL100" s="324"/>
      <c r="BM100" s="324"/>
      <c r="BN100" s="324"/>
      <c r="BO100" s="324"/>
      <c r="BP100" s="324"/>
      <c r="BQ100" s="324"/>
      <c r="BR100" s="324"/>
      <c r="BS100" s="324"/>
      <c r="BT100" s="324"/>
      <c r="BU100" s="324"/>
      <c r="BV100" s="324"/>
      <c r="BW100" s="324"/>
      <c r="BX100" s="324"/>
      <c r="BY100" s="324"/>
      <c r="BZ100" s="324"/>
      <c r="CA100" s="324"/>
      <c r="CB100" s="324"/>
      <c r="CC100" s="324"/>
      <c r="CD100" s="324"/>
      <c r="CE100" s="324"/>
      <c r="CF100" s="324"/>
      <c r="CG100" s="324"/>
      <c r="CH100" s="324"/>
      <c r="CI100" s="324"/>
      <c r="CJ100" s="324"/>
      <c r="CK100" s="324"/>
      <c r="CL100" s="324"/>
      <c r="CM100" s="324"/>
      <c r="CN100" s="324"/>
      <c r="CO100" s="324"/>
      <c r="CP100" s="324"/>
      <c r="CQ100" s="324"/>
      <c r="CR100" s="324"/>
      <c r="CS100" s="324"/>
      <c r="CT100" s="324"/>
      <c r="CU100" s="324"/>
      <c r="CV100" s="324"/>
      <c r="CW100" s="324"/>
      <c r="CX100" s="324"/>
      <c r="CY100" s="324"/>
      <c r="CZ100" s="324"/>
    </row>
    <row r="101" spans="1:104" s="214" customFormat="1" ht="19.25" hidden="1" customHeight="1" outlineLevel="1">
      <c r="A101" s="231"/>
      <c r="B101" s="249" t="s">
        <v>55</v>
      </c>
      <c r="C101" s="216"/>
      <c r="D101" s="249"/>
      <c r="E101" s="259"/>
      <c r="F101" s="246"/>
      <c r="G101" s="247"/>
      <c r="H101" s="260"/>
      <c r="I101" s="231"/>
      <c r="J101" s="254"/>
      <c r="K101" s="260"/>
      <c r="L101" s="216"/>
      <c r="M101" s="198"/>
      <c r="N101" s="198"/>
      <c r="O101" s="198"/>
      <c r="P101" s="198"/>
      <c r="Q101" s="298"/>
      <c r="S101" s="331"/>
      <c r="T101" s="198"/>
      <c r="U101" s="198"/>
      <c r="V101" s="198"/>
      <c r="W101" s="198"/>
      <c r="X101" s="198"/>
      <c r="Y101" s="198"/>
      <c r="Z101" s="198"/>
      <c r="AA101" s="198"/>
      <c r="AB101" s="198"/>
      <c r="AC101" s="198"/>
      <c r="AD101" s="198"/>
      <c r="AE101" s="198"/>
      <c r="AF101" s="198"/>
      <c r="AG101" s="198"/>
      <c r="AH101" s="246"/>
      <c r="AI101" s="231"/>
      <c r="AJ101" s="198"/>
      <c r="AK101" s="198"/>
      <c r="AL101" s="324"/>
      <c r="AM101" s="324"/>
      <c r="AN101" s="324"/>
      <c r="AO101" s="198"/>
      <c r="AP101" s="198"/>
      <c r="AQ101" s="198"/>
      <c r="AR101" s="198"/>
      <c r="AS101" s="198"/>
      <c r="AT101" s="324"/>
      <c r="AU101" s="324"/>
      <c r="AV101" s="324"/>
      <c r="AW101" s="324"/>
      <c r="AX101" s="324"/>
      <c r="AY101" s="324"/>
      <c r="AZ101" s="324"/>
      <c r="BA101" s="324"/>
      <c r="BB101" s="324"/>
      <c r="BC101" s="324"/>
      <c r="BD101" s="324"/>
      <c r="BE101" s="324"/>
      <c r="BF101" s="324"/>
      <c r="BG101" s="324"/>
      <c r="BH101" s="324"/>
      <c r="BI101" s="324"/>
      <c r="BJ101" s="324"/>
      <c r="BK101" s="324"/>
      <c r="BL101" s="324"/>
      <c r="BM101" s="324"/>
      <c r="BN101" s="324"/>
      <c r="BO101" s="324"/>
      <c r="BP101" s="324"/>
      <c r="BQ101" s="324"/>
      <c r="BR101" s="324"/>
      <c r="BS101" s="324"/>
      <c r="BT101" s="324"/>
      <c r="BU101" s="324"/>
      <c r="BV101" s="324"/>
      <c r="BW101" s="324"/>
      <c r="BX101" s="324"/>
      <c r="BY101" s="324"/>
      <c r="BZ101" s="324"/>
      <c r="CA101" s="324"/>
      <c r="CB101" s="324"/>
      <c r="CC101" s="324"/>
      <c r="CD101" s="324"/>
      <c r="CE101" s="324"/>
      <c r="CF101" s="324"/>
      <c r="CG101" s="324"/>
      <c r="CH101" s="324"/>
      <c r="CI101" s="324"/>
      <c r="CJ101" s="324"/>
      <c r="CK101" s="324"/>
      <c r="CL101" s="324"/>
      <c r="CM101" s="324"/>
      <c r="CN101" s="324"/>
      <c r="CO101" s="324"/>
      <c r="CP101" s="324"/>
      <c r="CQ101" s="324"/>
      <c r="CR101" s="324"/>
      <c r="CS101" s="324"/>
      <c r="CT101" s="324"/>
      <c r="CU101" s="324"/>
      <c r="CV101" s="324"/>
      <c r="CW101" s="324"/>
      <c r="CX101" s="324"/>
      <c r="CY101" s="324"/>
      <c r="CZ101" s="324"/>
    </row>
    <row r="102" spans="1:104" s="214" customFormat="1" ht="19.25" hidden="1" customHeight="1" outlineLevel="1">
      <c r="A102" s="231"/>
      <c r="B102" s="249" t="str">
        <f>$H$53</f>
        <v>NEDO事業の従事時間(h/月)</v>
      </c>
      <c r="C102" s="216"/>
      <c r="D102" s="249"/>
      <c r="E102" s="259"/>
      <c r="F102" s="260">
        <f>$H$54</f>
        <v>0</v>
      </c>
      <c r="G102" s="254"/>
      <c r="H102" s="231" t="s">
        <v>81</v>
      </c>
      <c r="I102" s="247"/>
      <c r="J102" s="287" t="str">
        <f>$J$53</f>
        <v>休日NEDO従事時間(h/月)</v>
      </c>
      <c r="K102" s="260"/>
      <c r="L102" s="216"/>
      <c r="M102" s="257"/>
      <c r="N102" s="291">
        <f>$J$54</f>
        <v>0</v>
      </c>
      <c r="O102" s="198"/>
      <c r="P102" s="198"/>
      <c r="Q102" s="298"/>
      <c r="S102" s="331"/>
      <c r="T102" s="198"/>
      <c r="U102" s="198"/>
      <c r="V102" s="198"/>
      <c r="W102" s="198"/>
      <c r="X102" s="198"/>
      <c r="Y102" s="198"/>
      <c r="Z102" s="198"/>
      <c r="AA102" s="198"/>
      <c r="AB102" s="198"/>
      <c r="AC102" s="198"/>
      <c r="AD102" s="198"/>
      <c r="AE102" s="198"/>
      <c r="AF102" s="198"/>
      <c r="AG102" s="198"/>
      <c r="AH102" s="246"/>
      <c r="AI102" s="231"/>
      <c r="AJ102" s="198"/>
      <c r="AK102" s="198"/>
      <c r="AL102" s="324"/>
      <c r="AM102" s="324"/>
      <c r="AN102" s="324"/>
      <c r="AO102" s="198"/>
      <c r="AP102" s="198"/>
      <c r="AQ102" s="198"/>
      <c r="AR102" s="198"/>
      <c r="AS102" s="198"/>
      <c r="AT102" s="324"/>
      <c r="AU102" s="324"/>
      <c r="AV102" s="324"/>
      <c r="AW102" s="324"/>
      <c r="AX102" s="324"/>
      <c r="AY102" s="324"/>
      <c r="AZ102" s="324"/>
      <c r="BA102" s="324"/>
      <c r="BB102" s="324"/>
      <c r="BC102" s="324"/>
      <c r="BD102" s="324"/>
      <c r="BE102" s="324"/>
      <c r="BF102" s="324"/>
      <c r="BG102" s="324"/>
      <c r="BH102" s="324"/>
      <c r="BI102" s="324"/>
      <c r="BJ102" s="324"/>
      <c r="BK102" s="324"/>
      <c r="BL102" s="324"/>
      <c r="BM102" s="324"/>
      <c r="BN102" s="324"/>
      <c r="BO102" s="324"/>
      <c r="BP102" s="324"/>
      <c r="BQ102" s="324"/>
      <c r="BR102" s="324"/>
      <c r="BS102" s="324"/>
      <c r="BT102" s="324"/>
      <c r="BU102" s="324"/>
      <c r="BV102" s="324"/>
      <c r="BW102" s="324"/>
      <c r="BX102" s="324"/>
      <c r="BY102" s="324"/>
      <c r="BZ102" s="324"/>
      <c r="CA102" s="324"/>
      <c r="CB102" s="324"/>
      <c r="CC102" s="324"/>
      <c r="CD102" s="324"/>
      <c r="CE102" s="324"/>
      <c r="CF102" s="324"/>
      <c r="CG102" s="324"/>
      <c r="CH102" s="324"/>
      <c r="CI102" s="324"/>
      <c r="CJ102" s="324"/>
      <c r="CK102" s="324"/>
      <c r="CL102" s="324"/>
      <c r="CM102" s="324"/>
      <c r="CN102" s="324"/>
      <c r="CO102" s="324"/>
      <c r="CP102" s="324"/>
      <c r="CQ102" s="324"/>
      <c r="CR102" s="324"/>
      <c r="CS102" s="324"/>
      <c r="CT102" s="324"/>
      <c r="CU102" s="324"/>
      <c r="CV102" s="324"/>
      <c r="CW102" s="324"/>
      <c r="CX102" s="324"/>
      <c r="CY102" s="324"/>
      <c r="CZ102" s="324"/>
    </row>
    <row r="103" spans="1:104" s="214" customFormat="1" ht="19.25" hidden="1" customHeight="1" outlineLevel="1">
      <c r="A103" s="231"/>
      <c r="B103" s="249"/>
      <c r="C103" s="216"/>
      <c r="D103" s="249"/>
      <c r="E103" s="259"/>
      <c r="F103" s="259"/>
      <c r="G103" s="254"/>
      <c r="H103" s="260"/>
      <c r="I103" s="231"/>
      <c r="J103" s="254"/>
      <c r="K103" s="260"/>
      <c r="L103" s="273" t="s">
        <v>84</v>
      </c>
      <c r="M103" s="257"/>
      <c r="N103" s="257"/>
      <c r="O103" s="286"/>
      <c r="P103" s="198"/>
      <c r="Q103" s="299" t="str">
        <f>IF($N$54="管理職","計上時間","")</f>
        <v/>
      </c>
      <c r="S103" s="331"/>
      <c r="T103" s="198"/>
      <c r="U103" s="198"/>
      <c r="V103" s="198"/>
      <c r="W103" s="198"/>
      <c r="X103" s="198"/>
      <c r="Y103" s="198"/>
      <c r="Z103" s="198"/>
      <c r="AA103" s="198"/>
      <c r="AB103" s="198"/>
      <c r="AC103" s="198"/>
      <c r="AD103" s="198"/>
      <c r="AE103" s="198"/>
      <c r="AF103" s="198"/>
      <c r="AG103" s="198"/>
      <c r="AH103" s="246"/>
      <c r="AI103" s="231"/>
      <c r="AJ103" s="198"/>
      <c r="AK103" s="198"/>
      <c r="AL103" s="324"/>
      <c r="AM103" s="324"/>
      <c r="AN103" s="324"/>
      <c r="AO103" s="198"/>
      <c r="AP103" s="198"/>
      <c r="AQ103" s="198"/>
      <c r="AR103" s="198"/>
      <c r="AS103" s="198"/>
      <c r="AT103" s="324"/>
      <c r="AU103" s="324"/>
      <c r="AV103" s="324"/>
      <c r="AW103" s="324"/>
      <c r="AX103" s="324"/>
      <c r="AY103" s="324"/>
      <c r="AZ103" s="324"/>
      <c r="BA103" s="324"/>
      <c r="BB103" s="324"/>
      <c r="BC103" s="324"/>
      <c r="BD103" s="324"/>
      <c r="BE103" s="324"/>
      <c r="BF103" s="324"/>
      <c r="BG103" s="324"/>
      <c r="BH103" s="324"/>
      <c r="BI103" s="324"/>
      <c r="BJ103" s="324"/>
      <c r="BK103" s="324"/>
      <c r="BL103" s="324"/>
      <c r="BM103" s="324"/>
      <c r="BN103" s="324"/>
      <c r="BO103" s="324"/>
      <c r="BP103" s="324"/>
      <c r="BQ103" s="324"/>
      <c r="BR103" s="324"/>
      <c r="BS103" s="324"/>
      <c r="BT103" s="324"/>
      <c r="BU103" s="324"/>
      <c r="BV103" s="324"/>
      <c r="BW103" s="324"/>
      <c r="BX103" s="324"/>
      <c r="BY103" s="324"/>
      <c r="BZ103" s="324"/>
      <c r="CA103" s="324"/>
      <c r="CB103" s="324"/>
      <c r="CC103" s="324"/>
      <c r="CD103" s="324"/>
      <c r="CE103" s="324"/>
      <c r="CF103" s="324"/>
      <c r="CG103" s="324"/>
      <c r="CH103" s="324"/>
      <c r="CI103" s="324"/>
      <c r="CJ103" s="324"/>
      <c r="CK103" s="324"/>
      <c r="CL103" s="324"/>
      <c r="CM103" s="324"/>
      <c r="CN103" s="324"/>
      <c r="CO103" s="324"/>
      <c r="CP103" s="324"/>
      <c r="CQ103" s="324"/>
      <c r="CR103" s="324"/>
      <c r="CS103" s="324"/>
      <c r="CT103" s="324"/>
      <c r="CU103" s="324"/>
      <c r="CV103" s="324"/>
      <c r="CW103" s="324"/>
      <c r="CX103" s="324"/>
      <c r="CY103" s="324"/>
      <c r="CZ103" s="324"/>
    </row>
    <row r="104" spans="1:104" s="214" customFormat="1" ht="19.25" hidden="1" customHeight="1" outlineLevel="1">
      <c r="A104" s="231"/>
      <c r="B104" s="249"/>
      <c r="C104" s="216"/>
      <c r="D104" s="249"/>
      <c r="E104" s="259"/>
      <c r="F104" s="259"/>
      <c r="G104" s="254"/>
      <c r="H104" s="260"/>
      <c r="I104" s="231"/>
      <c r="J104" s="254"/>
      <c r="K104" s="260"/>
      <c r="L104" s="273" t="s">
        <v>85</v>
      </c>
      <c r="M104" s="257" t="s">
        <v>99</v>
      </c>
      <c r="N104" s="257" t="s">
        <v>100</v>
      </c>
      <c r="O104" s="257" t="s">
        <v>101</v>
      </c>
      <c r="P104" s="268" t="str">
        <f>IF($N$54="管理職","＝","")</f>
        <v/>
      </c>
      <c r="Q104" s="300" t="str">
        <f>IF($N$54="管理職",$Q$44,"")</f>
        <v/>
      </c>
      <c r="S104" s="331"/>
      <c r="T104" s="198"/>
      <c r="U104" s="198"/>
      <c r="V104" s="198"/>
      <c r="W104" s="198"/>
      <c r="X104" s="198"/>
      <c r="Y104" s="198"/>
      <c r="Z104" s="198"/>
      <c r="AA104" s="198"/>
      <c r="AB104" s="198"/>
      <c r="AC104" s="198"/>
      <c r="AD104" s="198"/>
      <c r="AE104" s="198"/>
      <c r="AF104" s="198"/>
      <c r="AG104" s="198"/>
      <c r="AH104" s="246"/>
      <c r="AI104" s="231"/>
      <c r="AJ104" s="198"/>
      <c r="AK104" s="198"/>
      <c r="AL104" s="324"/>
      <c r="AM104" s="324"/>
      <c r="AN104" s="324"/>
      <c r="AO104" s="198"/>
      <c r="AP104" s="198"/>
      <c r="AQ104" s="198"/>
      <c r="AR104" s="198"/>
      <c r="AS104" s="198"/>
      <c r="AT104" s="324"/>
      <c r="AU104" s="324"/>
      <c r="AV104" s="324"/>
      <c r="AW104" s="324"/>
      <c r="AX104" s="324"/>
      <c r="AY104" s="324"/>
      <c r="AZ104" s="324"/>
      <c r="BA104" s="324"/>
      <c r="BB104" s="324"/>
      <c r="BC104" s="324"/>
      <c r="BD104" s="324"/>
      <c r="BE104" s="324"/>
      <c r="BF104" s="324"/>
      <c r="BG104" s="324"/>
      <c r="BH104" s="324"/>
      <c r="BI104" s="324"/>
      <c r="BJ104" s="324"/>
      <c r="BK104" s="324"/>
      <c r="BL104" s="324"/>
      <c r="BM104" s="324"/>
      <c r="BN104" s="324"/>
      <c r="BO104" s="324"/>
      <c r="BP104" s="324"/>
      <c r="BQ104" s="324"/>
      <c r="BR104" s="324"/>
      <c r="BS104" s="324"/>
      <c r="BT104" s="324"/>
      <c r="BU104" s="324"/>
      <c r="BV104" s="324"/>
      <c r="BW104" s="324"/>
      <c r="BX104" s="324"/>
      <c r="BY104" s="324"/>
      <c r="BZ104" s="324"/>
      <c r="CA104" s="324"/>
      <c r="CB104" s="324"/>
      <c r="CC104" s="324"/>
      <c r="CD104" s="324"/>
      <c r="CE104" s="324"/>
      <c r="CF104" s="324"/>
      <c r="CG104" s="324"/>
      <c r="CH104" s="324"/>
      <c r="CI104" s="324"/>
      <c r="CJ104" s="324"/>
      <c r="CK104" s="324"/>
      <c r="CL104" s="324"/>
      <c r="CM104" s="324"/>
      <c r="CN104" s="324"/>
      <c r="CO104" s="324"/>
      <c r="CP104" s="324"/>
      <c r="CQ104" s="324"/>
      <c r="CR104" s="324"/>
      <c r="CS104" s="324"/>
      <c r="CT104" s="324"/>
      <c r="CU104" s="324"/>
      <c r="CV104" s="324"/>
      <c r="CW104" s="324"/>
      <c r="CX104" s="324"/>
      <c r="CY104" s="324"/>
      <c r="CZ104" s="324"/>
    </row>
    <row r="105" spans="1:104" s="214" customFormat="1" ht="19.25" hidden="1" customHeight="1" outlineLevel="1">
      <c r="A105" s="231"/>
      <c r="B105" s="249"/>
      <c r="C105" s="216"/>
      <c r="D105" s="249"/>
      <c r="E105" s="259"/>
      <c r="F105" s="259"/>
      <c r="G105" s="254"/>
      <c r="H105" s="260"/>
      <c r="I105" s="231"/>
      <c r="J105" s="254"/>
      <c r="K105" s="260"/>
      <c r="L105" s="273" t="s">
        <v>84</v>
      </c>
      <c r="M105" s="257"/>
      <c r="N105" s="257"/>
      <c r="O105" s="268"/>
      <c r="P105" s="268"/>
      <c r="Q105" s="298"/>
      <c r="S105" s="331"/>
      <c r="T105" s="198"/>
      <c r="U105" s="198"/>
      <c r="V105" s="198"/>
      <c r="W105" s="198"/>
      <c r="X105" s="198"/>
      <c r="Y105" s="198"/>
      <c r="Z105" s="198"/>
      <c r="AA105" s="198"/>
      <c r="AB105" s="198"/>
      <c r="AC105" s="198"/>
      <c r="AD105" s="198"/>
      <c r="AE105" s="198"/>
      <c r="AF105" s="198"/>
      <c r="AG105" s="198"/>
      <c r="AH105" s="246"/>
      <c r="AI105" s="231"/>
      <c r="AJ105" s="198"/>
      <c r="AK105" s="198"/>
      <c r="AL105" s="324"/>
      <c r="AM105" s="324"/>
      <c r="AN105" s="324"/>
      <c r="AO105" s="198"/>
      <c r="AP105" s="198"/>
      <c r="AQ105" s="198"/>
      <c r="AR105" s="198"/>
      <c r="AS105" s="198"/>
      <c r="AT105" s="324"/>
      <c r="AU105" s="324"/>
      <c r="AV105" s="324"/>
      <c r="AW105" s="324"/>
      <c r="AX105" s="324"/>
      <c r="AY105" s="324"/>
      <c r="AZ105" s="324"/>
      <c r="BA105" s="324"/>
      <c r="BB105" s="324"/>
      <c r="BC105" s="324"/>
      <c r="BD105" s="324"/>
      <c r="BE105" s="324"/>
      <c r="BF105" s="324"/>
      <c r="BG105" s="324"/>
      <c r="BH105" s="324"/>
      <c r="BI105" s="324"/>
      <c r="BJ105" s="324"/>
      <c r="BK105" s="324"/>
      <c r="BL105" s="324"/>
      <c r="BM105" s="324"/>
      <c r="BN105" s="324"/>
      <c r="BO105" s="324"/>
      <c r="BP105" s="324"/>
      <c r="BQ105" s="324"/>
      <c r="BR105" s="324"/>
      <c r="BS105" s="324"/>
      <c r="BT105" s="324"/>
      <c r="BU105" s="324"/>
      <c r="BV105" s="324"/>
      <c r="BW105" s="324"/>
      <c r="BX105" s="324"/>
      <c r="BY105" s="324"/>
      <c r="BZ105" s="324"/>
      <c r="CA105" s="324"/>
      <c r="CB105" s="324"/>
      <c r="CC105" s="324"/>
      <c r="CD105" s="324"/>
      <c r="CE105" s="324"/>
      <c r="CF105" s="324"/>
      <c r="CG105" s="324"/>
      <c r="CH105" s="324"/>
      <c r="CI105" s="324"/>
      <c r="CJ105" s="324"/>
      <c r="CK105" s="324"/>
      <c r="CL105" s="324"/>
      <c r="CM105" s="324"/>
      <c r="CN105" s="324"/>
      <c r="CO105" s="324"/>
      <c r="CP105" s="324"/>
      <c r="CQ105" s="324"/>
      <c r="CR105" s="324"/>
      <c r="CS105" s="324"/>
      <c r="CT105" s="324"/>
      <c r="CU105" s="324"/>
      <c r="CV105" s="324"/>
      <c r="CW105" s="324"/>
      <c r="CX105" s="324"/>
      <c r="CY105" s="324"/>
      <c r="CZ105" s="324"/>
    </row>
    <row r="106" spans="1:104" s="214" customFormat="1" ht="19.25" hidden="1" customHeight="1" outlineLevel="1">
      <c r="A106" s="231"/>
      <c r="B106" s="249" t="s">
        <v>54</v>
      </c>
      <c r="C106" s="216"/>
      <c r="D106" s="249"/>
      <c r="E106" s="198"/>
      <c r="F106" s="246"/>
      <c r="G106" s="260"/>
      <c r="H106" s="216"/>
      <c r="I106" s="260"/>
      <c r="J106" s="246"/>
      <c r="K106" s="276"/>
      <c r="L106" s="274"/>
      <c r="M106" s="273"/>
      <c r="N106" s="273"/>
      <c r="O106" s="198"/>
      <c r="P106" s="198"/>
      <c r="Q106" s="298"/>
      <c r="S106" s="331"/>
      <c r="T106" s="198"/>
      <c r="U106" s="198"/>
      <c r="V106" s="198"/>
      <c r="W106" s="198"/>
      <c r="X106" s="198"/>
      <c r="Y106" s="198"/>
      <c r="Z106" s="198"/>
      <c r="AA106" s="198"/>
      <c r="AB106" s="198"/>
      <c r="AC106" s="198"/>
      <c r="AD106" s="198"/>
      <c r="AE106" s="198"/>
      <c r="AF106" s="198"/>
      <c r="AG106" s="198"/>
      <c r="AH106" s="246"/>
      <c r="AI106" s="231"/>
      <c r="AJ106" s="198"/>
      <c r="AK106" s="198"/>
      <c r="AL106" s="324"/>
      <c r="AM106" s="324"/>
      <c r="AN106" s="324"/>
      <c r="AO106" s="198"/>
      <c r="AP106" s="198"/>
      <c r="AQ106" s="198"/>
      <c r="AR106" s="198"/>
      <c r="AS106" s="198"/>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4"/>
      <c r="CU106" s="324"/>
      <c r="CV106" s="324"/>
      <c r="CW106" s="324"/>
      <c r="CX106" s="324"/>
      <c r="CY106" s="324"/>
      <c r="CZ106" s="324"/>
    </row>
    <row r="107" spans="1:104" s="214" customFormat="1" ht="19.25" hidden="1" customHeight="1" outlineLevel="1">
      <c r="A107" s="231"/>
      <c r="B107" s="252" t="str">
        <f>O94</f>
        <v>所定労働時間(h/月)</v>
      </c>
      <c r="C107" s="237"/>
      <c r="D107" s="198"/>
      <c r="E107" s="240"/>
      <c r="F107" s="239"/>
      <c r="G107" s="231"/>
      <c r="H107" s="256" t="str">
        <f>$H$53</f>
        <v>NEDO事業の従事時間(h/月)</v>
      </c>
      <c r="I107" s="295">
        <f>$H$54</f>
        <v>0</v>
      </c>
      <c r="J107" s="231" t="s">
        <v>56</v>
      </c>
      <c r="K107" s="209"/>
      <c r="L107" s="284"/>
      <c r="M107" s="257" t="s">
        <v>139</v>
      </c>
      <c r="N107" s="281">
        <f>J56</f>
        <v>0</v>
      </c>
      <c r="O107" s="240"/>
      <c r="P107" s="348"/>
      <c r="Q107" s="290"/>
      <c r="S107" s="331"/>
      <c r="T107" s="198"/>
      <c r="U107" s="198"/>
      <c r="V107" s="198"/>
      <c r="W107" s="198"/>
      <c r="X107" s="198"/>
      <c r="Y107" s="198"/>
      <c r="Z107" s="198"/>
      <c r="AA107" s="198"/>
      <c r="AB107" s="198"/>
      <c r="AC107" s="198"/>
      <c r="AD107" s="198"/>
      <c r="AE107" s="198"/>
      <c r="AF107" s="198"/>
      <c r="AG107" s="198"/>
      <c r="AH107" s="246"/>
      <c r="AI107" s="231"/>
      <c r="AJ107" s="198"/>
      <c r="AK107" s="198"/>
      <c r="AL107" s="324"/>
      <c r="AM107" s="324"/>
      <c r="AN107" s="324"/>
      <c r="AO107" s="198"/>
      <c r="AP107" s="198"/>
      <c r="AQ107" s="198"/>
      <c r="AR107" s="198"/>
      <c r="AS107" s="198"/>
      <c r="AT107" s="324"/>
      <c r="AU107" s="324"/>
      <c r="AV107" s="324"/>
      <c r="AW107" s="324"/>
      <c r="AX107" s="324"/>
      <c r="AY107" s="324"/>
      <c r="AZ107" s="324"/>
      <c r="BA107" s="324"/>
      <c r="BB107" s="324"/>
      <c r="BC107" s="324"/>
      <c r="BD107" s="324"/>
      <c r="BE107" s="324"/>
      <c r="BF107" s="324"/>
      <c r="BG107" s="324"/>
      <c r="BH107" s="324"/>
      <c r="BI107" s="324"/>
      <c r="BJ107" s="324"/>
      <c r="BK107" s="324"/>
      <c r="BL107" s="324"/>
      <c r="BM107" s="324"/>
      <c r="BN107" s="324"/>
      <c r="BO107" s="324"/>
      <c r="BP107" s="324"/>
      <c r="BQ107" s="324"/>
      <c r="BR107" s="324"/>
      <c r="BS107" s="324"/>
      <c r="BT107" s="324"/>
      <c r="BU107" s="324"/>
      <c r="BV107" s="324"/>
      <c r="BW107" s="324"/>
      <c r="BX107" s="324"/>
      <c r="BY107" s="324"/>
      <c r="BZ107" s="324"/>
      <c r="CA107" s="324"/>
      <c r="CB107" s="324"/>
      <c r="CC107" s="324"/>
      <c r="CD107" s="324"/>
      <c r="CE107" s="324"/>
      <c r="CF107" s="324"/>
      <c r="CG107" s="324"/>
      <c r="CH107" s="324"/>
      <c r="CI107" s="324"/>
      <c r="CJ107" s="324"/>
      <c r="CK107" s="324"/>
      <c r="CL107" s="324"/>
      <c r="CM107" s="324"/>
      <c r="CN107" s="324"/>
      <c r="CO107" s="324"/>
      <c r="CP107" s="324"/>
      <c r="CQ107" s="324"/>
      <c r="CR107" s="324"/>
      <c r="CS107" s="324"/>
      <c r="CT107" s="324"/>
      <c r="CU107" s="324"/>
      <c r="CV107" s="324"/>
      <c r="CW107" s="324"/>
      <c r="CX107" s="324"/>
      <c r="CY107" s="324"/>
      <c r="CZ107" s="324"/>
    </row>
    <row r="108" spans="1:104" s="214" customFormat="1" ht="19.25" hidden="1" customHeight="1" outlineLevel="1">
      <c r="A108" s="231"/>
      <c r="B108" s="341">
        <f>O95</f>
        <v>0</v>
      </c>
      <c r="C108" s="342"/>
      <c r="D108" s="249"/>
      <c r="E108" s="259" t="s">
        <v>83</v>
      </c>
      <c r="F108" s="294" t="str">
        <f>"("&amp;$H$138&amp;" "&amp;$K$138&amp;" + "&amp;$I$53&amp;" "&amp;$I$54&amp;" + "&amp;$J$53&amp;" "&amp;$J$54&amp;")"</f>
        <v>(NEDO事業の従事時間(h/月) 0 + 他の公的事業従事時間(h/月) 0 + 休日NEDO従事時間(h/月) 0)</v>
      </c>
      <c r="G108" s="271"/>
      <c r="H108" s="272"/>
      <c r="I108" s="272"/>
      <c r="J108" s="272"/>
      <c r="K108" s="272"/>
      <c r="L108" s="272"/>
      <c r="M108" s="273"/>
      <c r="N108" s="273"/>
      <c r="O108" s="259"/>
      <c r="P108" s="337"/>
      <c r="Q108" s="301"/>
      <c r="S108" s="331"/>
      <c r="T108" s="198"/>
      <c r="U108" s="198"/>
      <c r="V108" s="198"/>
      <c r="W108" s="198"/>
      <c r="X108" s="198"/>
      <c r="Y108" s="198"/>
      <c r="Z108" s="198"/>
      <c r="AA108" s="198"/>
      <c r="AB108" s="198"/>
      <c r="AC108" s="198"/>
      <c r="AD108" s="198"/>
      <c r="AE108" s="198"/>
      <c r="AF108" s="198"/>
      <c r="AG108" s="198"/>
      <c r="AH108" s="246"/>
      <c r="AI108" s="231"/>
      <c r="AJ108" s="198"/>
      <c r="AK108" s="198"/>
      <c r="AL108" s="324"/>
      <c r="AM108" s="324"/>
      <c r="AN108" s="324"/>
      <c r="AO108" s="198"/>
      <c r="AP108" s="198"/>
      <c r="AQ108" s="198"/>
      <c r="AR108" s="198"/>
      <c r="AS108" s="198"/>
      <c r="AT108" s="324"/>
      <c r="AU108" s="324"/>
      <c r="AV108" s="324"/>
      <c r="AW108" s="324"/>
      <c r="AX108" s="324"/>
      <c r="AY108" s="324"/>
      <c r="AZ108" s="324"/>
      <c r="BA108" s="324"/>
      <c r="BB108" s="324"/>
      <c r="BC108" s="324"/>
      <c r="BD108" s="324"/>
      <c r="BE108" s="324"/>
      <c r="BF108" s="324"/>
      <c r="BG108" s="324"/>
      <c r="BH108" s="324"/>
      <c r="BI108" s="324"/>
      <c r="BJ108" s="324"/>
      <c r="BK108" s="324"/>
      <c r="BL108" s="324"/>
      <c r="BM108" s="324"/>
      <c r="BN108" s="324"/>
      <c r="BO108" s="324"/>
      <c r="BP108" s="324"/>
      <c r="BQ108" s="324"/>
      <c r="BR108" s="324"/>
      <c r="BS108" s="324"/>
      <c r="BT108" s="324"/>
      <c r="BU108" s="324"/>
      <c r="BV108" s="324"/>
      <c r="BW108" s="324"/>
      <c r="BX108" s="324"/>
      <c r="BY108" s="324"/>
      <c r="BZ108" s="324"/>
      <c r="CA108" s="324"/>
      <c r="CB108" s="324"/>
      <c r="CC108" s="324"/>
      <c r="CD108" s="324"/>
      <c r="CE108" s="324"/>
      <c r="CF108" s="324"/>
      <c r="CG108" s="324"/>
      <c r="CH108" s="324"/>
      <c r="CI108" s="324"/>
      <c r="CJ108" s="324"/>
      <c r="CK108" s="324"/>
      <c r="CL108" s="324"/>
      <c r="CM108" s="324"/>
      <c r="CN108" s="324"/>
      <c r="CO108" s="324"/>
      <c r="CP108" s="324"/>
      <c r="CQ108" s="324"/>
      <c r="CR108" s="324"/>
      <c r="CS108" s="324"/>
      <c r="CT108" s="324"/>
      <c r="CU108" s="324"/>
      <c r="CV108" s="324"/>
      <c r="CW108" s="324"/>
      <c r="CX108" s="324"/>
      <c r="CY108" s="324"/>
      <c r="CZ108" s="324"/>
    </row>
    <row r="109" spans="1:104" s="214" customFormat="1" ht="19.25" hidden="1" customHeight="1" outlineLevel="1">
      <c r="A109" s="231"/>
      <c r="B109" s="231"/>
      <c r="C109" s="231"/>
      <c r="D109" s="247"/>
      <c r="E109" s="247"/>
      <c r="F109" s="247"/>
      <c r="G109" s="247"/>
      <c r="H109" s="247"/>
      <c r="I109" s="247"/>
      <c r="J109" s="198"/>
      <c r="K109" s="198"/>
      <c r="L109" s="198"/>
      <c r="M109" s="198"/>
      <c r="N109" s="198"/>
      <c r="O109" s="198"/>
      <c r="P109" s="198"/>
      <c r="Q109" s="298"/>
      <c r="S109" s="331"/>
      <c r="T109" s="198"/>
      <c r="U109" s="198"/>
      <c r="V109" s="198"/>
      <c r="W109" s="198"/>
      <c r="X109" s="198"/>
      <c r="Y109" s="198"/>
      <c r="Z109" s="198"/>
      <c r="AA109" s="198"/>
      <c r="AB109" s="198"/>
      <c r="AC109" s="198"/>
      <c r="AD109" s="198"/>
      <c r="AE109" s="198"/>
      <c r="AF109" s="198"/>
      <c r="AG109" s="198"/>
      <c r="AH109" s="246"/>
      <c r="AI109" s="231"/>
      <c r="AJ109" s="198"/>
      <c r="AK109" s="198"/>
      <c r="AL109" s="324"/>
      <c r="AM109" s="324"/>
      <c r="AN109" s="324"/>
      <c r="AO109" s="198"/>
      <c r="AP109" s="198"/>
      <c r="AQ109" s="198"/>
      <c r="AR109" s="198"/>
      <c r="AS109" s="198"/>
      <c r="AT109" s="324"/>
      <c r="AU109" s="324"/>
      <c r="AV109" s="324"/>
      <c r="AW109" s="324"/>
      <c r="AX109" s="324"/>
      <c r="AY109" s="324"/>
      <c r="AZ109" s="324"/>
      <c r="BA109" s="324"/>
      <c r="BB109" s="324"/>
      <c r="BC109" s="324"/>
      <c r="BD109" s="324"/>
      <c r="BE109" s="324"/>
      <c r="BF109" s="324"/>
      <c r="BG109" s="324"/>
      <c r="BH109" s="324"/>
      <c r="BI109" s="324"/>
      <c r="BJ109" s="324"/>
      <c r="BK109" s="324"/>
      <c r="BL109" s="324"/>
      <c r="BM109" s="324"/>
      <c r="BN109" s="324"/>
      <c r="BO109" s="324"/>
      <c r="BP109" s="324"/>
      <c r="BQ109" s="324"/>
      <c r="BR109" s="324"/>
      <c r="BS109" s="324"/>
      <c r="BT109" s="324"/>
      <c r="BU109" s="324"/>
      <c r="BV109" s="324"/>
      <c r="BW109" s="324"/>
      <c r="BX109" s="324"/>
      <c r="BY109" s="324"/>
      <c r="BZ109" s="324"/>
      <c r="CA109" s="324"/>
      <c r="CB109" s="324"/>
      <c r="CC109" s="324"/>
      <c r="CD109" s="324"/>
      <c r="CE109" s="324"/>
      <c r="CF109" s="324"/>
      <c r="CG109" s="324"/>
      <c r="CH109" s="324"/>
      <c r="CI109" s="324"/>
      <c r="CJ109" s="324"/>
      <c r="CK109" s="324"/>
      <c r="CL109" s="324"/>
      <c r="CM109" s="324"/>
      <c r="CN109" s="324"/>
      <c r="CO109" s="324"/>
      <c r="CP109" s="324"/>
      <c r="CQ109" s="324"/>
      <c r="CR109" s="324"/>
      <c r="CS109" s="324"/>
      <c r="CT109" s="324"/>
      <c r="CU109" s="324"/>
      <c r="CV109" s="324"/>
      <c r="CW109" s="324"/>
      <c r="CX109" s="324"/>
      <c r="CY109" s="324"/>
      <c r="CZ109" s="324"/>
    </row>
    <row r="110" spans="1:104" s="214" customFormat="1" ht="19.25" hidden="1" customHeight="1" outlineLevel="1">
      <c r="A110" s="231"/>
      <c r="B110" s="231"/>
      <c r="C110" s="231"/>
      <c r="D110" s="247"/>
      <c r="E110" s="247"/>
      <c r="F110" s="247"/>
      <c r="G110" s="247"/>
      <c r="H110" s="247"/>
      <c r="I110" s="247"/>
      <c r="J110" s="198"/>
      <c r="K110" s="198"/>
      <c r="L110" s="198"/>
      <c r="M110" s="198"/>
      <c r="N110" s="198"/>
      <c r="O110" s="198"/>
      <c r="P110" s="198"/>
      <c r="Q110" s="298"/>
      <c r="S110" s="331"/>
      <c r="T110" s="198"/>
      <c r="U110" s="198"/>
      <c r="V110" s="198"/>
      <c r="W110" s="198"/>
      <c r="X110" s="198"/>
      <c r="Y110" s="198"/>
      <c r="Z110" s="198"/>
      <c r="AA110" s="198"/>
      <c r="AB110" s="198"/>
      <c r="AC110" s="198"/>
      <c r="AD110" s="198"/>
      <c r="AE110" s="198"/>
      <c r="AF110" s="198"/>
      <c r="AG110" s="198"/>
      <c r="AH110" s="246"/>
      <c r="AI110" s="231"/>
      <c r="AJ110" s="198"/>
      <c r="AK110" s="198"/>
      <c r="AL110" s="324"/>
      <c r="AM110" s="324"/>
      <c r="AN110" s="324"/>
      <c r="AO110" s="198"/>
      <c r="AP110" s="198"/>
      <c r="AQ110" s="198"/>
      <c r="AR110" s="198"/>
      <c r="AS110" s="198"/>
      <c r="AT110" s="324"/>
      <c r="AU110" s="324"/>
      <c r="AV110" s="324"/>
      <c r="AW110" s="324"/>
      <c r="AX110" s="324"/>
      <c r="AY110" s="324"/>
      <c r="AZ110" s="324"/>
      <c r="BA110" s="324"/>
      <c r="BB110" s="324"/>
      <c r="BC110" s="324"/>
      <c r="BD110" s="324"/>
      <c r="BE110" s="324"/>
      <c r="BF110" s="324"/>
      <c r="BG110" s="324"/>
      <c r="BH110" s="324"/>
      <c r="BI110" s="324"/>
      <c r="BJ110" s="324"/>
      <c r="BK110" s="324"/>
      <c r="BL110" s="324"/>
      <c r="BM110" s="324"/>
      <c r="BN110" s="324"/>
      <c r="BO110" s="324"/>
      <c r="BP110" s="324"/>
      <c r="BQ110" s="324"/>
      <c r="BR110" s="324"/>
      <c r="BS110" s="324"/>
      <c r="BT110" s="324"/>
      <c r="BU110" s="324"/>
      <c r="BV110" s="324"/>
      <c r="BW110" s="324"/>
      <c r="BX110" s="324"/>
      <c r="BY110" s="324"/>
      <c r="BZ110" s="324"/>
      <c r="CA110" s="324"/>
      <c r="CB110" s="324"/>
      <c r="CC110" s="324"/>
      <c r="CD110" s="324"/>
      <c r="CE110" s="324"/>
      <c r="CF110" s="324"/>
      <c r="CG110" s="324"/>
      <c r="CH110" s="324"/>
      <c r="CI110" s="324"/>
      <c r="CJ110" s="324"/>
      <c r="CK110" s="324"/>
      <c r="CL110" s="324"/>
      <c r="CM110" s="324"/>
      <c r="CN110" s="324"/>
      <c r="CO110" s="324"/>
      <c r="CP110" s="324"/>
      <c r="CQ110" s="324"/>
      <c r="CR110" s="324"/>
      <c r="CS110" s="324"/>
      <c r="CT110" s="324"/>
      <c r="CU110" s="324"/>
      <c r="CV110" s="324"/>
      <c r="CW110" s="324"/>
      <c r="CX110" s="324"/>
      <c r="CY110" s="324"/>
      <c r="CZ110" s="324"/>
    </row>
    <row r="111" spans="1:104" s="214" customFormat="1" ht="19.25" hidden="1" customHeight="1" outlineLevel="1">
      <c r="A111" s="231"/>
      <c r="B111" s="231"/>
      <c r="C111" s="231"/>
      <c r="D111" s="247"/>
      <c r="E111" s="247"/>
      <c r="F111" s="247"/>
      <c r="G111" s="247"/>
      <c r="H111" s="247"/>
      <c r="I111" s="247"/>
      <c r="J111" s="198"/>
      <c r="K111" s="198"/>
      <c r="L111" s="198"/>
      <c r="M111" s="198"/>
      <c r="N111" s="198"/>
      <c r="O111" s="198"/>
      <c r="P111" s="198"/>
      <c r="Q111" s="298"/>
      <c r="S111" s="331"/>
      <c r="T111" s="198"/>
      <c r="U111" s="198"/>
      <c r="V111" s="198"/>
      <c r="W111" s="198"/>
      <c r="X111" s="198"/>
      <c r="Y111" s="198"/>
      <c r="Z111" s="198"/>
      <c r="AA111" s="198"/>
      <c r="AB111" s="198"/>
      <c r="AC111" s="198"/>
      <c r="AD111" s="198"/>
      <c r="AE111" s="198"/>
      <c r="AF111" s="198"/>
      <c r="AG111" s="198"/>
      <c r="AH111" s="246"/>
      <c r="AI111" s="231"/>
      <c r="AJ111" s="198"/>
      <c r="AK111" s="198"/>
      <c r="AL111" s="324"/>
      <c r="AM111" s="324"/>
      <c r="AN111" s="324"/>
      <c r="AO111" s="198"/>
      <c r="AP111" s="198"/>
      <c r="AQ111" s="198"/>
      <c r="AR111" s="198"/>
      <c r="AS111" s="198"/>
      <c r="AT111" s="324"/>
      <c r="AU111" s="324"/>
      <c r="AV111" s="324"/>
      <c r="AW111" s="324"/>
      <c r="AX111" s="324"/>
      <c r="AY111" s="324"/>
      <c r="AZ111" s="324"/>
      <c r="BA111" s="324"/>
      <c r="BB111" s="324"/>
      <c r="BC111" s="324"/>
      <c r="BD111" s="324"/>
      <c r="BE111" s="324"/>
      <c r="BF111" s="324"/>
      <c r="BG111" s="324"/>
      <c r="BH111" s="324"/>
      <c r="BI111" s="324"/>
      <c r="BJ111" s="324"/>
      <c r="BK111" s="324"/>
      <c r="BL111" s="324"/>
      <c r="BM111" s="324"/>
      <c r="BN111" s="324"/>
      <c r="BO111" s="324"/>
      <c r="BP111" s="324"/>
      <c r="BQ111" s="324"/>
      <c r="BR111" s="324"/>
      <c r="BS111" s="324"/>
      <c r="BT111" s="324"/>
      <c r="BU111" s="324"/>
      <c r="BV111" s="324"/>
      <c r="BW111" s="324"/>
      <c r="BX111" s="324"/>
      <c r="BY111" s="324"/>
      <c r="BZ111" s="324"/>
      <c r="CA111" s="324"/>
      <c r="CB111" s="324"/>
      <c r="CC111" s="324"/>
      <c r="CD111" s="324"/>
      <c r="CE111" s="324"/>
      <c r="CF111" s="324"/>
      <c r="CG111" s="324"/>
      <c r="CH111" s="324"/>
      <c r="CI111" s="324"/>
      <c r="CJ111" s="324"/>
      <c r="CK111" s="324"/>
      <c r="CL111" s="324"/>
      <c r="CM111" s="324"/>
      <c r="CN111" s="324"/>
      <c r="CO111" s="324"/>
      <c r="CP111" s="324"/>
      <c r="CQ111" s="324"/>
      <c r="CR111" s="324"/>
      <c r="CS111" s="324"/>
      <c r="CT111" s="324"/>
      <c r="CU111" s="324"/>
      <c r="CV111" s="324"/>
      <c r="CW111" s="324"/>
      <c r="CX111" s="324"/>
      <c r="CY111" s="324"/>
      <c r="CZ111" s="324"/>
    </row>
    <row r="112" spans="1:104" s="214" customFormat="1" ht="19.25" hidden="1" customHeight="1" outlineLevel="1">
      <c r="A112" s="231"/>
      <c r="B112" s="231"/>
      <c r="C112" s="231"/>
      <c r="D112" s="247"/>
      <c r="E112" s="247"/>
      <c r="F112" s="247"/>
      <c r="G112" s="247"/>
      <c r="H112" s="247"/>
      <c r="I112" s="247"/>
      <c r="J112" s="198"/>
      <c r="K112" s="198"/>
      <c r="L112" s="198"/>
      <c r="M112" s="198"/>
      <c r="N112" s="198"/>
      <c r="O112" s="198"/>
      <c r="P112" s="198"/>
      <c r="Q112" s="298"/>
      <c r="S112" s="331"/>
      <c r="T112" s="198"/>
      <c r="U112" s="198"/>
      <c r="V112" s="198"/>
      <c r="W112" s="198"/>
      <c r="X112" s="198"/>
      <c r="Y112" s="198"/>
      <c r="Z112" s="198"/>
      <c r="AA112" s="198"/>
      <c r="AB112" s="198"/>
      <c r="AC112" s="198"/>
      <c r="AD112" s="198"/>
      <c r="AE112" s="198"/>
      <c r="AF112" s="198"/>
      <c r="AG112" s="198"/>
      <c r="AH112" s="246"/>
      <c r="AI112" s="231"/>
      <c r="AJ112" s="198"/>
      <c r="AK112" s="198"/>
      <c r="AL112" s="324"/>
      <c r="AM112" s="324"/>
      <c r="AN112" s="324"/>
      <c r="AO112" s="198"/>
      <c r="AP112" s="198"/>
      <c r="AQ112" s="198"/>
      <c r="AR112" s="198"/>
      <c r="AS112" s="198"/>
      <c r="AT112" s="324"/>
      <c r="AU112" s="324"/>
      <c r="AV112" s="324"/>
      <c r="AW112" s="324"/>
      <c r="AX112" s="324"/>
      <c r="AY112" s="324"/>
      <c r="AZ112" s="324"/>
      <c r="BA112" s="324"/>
      <c r="BB112" s="324"/>
      <c r="BC112" s="324"/>
      <c r="BD112" s="324"/>
      <c r="BE112" s="324"/>
      <c r="BF112" s="324"/>
      <c r="BG112" s="324"/>
      <c r="BH112" s="324"/>
      <c r="BI112" s="324"/>
      <c r="BJ112" s="324"/>
      <c r="BK112" s="324"/>
      <c r="BL112" s="324"/>
      <c r="BM112" s="324"/>
      <c r="BN112" s="324"/>
      <c r="BO112" s="324"/>
      <c r="BP112" s="324"/>
      <c r="BQ112" s="324"/>
      <c r="BR112" s="324"/>
      <c r="BS112" s="324"/>
      <c r="BT112" s="324"/>
      <c r="BU112" s="324"/>
      <c r="BV112" s="324"/>
      <c r="BW112" s="324"/>
      <c r="BX112" s="324"/>
      <c r="BY112" s="324"/>
      <c r="BZ112" s="324"/>
      <c r="CA112" s="324"/>
      <c r="CB112" s="324"/>
      <c r="CC112" s="324"/>
      <c r="CD112" s="324"/>
      <c r="CE112" s="324"/>
      <c r="CF112" s="324"/>
      <c r="CG112" s="324"/>
      <c r="CH112" s="324"/>
      <c r="CI112" s="324"/>
      <c r="CJ112" s="324"/>
      <c r="CK112" s="324"/>
      <c r="CL112" s="324"/>
      <c r="CM112" s="324"/>
      <c r="CN112" s="324"/>
      <c r="CO112" s="324"/>
      <c r="CP112" s="324"/>
      <c r="CQ112" s="324"/>
      <c r="CR112" s="324"/>
      <c r="CS112" s="324"/>
      <c r="CT112" s="324"/>
      <c r="CU112" s="324"/>
      <c r="CV112" s="324"/>
      <c r="CW112" s="324"/>
      <c r="CX112" s="324"/>
      <c r="CY112" s="324"/>
      <c r="CZ112" s="324"/>
    </row>
    <row r="113" spans="1:104" s="214" customFormat="1" ht="19.25" hidden="1" customHeight="1" outlineLevel="1">
      <c r="A113" s="231"/>
      <c r="B113" s="231"/>
      <c r="C113" s="231"/>
      <c r="D113" s="247"/>
      <c r="E113" s="247"/>
      <c r="F113" s="247"/>
      <c r="G113" s="247"/>
      <c r="H113" s="247"/>
      <c r="I113" s="247"/>
      <c r="J113" s="198"/>
      <c r="K113" s="198"/>
      <c r="L113" s="198"/>
      <c r="M113" s="198"/>
      <c r="N113" s="198"/>
      <c r="O113" s="198"/>
      <c r="P113" s="198"/>
      <c r="Q113" s="298"/>
      <c r="S113" s="331"/>
      <c r="T113" s="198"/>
      <c r="U113" s="198"/>
      <c r="V113" s="198"/>
      <c r="W113" s="198"/>
      <c r="X113" s="198"/>
      <c r="Y113" s="198"/>
      <c r="Z113" s="198"/>
      <c r="AA113" s="198"/>
      <c r="AB113" s="198"/>
      <c r="AC113" s="198"/>
      <c r="AD113" s="198"/>
      <c r="AE113" s="198"/>
      <c r="AF113" s="198"/>
      <c r="AG113" s="198"/>
      <c r="AH113" s="246"/>
      <c r="AI113" s="231"/>
      <c r="AJ113" s="198"/>
      <c r="AK113" s="198"/>
      <c r="AL113" s="324"/>
      <c r="AM113" s="324"/>
      <c r="AN113" s="324"/>
      <c r="AO113" s="198"/>
      <c r="AP113" s="198"/>
      <c r="AQ113" s="198"/>
      <c r="AR113" s="198"/>
      <c r="AS113" s="198"/>
      <c r="AT113" s="324"/>
      <c r="AU113" s="324"/>
      <c r="AV113" s="324"/>
      <c r="AW113" s="324"/>
      <c r="AX113" s="324"/>
      <c r="AY113" s="324"/>
      <c r="AZ113" s="324"/>
      <c r="BA113" s="324"/>
      <c r="BB113" s="324"/>
      <c r="BC113" s="324"/>
      <c r="BD113" s="324"/>
      <c r="BE113" s="324"/>
      <c r="BF113" s="324"/>
      <c r="BG113" s="324"/>
      <c r="BH113" s="324"/>
      <c r="BI113" s="324"/>
      <c r="BJ113" s="324"/>
      <c r="BK113" s="324"/>
      <c r="BL113" s="324"/>
      <c r="BM113" s="324"/>
      <c r="BN113" s="324"/>
      <c r="BO113" s="324"/>
      <c r="BP113" s="324"/>
      <c r="BQ113" s="324"/>
      <c r="BR113" s="324"/>
      <c r="BS113" s="324"/>
      <c r="BT113" s="324"/>
      <c r="BU113" s="324"/>
      <c r="BV113" s="324"/>
      <c r="BW113" s="324"/>
      <c r="BX113" s="324"/>
      <c r="BY113" s="324"/>
      <c r="BZ113" s="324"/>
      <c r="CA113" s="324"/>
      <c r="CB113" s="324"/>
      <c r="CC113" s="324"/>
      <c r="CD113" s="324"/>
      <c r="CE113" s="324"/>
      <c r="CF113" s="324"/>
      <c r="CG113" s="324"/>
      <c r="CH113" s="324"/>
      <c r="CI113" s="324"/>
      <c r="CJ113" s="324"/>
      <c r="CK113" s="324"/>
      <c r="CL113" s="324"/>
      <c r="CM113" s="324"/>
      <c r="CN113" s="324"/>
      <c r="CO113" s="324"/>
      <c r="CP113" s="324"/>
      <c r="CQ113" s="324"/>
      <c r="CR113" s="324"/>
      <c r="CS113" s="324"/>
      <c r="CT113" s="324"/>
      <c r="CU113" s="324"/>
      <c r="CV113" s="324"/>
      <c r="CW113" s="324"/>
      <c r="CX113" s="324"/>
      <c r="CY113" s="324"/>
      <c r="CZ113" s="324"/>
    </row>
    <row r="114" spans="1:104" s="214" customFormat="1" ht="19.25" hidden="1" customHeight="1" outlineLevel="1">
      <c r="A114" s="231"/>
      <c r="B114" s="231"/>
      <c r="C114" s="231"/>
      <c r="D114" s="247"/>
      <c r="E114" s="247"/>
      <c r="F114" s="247"/>
      <c r="G114" s="247"/>
      <c r="H114" s="247"/>
      <c r="I114" s="247"/>
      <c r="J114" s="198"/>
      <c r="K114" s="198"/>
      <c r="L114" s="198"/>
      <c r="M114" s="198"/>
      <c r="N114" s="198"/>
      <c r="O114" s="198"/>
      <c r="P114" s="198"/>
      <c r="Q114" s="298"/>
      <c r="S114" s="331"/>
      <c r="T114" s="198"/>
      <c r="U114" s="198"/>
      <c r="V114" s="198"/>
      <c r="W114" s="198"/>
      <c r="X114" s="198"/>
      <c r="Y114" s="198"/>
      <c r="Z114" s="198"/>
      <c r="AA114" s="198"/>
      <c r="AB114" s="198"/>
      <c r="AC114" s="198"/>
      <c r="AD114" s="198"/>
      <c r="AE114" s="198"/>
      <c r="AF114" s="198"/>
      <c r="AG114" s="198"/>
      <c r="AH114" s="246"/>
      <c r="AI114" s="231"/>
      <c r="AJ114" s="198"/>
      <c r="AK114" s="198"/>
      <c r="AL114" s="324"/>
      <c r="AM114" s="324"/>
      <c r="AN114" s="324"/>
      <c r="AO114" s="198"/>
      <c r="AP114" s="198"/>
      <c r="AQ114" s="198"/>
      <c r="AR114" s="198"/>
      <c r="AS114" s="198"/>
      <c r="AT114" s="324"/>
      <c r="AU114" s="324"/>
      <c r="AV114" s="324"/>
      <c r="AW114" s="324"/>
      <c r="AX114" s="324"/>
      <c r="AY114" s="324"/>
      <c r="AZ114" s="324"/>
      <c r="BA114" s="324"/>
      <c r="BB114" s="324"/>
      <c r="BC114" s="324"/>
      <c r="BD114" s="324"/>
      <c r="BE114" s="324"/>
      <c r="BF114" s="324"/>
      <c r="BG114" s="324"/>
      <c r="BH114" s="324"/>
      <c r="BI114" s="324"/>
      <c r="BJ114" s="324"/>
      <c r="BK114" s="324"/>
      <c r="BL114" s="324"/>
      <c r="BM114" s="324"/>
      <c r="BN114" s="324"/>
      <c r="BO114" s="324"/>
      <c r="BP114" s="324"/>
      <c r="BQ114" s="324"/>
      <c r="BR114" s="324"/>
      <c r="BS114" s="324"/>
      <c r="BT114" s="324"/>
      <c r="BU114" s="324"/>
      <c r="BV114" s="324"/>
      <c r="BW114" s="324"/>
      <c r="BX114" s="324"/>
      <c r="BY114" s="324"/>
      <c r="BZ114" s="324"/>
      <c r="CA114" s="324"/>
      <c r="CB114" s="324"/>
      <c r="CC114" s="324"/>
      <c r="CD114" s="324"/>
      <c r="CE114" s="324"/>
      <c r="CF114" s="324"/>
      <c r="CG114" s="324"/>
      <c r="CH114" s="324"/>
      <c r="CI114" s="324"/>
      <c r="CJ114" s="324"/>
      <c r="CK114" s="324"/>
      <c r="CL114" s="324"/>
      <c r="CM114" s="324"/>
      <c r="CN114" s="324"/>
      <c r="CO114" s="324"/>
      <c r="CP114" s="324"/>
      <c r="CQ114" s="324"/>
      <c r="CR114" s="324"/>
      <c r="CS114" s="324"/>
      <c r="CT114" s="324"/>
      <c r="CU114" s="324"/>
      <c r="CV114" s="324"/>
      <c r="CW114" s="324"/>
      <c r="CX114" s="324"/>
      <c r="CY114" s="324"/>
      <c r="CZ114" s="324"/>
    </row>
    <row r="115" spans="1:104" s="214" customFormat="1" ht="19.25" hidden="1" customHeight="1" outlineLevel="1">
      <c r="A115" s="231"/>
      <c r="B115" s="231"/>
      <c r="C115" s="231"/>
      <c r="D115" s="247"/>
      <c r="E115" s="247"/>
      <c r="F115" s="247"/>
      <c r="G115" s="247"/>
      <c r="H115" s="247"/>
      <c r="I115" s="247"/>
      <c r="J115" s="198"/>
      <c r="K115" s="198"/>
      <c r="L115" s="198"/>
      <c r="M115" s="198"/>
      <c r="N115" s="198"/>
      <c r="O115" s="198"/>
      <c r="P115" s="198"/>
      <c r="Q115" s="298"/>
      <c r="S115" s="331"/>
      <c r="T115" s="198"/>
      <c r="U115" s="198"/>
      <c r="V115" s="198"/>
      <c r="W115" s="198"/>
      <c r="X115" s="198"/>
      <c r="Y115" s="198"/>
      <c r="Z115" s="198"/>
      <c r="AA115" s="198"/>
      <c r="AB115" s="198"/>
      <c r="AC115" s="198"/>
      <c r="AD115" s="198"/>
      <c r="AE115" s="198"/>
      <c r="AF115" s="198"/>
      <c r="AG115" s="198"/>
      <c r="AH115" s="246"/>
      <c r="AI115" s="231"/>
      <c r="AJ115" s="198"/>
      <c r="AK115" s="198"/>
      <c r="AL115" s="324"/>
      <c r="AM115" s="324"/>
      <c r="AN115" s="324"/>
      <c r="AO115" s="198"/>
      <c r="AP115" s="198"/>
      <c r="AQ115" s="198"/>
      <c r="AR115" s="198"/>
      <c r="AS115" s="198"/>
      <c r="AT115" s="324"/>
      <c r="AU115" s="324"/>
      <c r="AV115" s="324"/>
      <c r="AW115" s="324"/>
      <c r="AX115" s="324"/>
      <c r="AY115" s="324"/>
      <c r="AZ115" s="324"/>
      <c r="BA115" s="324"/>
      <c r="BB115" s="324"/>
      <c r="BC115" s="324"/>
      <c r="BD115" s="324"/>
      <c r="BE115" s="324"/>
      <c r="BF115" s="324"/>
      <c r="BG115" s="324"/>
      <c r="BH115" s="324"/>
      <c r="BI115" s="324"/>
      <c r="BJ115" s="324"/>
      <c r="BK115" s="324"/>
      <c r="BL115" s="324"/>
      <c r="BM115" s="324"/>
      <c r="BN115" s="324"/>
      <c r="BO115" s="324"/>
      <c r="BP115" s="324"/>
      <c r="BQ115" s="324"/>
      <c r="BR115" s="324"/>
      <c r="BS115" s="324"/>
      <c r="BT115" s="324"/>
      <c r="BU115" s="324"/>
      <c r="BV115" s="324"/>
      <c r="BW115" s="324"/>
      <c r="BX115" s="324"/>
      <c r="BY115" s="324"/>
      <c r="BZ115" s="324"/>
      <c r="CA115" s="324"/>
      <c r="CB115" s="324"/>
      <c r="CC115" s="324"/>
      <c r="CD115" s="324"/>
      <c r="CE115" s="324"/>
      <c r="CF115" s="324"/>
      <c r="CG115" s="324"/>
      <c r="CH115" s="324"/>
      <c r="CI115" s="324"/>
      <c r="CJ115" s="324"/>
      <c r="CK115" s="324"/>
      <c r="CL115" s="324"/>
      <c r="CM115" s="324"/>
      <c r="CN115" s="324"/>
      <c r="CO115" s="324"/>
      <c r="CP115" s="324"/>
      <c r="CQ115" s="324"/>
      <c r="CR115" s="324"/>
      <c r="CS115" s="324"/>
      <c r="CT115" s="324"/>
      <c r="CU115" s="324"/>
      <c r="CV115" s="324"/>
      <c r="CW115" s="324"/>
      <c r="CX115" s="324"/>
      <c r="CY115" s="324"/>
      <c r="CZ115" s="324"/>
    </row>
    <row r="116" spans="1:104" s="214" customFormat="1" ht="19.25" hidden="1" customHeight="1" outlineLevel="1">
      <c r="A116" s="231"/>
      <c r="B116" s="231"/>
      <c r="C116" s="231"/>
      <c r="D116" s="247"/>
      <c r="E116" s="247"/>
      <c r="F116" s="247"/>
      <c r="G116" s="247"/>
      <c r="H116" s="247"/>
      <c r="I116" s="247"/>
      <c r="J116" s="198"/>
      <c r="K116" s="198"/>
      <c r="L116" s="198"/>
      <c r="M116" s="198"/>
      <c r="N116" s="198"/>
      <c r="O116" s="198"/>
      <c r="P116" s="198"/>
      <c r="Q116" s="298"/>
      <c r="S116" s="331"/>
      <c r="T116" s="198"/>
      <c r="U116" s="198"/>
      <c r="V116" s="198"/>
      <c r="W116" s="198"/>
      <c r="X116" s="198"/>
      <c r="Y116" s="198"/>
      <c r="Z116" s="198"/>
      <c r="AA116" s="198"/>
      <c r="AB116" s="198"/>
      <c r="AC116" s="198"/>
      <c r="AD116" s="198"/>
      <c r="AE116" s="198"/>
      <c r="AF116" s="198"/>
      <c r="AG116" s="198"/>
      <c r="AH116" s="246"/>
      <c r="AI116" s="231"/>
      <c r="AJ116" s="198"/>
      <c r="AK116" s="198"/>
      <c r="AL116" s="324"/>
      <c r="AM116" s="324"/>
      <c r="AN116" s="324"/>
      <c r="AO116" s="198"/>
      <c r="AP116" s="198"/>
      <c r="AQ116" s="198"/>
      <c r="AR116" s="198"/>
      <c r="AS116" s="198"/>
      <c r="AT116" s="324"/>
      <c r="AU116" s="324"/>
      <c r="AV116" s="324"/>
      <c r="AW116" s="324"/>
      <c r="AX116" s="324"/>
      <c r="AY116" s="324"/>
      <c r="AZ116" s="324"/>
      <c r="BA116" s="324"/>
      <c r="BB116" s="324"/>
      <c r="BC116" s="324"/>
      <c r="BD116" s="324"/>
      <c r="BE116" s="324"/>
      <c r="BF116" s="324"/>
      <c r="BG116" s="324"/>
      <c r="BH116" s="324"/>
      <c r="BI116" s="324"/>
      <c r="BJ116" s="324"/>
      <c r="BK116" s="324"/>
      <c r="BL116" s="324"/>
      <c r="BM116" s="324"/>
      <c r="BN116" s="324"/>
      <c r="BO116" s="324"/>
      <c r="BP116" s="324"/>
      <c r="BQ116" s="324"/>
      <c r="BR116" s="324"/>
      <c r="BS116" s="324"/>
      <c r="BT116" s="324"/>
      <c r="BU116" s="324"/>
      <c r="BV116" s="324"/>
      <c r="BW116" s="324"/>
      <c r="BX116" s="324"/>
      <c r="BY116" s="324"/>
      <c r="BZ116" s="324"/>
      <c r="CA116" s="324"/>
      <c r="CB116" s="324"/>
      <c r="CC116" s="324"/>
      <c r="CD116" s="324"/>
      <c r="CE116" s="324"/>
      <c r="CF116" s="324"/>
      <c r="CG116" s="324"/>
      <c r="CH116" s="324"/>
      <c r="CI116" s="324"/>
      <c r="CJ116" s="324"/>
      <c r="CK116" s="324"/>
      <c r="CL116" s="324"/>
      <c r="CM116" s="324"/>
      <c r="CN116" s="324"/>
      <c r="CO116" s="324"/>
      <c r="CP116" s="324"/>
      <c r="CQ116" s="324"/>
      <c r="CR116" s="324"/>
      <c r="CS116" s="324"/>
      <c r="CT116" s="324"/>
      <c r="CU116" s="324"/>
      <c r="CV116" s="324"/>
      <c r="CW116" s="324"/>
      <c r="CX116" s="324"/>
      <c r="CY116" s="324"/>
      <c r="CZ116" s="324"/>
    </row>
    <row r="117" spans="1:104" s="214" customFormat="1" ht="19.25" hidden="1" customHeight="1" outlineLevel="1">
      <c r="A117" s="231"/>
      <c r="B117" s="231"/>
      <c r="C117" s="231"/>
      <c r="D117" s="247"/>
      <c r="E117" s="247"/>
      <c r="F117" s="247"/>
      <c r="G117" s="247"/>
      <c r="H117" s="247"/>
      <c r="I117" s="247"/>
      <c r="J117" s="198"/>
      <c r="K117" s="198"/>
      <c r="L117" s="198"/>
      <c r="M117" s="198"/>
      <c r="N117" s="198"/>
      <c r="O117" s="198"/>
      <c r="P117" s="198"/>
      <c r="Q117" s="298"/>
      <c r="S117" s="331"/>
      <c r="T117" s="198"/>
      <c r="U117" s="198"/>
      <c r="V117" s="198"/>
      <c r="W117" s="198"/>
      <c r="X117" s="198"/>
      <c r="Y117" s="198"/>
      <c r="Z117" s="198"/>
      <c r="AA117" s="198"/>
      <c r="AB117" s="198"/>
      <c r="AC117" s="198"/>
      <c r="AD117" s="198"/>
      <c r="AE117" s="198"/>
      <c r="AF117" s="198"/>
      <c r="AG117" s="198"/>
      <c r="AH117" s="246"/>
      <c r="AI117" s="231"/>
      <c r="AJ117" s="198"/>
      <c r="AK117" s="198"/>
      <c r="AL117" s="324"/>
      <c r="AM117" s="324"/>
      <c r="AN117" s="324"/>
      <c r="AO117" s="198"/>
      <c r="AP117" s="198"/>
      <c r="AQ117" s="198"/>
      <c r="AR117" s="198"/>
      <c r="AS117" s="198"/>
      <c r="AT117" s="324"/>
      <c r="AU117" s="324"/>
      <c r="AV117" s="324"/>
      <c r="AW117" s="324"/>
      <c r="AX117" s="324"/>
      <c r="AY117" s="324"/>
      <c r="AZ117" s="324"/>
      <c r="BA117" s="324"/>
      <c r="BB117" s="324"/>
      <c r="BC117" s="324"/>
      <c r="BD117" s="324"/>
      <c r="BE117" s="324"/>
      <c r="BF117" s="324"/>
      <c r="BG117" s="324"/>
      <c r="BH117" s="324"/>
      <c r="BI117" s="324"/>
      <c r="BJ117" s="324"/>
      <c r="BK117" s="324"/>
      <c r="BL117" s="324"/>
      <c r="BM117" s="324"/>
      <c r="BN117" s="324"/>
      <c r="BO117" s="324"/>
      <c r="BP117" s="324"/>
      <c r="BQ117" s="324"/>
      <c r="BR117" s="324"/>
      <c r="BS117" s="324"/>
      <c r="BT117" s="324"/>
      <c r="BU117" s="324"/>
      <c r="BV117" s="324"/>
      <c r="BW117" s="324"/>
      <c r="BX117" s="324"/>
      <c r="BY117" s="324"/>
      <c r="BZ117" s="324"/>
      <c r="CA117" s="324"/>
      <c r="CB117" s="324"/>
      <c r="CC117" s="324"/>
      <c r="CD117" s="324"/>
      <c r="CE117" s="324"/>
      <c r="CF117" s="324"/>
      <c r="CG117" s="324"/>
      <c r="CH117" s="324"/>
      <c r="CI117" s="324"/>
      <c r="CJ117" s="324"/>
      <c r="CK117" s="324"/>
      <c r="CL117" s="324"/>
      <c r="CM117" s="324"/>
      <c r="CN117" s="324"/>
      <c r="CO117" s="324"/>
      <c r="CP117" s="324"/>
      <c r="CQ117" s="324"/>
      <c r="CR117" s="324"/>
      <c r="CS117" s="324"/>
      <c r="CT117" s="324"/>
      <c r="CU117" s="324"/>
      <c r="CV117" s="324"/>
      <c r="CW117" s="324"/>
      <c r="CX117" s="324"/>
      <c r="CY117" s="324"/>
      <c r="CZ117" s="324"/>
    </row>
    <row r="118" spans="1:104" s="214" customFormat="1" ht="19.25" hidden="1" customHeight="1" outlineLevel="1">
      <c r="A118" s="231"/>
      <c r="B118" s="231"/>
      <c r="C118" s="231"/>
      <c r="D118" s="247"/>
      <c r="E118" s="247"/>
      <c r="F118" s="247"/>
      <c r="G118" s="247"/>
      <c r="H118" s="247"/>
      <c r="I118" s="247"/>
      <c r="J118" s="198"/>
      <c r="K118" s="198"/>
      <c r="L118" s="198"/>
      <c r="M118" s="198"/>
      <c r="N118" s="198"/>
      <c r="O118" s="198"/>
      <c r="P118" s="198"/>
      <c r="Q118" s="298"/>
      <c r="S118" s="331"/>
      <c r="T118" s="198"/>
      <c r="U118" s="198"/>
      <c r="V118" s="198"/>
      <c r="W118" s="198"/>
      <c r="X118" s="198"/>
      <c r="Y118" s="198"/>
      <c r="Z118" s="198"/>
      <c r="AA118" s="198"/>
      <c r="AB118" s="198"/>
      <c r="AC118" s="198"/>
      <c r="AD118" s="198"/>
      <c r="AE118" s="198"/>
      <c r="AF118" s="198"/>
      <c r="AG118" s="198"/>
      <c r="AH118" s="246"/>
      <c r="AI118" s="231"/>
      <c r="AJ118" s="198"/>
      <c r="AK118" s="198"/>
      <c r="AL118" s="324"/>
      <c r="AM118" s="324"/>
      <c r="AN118" s="324"/>
      <c r="AO118" s="198"/>
      <c r="AP118" s="198"/>
      <c r="AQ118" s="198"/>
      <c r="AR118" s="198"/>
      <c r="AS118" s="198"/>
      <c r="AT118" s="324"/>
      <c r="AU118" s="324"/>
      <c r="AV118" s="324"/>
      <c r="AW118" s="324"/>
      <c r="AX118" s="324"/>
      <c r="AY118" s="324"/>
      <c r="AZ118" s="324"/>
      <c r="BA118" s="324"/>
      <c r="BB118" s="324"/>
      <c r="BC118" s="324"/>
      <c r="BD118" s="324"/>
      <c r="BE118" s="324"/>
      <c r="BF118" s="324"/>
      <c r="BG118" s="324"/>
      <c r="BH118" s="324"/>
      <c r="BI118" s="324"/>
      <c r="BJ118" s="324"/>
      <c r="BK118" s="324"/>
      <c r="BL118" s="324"/>
      <c r="BM118" s="324"/>
      <c r="BN118" s="324"/>
      <c r="BO118" s="324"/>
      <c r="BP118" s="324"/>
      <c r="BQ118" s="324"/>
      <c r="BR118" s="324"/>
      <c r="BS118" s="324"/>
      <c r="BT118" s="324"/>
      <c r="BU118" s="324"/>
      <c r="BV118" s="324"/>
      <c r="BW118" s="324"/>
      <c r="BX118" s="324"/>
      <c r="BY118" s="324"/>
      <c r="BZ118" s="324"/>
      <c r="CA118" s="324"/>
      <c r="CB118" s="324"/>
      <c r="CC118" s="324"/>
      <c r="CD118" s="324"/>
      <c r="CE118" s="324"/>
      <c r="CF118" s="324"/>
      <c r="CG118" s="324"/>
      <c r="CH118" s="324"/>
      <c r="CI118" s="324"/>
      <c r="CJ118" s="324"/>
      <c r="CK118" s="324"/>
      <c r="CL118" s="324"/>
      <c r="CM118" s="324"/>
      <c r="CN118" s="324"/>
      <c r="CO118" s="324"/>
      <c r="CP118" s="324"/>
      <c r="CQ118" s="324"/>
      <c r="CR118" s="324"/>
      <c r="CS118" s="324"/>
      <c r="CT118" s="324"/>
      <c r="CU118" s="324"/>
      <c r="CV118" s="324"/>
      <c r="CW118" s="324"/>
      <c r="CX118" s="324"/>
      <c r="CY118" s="324"/>
      <c r="CZ118" s="324"/>
    </row>
    <row r="119" spans="1:104" s="214" customFormat="1" ht="19.25" hidden="1" customHeight="1" outlineLevel="1">
      <c r="A119" s="231"/>
      <c r="B119" s="231"/>
      <c r="C119" s="231"/>
      <c r="D119" s="247"/>
      <c r="E119" s="247"/>
      <c r="F119" s="247"/>
      <c r="G119" s="247"/>
      <c r="H119" s="247"/>
      <c r="I119" s="247"/>
      <c r="J119" s="198"/>
      <c r="K119" s="198"/>
      <c r="L119" s="198"/>
      <c r="M119" s="198"/>
      <c r="N119" s="198"/>
      <c r="O119" s="198"/>
      <c r="P119" s="198"/>
      <c r="Q119" s="298"/>
      <c r="S119" s="331"/>
      <c r="T119" s="198"/>
      <c r="U119" s="198"/>
      <c r="V119" s="198"/>
      <c r="W119" s="198"/>
      <c r="X119" s="198"/>
      <c r="Y119" s="198"/>
      <c r="Z119" s="198"/>
      <c r="AA119" s="198"/>
      <c r="AB119" s="198"/>
      <c r="AC119" s="198"/>
      <c r="AD119" s="198"/>
      <c r="AE119" s="198"/>
      <c r="AF119" s="198"/>
      <c r="AG119" s="198"/>
      <c r="AH119" s="246"/>
      <c r="AI119" s="231"/>
      <c r="AJ119" s="198"/>
      <c r="AK119" s="198"/>
      <c r="AL119" s="324"/>
      <c r="AM119" s="324"/>
      <c r="AN119" s="324"/>
      <c r="AO119" s="198"/>
      <c r="AP119" s="198"/>
      <c r="AQ119" s="198"/>
      <c r="AR119" s="198"/>
      <c r="AS119" s="198"/>
      <c r="AT119" s="324"/>
      <c r="AU119" s="324"/>
      <c r="AV119" s="324"/>
      <c r="AW119" s="324"/>
      <c r="AX119" s="324"/>
      <c r="AY119" s="324"/>
      <c r="AZ119" s="324"/>
      <c r="BA119" s="324"/>
      <c r="BB119" s="324"/>
      <c r="BC119" s="324"/>
      <c r="BD119" s="324"/>
      <c r="BE119" s="324"/>
      <c r="BF119" s="324"/>
      <c r="BG119" s="324"/>
      <c r="BH119" s="324"/>
      <c r="BI119" s="324"/>
      <c r="BJ119" s="324"/>
      <c r="BK119" s="324"/>
      <c r="BL119" s="324"/>
      <c r="BM119" s="324"/>
      <c r="BN119" s="324"/>
      <c r="BO119" s="324"/>
      <c r="BP119" s="324"/>
      <c r="BQ119" s="324"/>
      <c r="BR119" s="324"/>
      <c r="BS119" s="324"/>
      <c r="BT119" s="324"/>
      <c r="BU119" s="324"/>
      <c r="BV119" s="324"/>
      <c r="BW119" s="324"/>
      <c r="BX119" s="324"/>
      <c r="BY119" s="324"/>
      <c r="BZ119" s="324"/>
      <c r="CA119" s="324"/>
      <c r="CB119" s="324"/>
      <c r="CC119" s="324"/>
      <c r="CD119" s="324"/>
      <c r="CE119" s="324"/>
      <c r="CF119" s="324"/>
      <c r="CG119" s="324"/>
      <c r="CH119" s="324"/>
      <c r="CI119" s="324"/>
      <c r="CJ119" s="324"/>
      <c r="CK119" s="324"/>
      <c r="CL119" s="324"/>
      <c r="CM119" s="324"/>
      <c r="CN119" s="324"/>
      <c r="CO119" s="324"/>
      <c r="CP119" s="324"/>
      <c r="CQ119" s="324"/>
      <c r="CR119" s="324"/>
      <c r="CS119" s="324"/>
      <c r="CT119" s="324"/>
      <c r="CU119" s="324"/>
      <c r="CV119" s="324"/>
      <c r="CW119" s="324"/>
      <c r="CX119" s="324"/>
      <c r="CY119" s="324"/>
      <c r="CZ119" s="324"/>
    </row>
    <row r="120" spans="1:104" s="214" customFormat="1" ht="19.25" hidden="1" customHeight="1" outlineLevel="1">
      <c r="A120" s="231"/>
      <c r="B120" s="231"/>
      <c r="C120" s="231"/>
      <c r="D120" s="247"/>
      <c r="E120" s="247"/>
      <c r="F120" s="247"/>
      <c r="G120" s="247"/>
      <c r="H120" s="247"/>
      <c r="I120" s="247"/>
      <c r="J120" s="198"/>
      <c r="K120" s="198"/>
      <c r="L120" s="198"/>
      <c r="M120" s="198"/>
      <c r="N120" s="198"/>
      <c r="O120" s="198"/>
      <c r="P120" s="198"/>
      <c r="Q120" s="298"/>
      <c r="S120" s="331"/>
      <c r="T120" s="198"/>
      <c r="U120" s="198"/>
      <c r="V120" s="198"/>
      <c r="W120" s="198"/>
      <c r="X120" s="198"/>
      <c r="Y120" s="198"/>
      <c r="Z120" s="198"/>
      <c r="AA120" s="198"/>
      <c r="AB120" s="198"/>
      <c r="AC120" s="198"/>
      <c r="AD120" s="198"/>
      <c r="AE120" s="198"/>
      <c r="AF120" s="198"/>
      <c r="AG120" s="198"/>
      <c r="AH120" s="246"/>
      <c r="AI120" s="231"/>
      <c r="AJ120" s="198"/>
      <c r="AK120" s="198"/>
      <c r="AL120" s="324"/>
      <c r="AM120" s="324"/>
      <c r="AN120" s="324"/>
      <c r="AO120" s="198"/>
      <c r="AP120" s="198"/>
      <c r="AQ120" s="198"/>
      <c r="AR120" s="198"/>
      <c r="AS120" s="198"/>
      <c r="AT120" s="324"/>
      <c r="AU120" s="324"/>
      <c r="AV120" s="324"/>
      <c r="AW120" s="324"/>
      <c r="AX120" s="324"/>
      <c r="AY120" s="324"/>
      <c r="AZ120" s="324"/>
      <c r="BA120" s="324"/>
      <c r="BB120" s="324"/>
      <c r="BC120" s="324"/>
      <c r="BD120" s="324"/>
      <c r="BE120" s="324"/>
      <c r="BF120" s="324"/>
      <c r="BG120" s="324"/>
      <c r="BH120" s="324"/>
      <c r="BI120" s="324"/>
      <c r="BJ120" s="324"/>
      <c r="BK120" s="324"/>
      <c r="BL120" s="324"/>
      <c r="BM120" s="324"/>
      <c r="BN120" s="324"/>
      <c r="BO120" s="324"/>
      <c r="BP120" s="324"/>
      <c r="BQ120" s="324"/>
      <c r="BR120" s="324"/>
      <c r="BS120" s="324"/>
      <c r="BT120" s="324"/>
      <c r="BU120" s="324"/>
      <c r="BV120" s="324"/>
      <c r="BW120" s="324"/>
      <c r="BX120" s="324"/>
      <c r="BY120" s="324"/>
      <c r="BZ120" s="324"/>
      <c r="CA120" s="324"/>
      <c r="CB120" s="324"/>
      <c r="CC120" s="324"/>
      <c r="CD120" s="324"/>
      <c r="CE120" s="324"/>
      <c r="CF120" s="324"/>
      <c r="CG120" s="324"/>
      <c r="CH120" s="324"/>
      <c r="CI120" s="324"/>
      <c r="CJ120" s="324"/>
      <c r="CK120" s="324"/>
      <c r="CL120" s="324"/>
      <c r="CM120" s="324"/>
      <c r="CN120" s="324"/>
      <c r="CO120" s="324"/>
      <c r="CP120" s="324"/>
      <c r="CQ120" s="324"/>
      <c r="CR120" s="324"/>
      <c r="CS120" s="324"/>
      <c r="CT120" s="324"/>
      <c r="CU120" s="324"/>
      <c r="CV120" s="324"/>
      <c r="CW120" s="324"/>
      <c r="CX120" s="324"/>
      <c r="CY120" s="324"/>
      <c r="CZ120" s="324"/>
    </row>
    <row r="121" spans="1:104" s="214" customFormat="1" ht="19.25" hidden="1" customHeight="1" outlineLevel="1">
      <c r="A121" s="231"/>
      <c r="B121" s="231"/>
      <c r="C121" s="231"/>
      <c r="D121" s="247"/>
      <c r="E121" s="247"/>
      <c r="F121" s="247"/>
      <c r="G121" s="247"/>
      <c r="H121" s="247"/>
      <c r="I121" s="247"/>
      <c r="J121" s="198"/>
      <c r="K121" s="198"/>
      <c r="L121" s="198"/>
      <c r="M121" s="198"/>
      <c r="N121" s="198"/>
      <c r="O121" s="198"/>
      <c r="P121" s="198"/>
      <c r="Q121" s="298"/>
      <c r="S121" s="331"/>
      <c r="T121" s="198"/>
      <c r="U121" s="198"/>
      <c r="V121" s="198"/>
      <c r="W121" s="198"/>
      <c r="X121" s="198"/>
      <c r="Y121" s="198"/>
      <c r="Z121" s="198"/>
      <c r="AA121" s="198"/>
      <c r="AB121" s="198"/>
      <c r="AC121" s="198"/>
      <c r="AD121" s="198"/>
      <c r="AE121" s="198"/>
      <c r="AF121" s="198"/>
      <c r="AG121" s="198"/>
      <c r="AH121" s="246"/>
      <c r="AI121" s="231"/>
      <c r="AJ121" s="198"/>
      <c r="AK121" s="198"/>
      <c r="AL121" s="324"/>
      <c r="AM121" s="324"/>
      <c r="AN121" s="324"/>
      <c r="AO121" s="198"/>
      <c r="AP121" s="198"/>
      <c r="AQ121" s="198"/>
      <c r="AR121" s="198"/>
      <c r="AS121" s="198"/>
      <c r="AT121" s="324"/>
      <c r="AU121" s="324"/>
      <c r="AV121" s="324"/>
      <c r="AW121" s="324"/>
      <c r="AX121" s="324"/>
      <c r="AY121" s="324"/>
      <c r="AZ121" s="324"/>
      <c r="BA121" s="324"/>
      <c r="BB121" s="324"/>
      <c r="BC121" s="324"/>
      <c r="BD121" s="324"/>
      <c r="BE121" s="324"/>
      <c r="BF121" s="324"/>
      <c r="BG121" s="324"/>
      <c r="BH121" s="324"/>
      <c r="BI121" s="324"/>
      <c r="BJ121" s="324"/>
      <c r="BK121" s="324"/>
      <c r="BL121" s="324"/>
      <c r="BM121" s="324"/>
      <c r="BN121" s="324"/>
      <c r="BO121" s="324"/>
      <c r="BP121" s="324"/>
      <c r="BQ121" s="324"/>
      <c r="BR121" s="324"/>
      <c r="BS121" s="324"/>
      <c r="BT121" s="324"/>
      <c r="BU121" s="324"/>
      <c r="BV121" s="324"/>
      <c r="BW121" s="324"/>
      <c r="BX121" s="324"/>
      <c r="BY121" s="324"/>
      <c r="BZ121" s="324"/>
      <c r="CA121" s="324"/>
      <c r="CB121" s="324"/>
      <c r="CC121" s="324"/>
      <c r="CD121" s="324"/>
      <c r="CE121" s="324"/>
      <c r="CF121" s="324"/>
      <c r="CG121" s="324"/>
      <c r="CH121" s="324"/>
      <c r="CI121" s="324"/>
      <c r="CJ121" s="324"/>
      <c r="CK121" s="324"/>
      <c r="CL121" s="324"/>
      <c r="CM121" s="324"/>
      <c r="CN121" s="324"/>
      <c r="CO121" s="324"/>
      <c r="CP121" s="324"/>
      <c r="CQ121" s="324"/>
      <c r="CR121" s="324"/>
      <c r="CS121" s="324"/>
      <c r="CT121" s="324"/>
      <c r="CU121" s="324"/>
      <c r="CV121" s="324"/>
      <c r="CW121" s="324"/>
      <c r="CX121" s="324"/>
      <c r="CY121" s="324"/>
      <c r="CZ121" s="324"/>
    </row>
    <row r="122" spans="1:104" s="214" customFormat="1" ht="19.25" hidden="1" customHeight="1" outlineLevel="1">
      <c r="A122" s="231"/>
      <c r="B122" s="231"/>
      <c r="C122" s="231"/>
      <c r="D122" s="247"/>
      <c r="E122" s="247"/>
      <c r="F122" s="247"/>
      <c r="G122" s="247"/>
      <c r="H122" s="247"/>
      <c r="I122" s="247"/>
      <c r="J122" s="198"/>
      <c r="K122" s="198"/>
      <c r="L122" s="198"/>
      <c r="M122" s="198"/>
      <c r="N122" s="198"/>
      <c r="O122" s="198"/>
      <c r="P122" s="198"/>
      <c r="Q122" s="298"/>
      <c r="S122" s="331"/>
      <c r="T122" s="198"/>
      <c r="U122" s="198"/>
      <c r="V122" s="198"/>
      <c r="W122" s="198"/>
      <c r="X122" s="198"/>
      <c r="Y122" s="198"/>
      <c r="Z122" s="198"/>
      <c r="AA122" s="198"/>
      <c r="AB122" s="198"/>
      <c r="AC122" s="198"/>
      <c r="AD122" s="198"/>
      <c r="AE122" s="198"/>
      <c r="AF122" s="198"/>
      <c r="AG122" s="198"/>
      <c r="AH122" s="246"/>
      <c r="AI122" s="231"/>
      <c r="AJ122" s="198"/>
      <c r="AK122" s="198"/>
      <c r="AL122" s="324"/>
      <c r="AM122" s="324"/>
      <c r="AN122" s="324"/>
      <c r="AO122" s="198"/>
      <c r="AP122" s="198"/>
      <c r="AQ122" s="198"/>
      <c r="AR122" s="198"/>
      <c r="AS122" s="198"/>
      <c r="AT122" s="324"/>
      <c r="AU122" s="324"/>
      <c r="AV122" s="324"/>
      <c r="AW122" s="324"/>
      <c r="AX122" s="324"/>
      <c r="AY122" s="324"/>
      <c r="AZ122" s="324"/>
      <c r="BA122" s="324"/>
      <c r="BB122" s="324"/>
      <c r="BC122" s="324"/>
      <c r="BD122" s="324"/>
      <c r="BE122" s="324"/>
      <c r="BF122" s="324"/>
      <c r="BG122" s="324"/>
      <c r="BH122" s="324"/>
      <c r="BI122" s="324"/>
      <c r="BJ122" s="324"/>
      <c r="BK122" s="324"/>
      <c r="BL122" s="324"/>
      <c r="BM122" s="324"/>
      <c r="BN122" s="324"/>
      <c r="BO122" s="324"/>
      <c r="BP122" s="324"/>
      <c r="BQ122" s="324"/>
      <c r="BR122" s="324"/>
      <c r="BS122" s="324"/>
      <c r="BT122" s="324"/>
      <c r="BU122" s="324"/>
      <c r="BV122" s="324"/>
      <c r="BW122" s="324"/>
      <c r="BX122" s="324"/>
      <c r="BY122" s="324"/>
      <c r="BZ122" s="324"/>
      <c r="CA122" s="324"/>
      <c r="CB122" s="324"/>
      <c r="CC122" s="324"/>
      <c r="CD122" s="324"/>
      <c r="CE122" s="324"/>
      <c r="CF122" s="324"/>
      <c r="CG122" s="324"/>
      <c r="CH122" s="324"/>
      <c r="CI122" s="324"/>
      <c r="CJ122" s="324"/>
      <c r="CK122" s="324"/>
      <c r="CL122" s="324"/>
      <c r="CM122" s="324"/>
      <c r="CN122" s="324"/>
      <c r="CO122" s="324"/>
      <c r="CP122" s="324"/>
      <c r="CQ122" s="324"/>
      <c r="CR122" s="324"/>
      <c r="CS122" s="324"/>
      <c r="CT122" s="324"/>
      <c r="CU122" s="324"/>
      <c r="CV122" s="324"/>
      <c r="CW122" s="324"/>
      <c r="CX122" s="324"/>
      <c r="CY122" s="324"/>
      <c r="CZ122" s="324"/>
    </row>
    <row r="123" spans="1:104" s="214" customFormat="1" ht="19.25" hidden="1" customHeight="1" outlineLevel="1">
      <c r="A123" s="231"/>
      <c r="B123" s="231"/>
      <c r="C123" s="231"/>
      <c r="D123" s="247"/>
      <c r="E123" s="247"/>
      <c r="F123" s="247"/>
      <c r="G123" s="247"/>
      <c r="H123" s="247"/>
      <c r="I123" s="247"/>
      <c r="J123" s="198"/>
      <c r="K123" s="198"/>
      <c r="L123" s="198"/>
      <c r="M123" s="198"/>
      <c r="N123" s="198"/>
      <c r="O123" s="198"/>
      <c r="P123" s="198"/>
      <c r="Q123" s="298"/>
      <c r="S123" s="331"/>
      <c r="T123" s="198"/>
      <c r="U123" s="198"/>
      <c r="V123" s="198"/>
      <c r="W123" s="198"/>
      <c r="X123" s="198"/>
      <c r="Y123" s="198"/>
      <c r="Z123" s="198"/>
      <c r="AA123" s="198"/>
      <c r="AB123" s="198"/>
      <c r="AC123" s="198"/>
      <c r="AD123" s="198"/>
      <c r="AE123" s="198"/>
      <c r="AF123" s="198"/>
      <c r="AG123" s="198"/>
      <c r="AH123" s="246"/>
      <c r="AI123" s="231"/>
      <c r="AJ123" s="198"/>
      <c r="AK123" s="198"/>
      <c r="AL123" s="324"/>
      <c r="AM123" s="324"/>
      <c r="AN123" s="324"/>
      <c r="AO123" s="198"/>
      <c r="AP123" s="198"/>
      <c r="AQ123" s="198"/>
      <c r="AR123" s="198"/>
      <c r="AS123" s="198"/>
      <c r="AT123" s="324"/>
      <c r="AU123" s="324"/>
      <c r="AV123" s="324"/>
      <c r="AW123" s="324"/>
      <c r="AX123" s="324"/>
      <c r="AY123" s="324"/>
      <c r="AZ123" s="324"/>
      <c r="BA123" s="324"/>
      <c r="BB123" s="324"/>
      <c r="BC123" s="324"/>
      <c r="BD123" s="324"/>
      <c r="BE123" s="324"/>
      <c r="BF123" s="324"/>
      <c r="BG123" s="324"/>
      <c r="BH123" s="324"/>
      <c r="BI123" s="324"/>
      <c r="BJ123" s="324"/>
      <c r="BK123" s="324"/>
      <c r="BL123" s="324"/>
      <c r="BM123" s="324"/>
      <c r="BN123" s="324"/>
      <c r="BO123" s="324"/>
      <c r="BP123" s="324"/>
      <c r="BQ123" s="324"/>
      <c r="BR123" s="324"/>
      <c r="BS123" s="324"/>
      <c r="BT123" s="324"/>
      <c r="BU123" s="324"/>
      <c r="BV123" s="324"/>
      <c r="BW123" s="324"/>
      <c r="BX123" s="324"/>
      <c r="BY123" s="324"/>
      <c r="BZ123" s="324"/>
      <c r="CA123" s="324"/>
      <c r="CB123" s="324"/>
      <c r="CC123" s="324"/>
      <c r="CD123" s="324"/>
      <c r="CE123" s="324"/>
      <c r="CF123" s="324"/>
      <c r="CG123" s="324"/>
      <c r="CH123" s="324"/>
      <c r="CI123" s="324"/>
      <c r="CJ123" s="324"/>
      <c r="CK123" s="324"/>
      <c r="CL123" s="324"/>
      <c r="CM123" s="324"/>
      <c r="CN123" s="324"/>
      <c r="CO123" s="324"/>
      <c r="CP123" s="324"/>
      <c r="CQ123" s="324"/>
      <c r="CR123" s="324"/>
      <c r="CS123" s="324"/>
      <c r="CT123" s="324"/>
      <c r="CU123" s="324"/>
      <c r="CV123" s="324"/>
      <c r="CW123" s="324"/>
      <c r="CX123" s="324"/>
      <c r="CY123" s="324"/>
      <c r="CZ123" s="324"/>
    </row>
    <row r="124" spans="1:104" s="214" customFormat="1" ht="19.25" hidden="1" customHeight="1" outlineLevel="1">
      <c r="A124" s="240" t="s">
        <v>51</v>
      </c>
      <c r="B124" s="236" t="s">
        <v>57</v>
      </c>
      <c r="C124" s="286"/>
      <c r="D124" s="247"/>
      <c r="E124" s="247"/>
      <c r="F124" s="247"/>
      <c r="G124" s="247"/>
      <c r="H124" s="247"/>
      <c r="I124" s="247"/>
      <c r="J124" s="198"/>
      <c r="K124" s="198"/>
      <c r="L124" s="198"/>
      <c r="M124" s="198"/>
      <c r="N124" s="198"/>
      <c r="O124" s="198"/>
      <c r="P124" s="198"/>
      <c r="Q124" s="298"/>
      <c r="S124" s="331"/>
      <c r="T124" s="198"/>
      <c r="U124" s="198"/>
      <c r="V124" s="198"/>
      <c r="W124" s="198"/>
      <c r="X124" s="198"/>
      <c r="Y124" s="198"/>
      <c r="Z124" s="198"/>
      <c r="AA124" s="198"/>
      <c r="AB124" s="198"/>
      <c r="AC124" s="198"/>
      <c r="AD124" s="198"/>
      <c r="AE124" s="198"/>
      <c r="AF124" s="198"/>
      <c r="AG124" s="198"/>
      <c r="AH124" s="246"/>
      <c r="AI124" s="231"/>
      <c r="AJ124" s="198"/>
      <c r="AK124" s="198"/>
      <c r="AL124" s="324"/>
      <c r="AM124" s="324"/>
      <c r="AN124" s="324"/>
      <c r="AO124" s="198"/>
      <c r="AP124" s="198"/>
      <c r="AQ124" s="198"/>
      <c r="AR124" s="198"/>
      <c r="AS124" s="198"/>
      <c r="AT124" s="324"/>
      <c r="AU124" s="324"/>
      <c r="AV124" s="324"/>
      <c r="AW124" s="324"/>
      <c r="AX124" s="324"/>
      <c r="AY124" s="324"/>
      <c r="AZ124" s="324"/>
      <c r="BA124" s="324"/>
      <c r="BB124" s="324"/>
      <c r="BC124" s="324"/>
      <c r="BD124" s="324"/>
      <c r="BE124" s="324"/>
      <c r="BF124" s="324"/>
      <c r="BG124" s="324"/>
      <c r="BH124" s="324"/>
      <c r="BI124" s="324"/>
      <c r="BJ124" s="324"/>
      <c r="BK124" s="324"/>
      <c r="BL124" s="324"/>
      <c r="BM124" s="324"/>
      <c r="BN124" s="324"/>
      <c r="BO124" s="324"/>
      <c r="BP124" s="324"/>
      <c r="BQ124" s="324"/>
      <c r="BR124" s="324"/>
      <c r="BS124" s="324"/>
      <c r="BT124" s="324"/>
      <c r="BU124" s="324"/>
      <c r="BV124" s="324"/>
      <c r="BW124" s="324"/>
      <c r="BX124" s="324"/>
      <c r="BY124" s="324"/>
      <c r="BZ124" s="324"/>
      <c r="CA124" s="324"/>
      <c r="CB124" s="324"/>
      <c r="CC124" s="324"/>
      <c r="CD124" s="324"/>
      <c r="CE124" s="324"/>
      <c r="CF124" s="324"/>
      <c r="CG124" s="324"/>
      <c r="CH124" s="324"/>
      <c r="CI124" s="324"/>
      <c r="CJ124" s="324"/>
      <c r="CK124" s="324"/>
      <c r="CL124" s="324"/>
      <c r="CM124" s="324"/>
      <c r="CN124" s="324"/>
      <c r="CO124" s="324"/>
      <c r="CP124" s="324"/>
      <c r="CQ124" s="324"/>
      <c r="CR124" s="324"/>
      <c r="CS124" s="324"/>
      <c r="CT124" s="324"/>
      <c r="CU124" s="324"/>
      <c r="CV124" s="324"/>
      <c r="CW124" s="324"/>
      <c r="CX124" s="324"/>
      <c r="CY124" s="324"/>
      <c r="CZ124" s="324"/>
    </row>
    <row r="125" spans="1:104" s="214" customFormat="1" ht="14" hidden="1" outlineLevel="1">
      <c r="A125" s="231"/>
      <c r="B125" s="230" t="str">
        <f>$A$53</f>
        <v>所定労働日数(日/月)</v>
      </c>
      <c r="C125" s="216"/>
      <c r="D125" s="231"/>
      <c r="E125" s="215">
        <f>$A$54</f>
        <v>23</v>
      </c>
      <c r="F125" s="233" t="str">
        <f>$F$53</f>
        <v>稼働日数(日/月)</v>
      </c>
      <c r="G125" s="247"/>
      <c r="H125" s="287" t="str" cm="1">
        <f t="array" ref="H125">_xlfn.IFS($N$54="裁量労働制","みなし労働時間(h/日)",$N$54="固定残業制","みなし労働日数(日/月)",TRUE,"所定労働時間(h/日)")</f>
        <v>所定労働時間(h/日)</v>
      </c>
      <c r="I125" s="247"/>
      <c r="J125" s="198"/>
      <c r="K125" s="198"/>
      <c r="L125" s="198"/>
      <c r="M125" s="237" t="s">
        <v>167</v>
      </c>
      <c r="N125" s="198"/>
      <c r="O125" s="253" t="s">
        <v>137</v>
      </c>
      <c r="P125" s="198"/>
      <c r="Q125" s="298"/>
      <c r="S125" s="331"/>
      <c r="T125" s="198"/>
      <c r="U125" s="198"/>
      <c r="V125" s="198"/>
      <c r="W125" s="198"/>
      <c r="X125" s="198"/>
      <c r="Y125" s="198"/>
      <c r="Z125" s="198"/>
      <c r="AA125" s="198"/>
      <c r="AB125" s="198"/>
      <c r="AC125" s="198"/>
      <c r="AD125" s="198"/>
      <c r="AE125" s="198"/>
      <c r="AF125" s="198"/>
      <c r="AG125" s="198"/>
      <c r="AH125" s="246"/>
      <c r="AI125" s="231"/>
      <c r="AJ125" s="198"/>
      <c r="AK125" s="198"/>
      <c r="AL125" s="324"/>
      <c r="AM125" s="324"/>
      <c r="AN125" s="324"/>
      <c r="AO125" s="198"/>
      <c r="AP125" s="198"/>
      <c r="AQ125" s="198"/>
      <c r="AR125" s="198"/>
      <c r="AS125" s="198"/>
      <c r="AT125" s="324"/>
      <c r="AU125" s="324"/>
      <c r="AV125" s="324"/>
      <c r="AW125" s="324"/>
      <c r="AX125" s="324"/>
      <c r="AY125" s="324"/>
      <c r="AZ125" s="324"/>
      <c r="BA125" s="324"/>
      <c r="BB125" s="324"/>
      <c r="BC125" s="324"/>
      <c r="BD125" s="324"/>
      <c r="BE125" s="324"/>
      <c r="BF125" s="324"/>
      <c r="BG125" s="324"/>
      <c r="BH125" s="324"/>
      <c r="BI125" s="324"/>
      <c r="BJ125" s="324"/>
      <c r="BK125" s="324"/>
      <c r="BL125" s="324"/>
      <c r="BM125" s="324"/>
      <c r="BN125" s="324"/>
      <c r="BO125" s="324"/>
      <c r="BP125" s="324"/>
      <c r="BQ125" s="324"/>
      <c r="BR125" s="324"/>
      <c r="BS125" s="324"/>
      <c r="BT125" s="324"/>
      <c r="BU125" s="324"/>
      <c r="BV125" s="324"/>
      <c r="BW125" s="324"/>
      <c r="BX125" s="324"/>
      <c r="BY125" s="324"/>
      <c r="BZ125" s="324"/>
      <c r="CA125" s="324"/>
      <c r="CB125" s="324"/>
      <c r="CC125" s="324"/>
      <c r="CD125" s="324"/>
      <c r="CE125" s="324"/>
      <c r="CF125" s="324"/>
      <c r="CG125" s="324"/>
      <c r="CH125" s="324"/>
      <c r="CI125" s="324"/>
      <c r="CJ125" s="324"/>
      <c r="CK125" s="324"/>
      <c r="CL125" s="324"/>
      <c r="CM125" s="324"/>
      <c r="CN125" s="324"/>
      <c r="CO125" s="324"/>
      <c r="CP125" s="324"/>
      <c r="CQ125" s="324"/>
      <c r="CR125" s="324"/>
      <c r="CS125" s="324"/>
      <c r="CT125" s="324"/>
      <c r="CU125" s="324"/>
      <c r="CV125" s="324"/>
      <c r="CW125" s="324"/>
      <c r="CX125" s="324"/>
      <c r="CY125" s="324"/>
      <c r="CZ125" s="324"/>
    </row>
    <row r="126" spans="1:104" s="214" customFormat="1" ht="14" hidden="1" outlineLevel="1">
      <c r="A126" s="231"/>
      <c r="B126" s="239" t="str">
        <f>$E$53</f>
        <v>休暇日数(日/月)</v>
      </c>
      <c r="C126" s="240"/>
      <c r="D126" s="231"/>
      <c r="E126" s="215">
        <f>$E$54</f>
        <v>0</v>
      </c>
      <c r="F126" s="241">
        <f>$F$54</f>
        <v>23</v>
      </c>
      <c r="G126" s="254" t="s">
        <v>47</v>
      </c>
      <c r="H126" s="241" cm="1">
        <f t="array" ref="H126">_xlfn.IFS($I$9="裁量",$D$57,$I$9="固定残業代有",$D$58,$I$9="管理職",$D$56,TRUE,$B$54)</f>
        <v>0</v>
      </c>
      <c r="I126" s="247"/>
      <c r="J126" s="231"/>
      <c r="K126" s="214" t="s">
        <v>71</v>
      </c>
      <c r="L126" s="198"/>
      <c r="M126" s="325">
        <f>$G$54</f>
        <v>0</v>
      </c>
      <c r="N126" s="231" t="s">
        <v>48</v>
      </c>
      <c r="O126" s="243">
        <f>F126*H126-M126</f>
        <v>0</v>
      </c>
      <c r="P126" s="198"/>
      <c r="Q126" s="298"/>
      <c r="S126" s="331"/>
      <c r="T126" s="198"/>
      <c r="U126" s="198"/>
      <c r="V126" s="198"/>
      <c r="W126" s="198"/>
      <c r="X126" s="198"/>
      <c r="Y126" s="198"/>
      <c r="Z126" s="198"/>
      <c r="AA126" s="198"/>
      <c r="AB126" s="198"/>
      <c r="AC126" s="198"/>
      <c r="AD126" s="198"/>
      <c r="AE126" s="198"/>
      <c r="AF126" s="198"/>
      <c r="AG126" s="198"/>
      <c r="AH126" s="246"/>
      <c r="AI126" s="231"/>
      <c r="AJ126" s="198"/>
      <c r="AK126" s="198"/>
      <c r="AL126" s="324"/>
      <c r="AM126" s="324"/>
      <c r="AN126" s="324"/>
      <c r="AO126" s="198"/>
      <c r="AP126" s="198"/>
      <c r="AQ126" s="198"/>
      <c r="AR126" s="198"/>
      <c r="AS126" s="198"/>
      <c r="AT126" s="324"/>
      <c r="AU126" s="324"/>
      <c r="AV126" s="324"/>
      <c r="AW126" s="324"/>
      <c r="AX126" s="324"/>
      <c r="AY126" s="324"/>
      <c r="AZ126" s="324"/>
      <c r="BA126" s="324"/>
      <c r="BB126" s="324"/>
      <c r="BC126" s="324"/>
      <c r="BD126" s="324"/>
      <c r="BE126" s="324"/>
      <c r="BF126" s="324"/>
      <c r="BG126" s="324"/>
      <c r="BH126" s="324"/>
      <c r="BI126" s="324"/>
      <c r="BJ126" s="324"/>
      <c r="BK126" s="324"/>
      <c r="BL126" s="324"/>
      <c r="BM126" s="324"/>
      <c r="BN126" s="324"/>
      <c r="BO126" s="324"/>
      <c r="BP126" s="324"/>
      <c r="BQ126" s="324"/>
      <c r="BR126" s="324"/>
      <c r="BS126" s="324"/>
      <c r="BT126" s="324"/>
      <c r="BU126" s="324"/>
      <c r="BV126" s="324"/>
      <c r="BW126" s="324"/>
      <c r="BX126" s="324"/>
      <c r="BY126" s="324"/>
      <c r="BZ126" s="324"/>
      <c r="CA126" s="324"/>
      <c r="CB126" s="324"/>
      <c r="CC126" s="324"/>
      <c r="CD126" s="324"/>
      <c r="CE126" s="324"/>
      <c r="CF126" s="324"/>
      <c r="CG126" s="324"/>
      <c r="CH126" s="324"/>
      <c r="CI126" s="324"/>
      <c r="CJ126" s="324"/>
      <c r="CK126" s="324"/>
      <c r="CL126" s="324"/>
      <c r="CM126" s="324"/>
      <c r="CN126" s="324"/>
      <c r="CO126" s="324"/>
      <c r="CP126" s="324"/>
      <c r="CQ126" s="324"/>
      <c r="CR126" s="324"/>
      <c r="CS126" s="324"/>
      <c r="CT126" s="324"/>
      <c r="CU126" s="324"/>
      <c r="CV126" s="324"/>
      <c r="CW126" s="324"/>
      <c r="CX126" s="324"/>
      <c r="CY126" s="324"/>
      <c r="CZ126" s="324"/>
    </row>
    <row r="127" spans="1:104" s="214" customFormat="1" ht="19.25" hidden="1" customHeight="1" outlineLevel="1">
      <c r="A127" s="231"/>
      <c r="B127" s="246" t="s">
        <v>80</v>
      </c>
      <c r="C127" s="246"/>
      <c r="D127" s="239"/>
      <c r="E127" s="247"/>
      <c r="F127" s="247"/>
      <c r="G127" s="247"/>
      <c r="H127" s="247"/>
      <c r="I127" s="247"/>
      <c r="J127" s="198"/>
      <c r="K127" s="198"/>
      <c r="L127" s="198"/>
      <c r="M127" s="198"/>
      <c r="N127" s="198"/>
      <c r="O127" s="198"/>
      <c r="P127" s="198"/>
      <c r="Q127" s="298"/>
      <c r="S127" s="331"/>
      <c r="T127" s="198"/>
      <c r="U127" s="198"/>
      <c r="V127" s="198"/>
      <c r="W127" s="198"/>
      <c r="X127" s="198"/>
      <c r="Y127" s="198"/>
      <c r="Z127" s="198"/>
      <c r="AA127" s="198"/>
      <c r="AB127" s="198"/>
      <c r="AC127" s="198"/>
      <c r="AD127" s="198"/>
      <c r="AE127" s="198"/>
      <c r="AF127" s="198"/>
      <c r="AG127" s="198"/>
      <c r="AH127" s="246"/>
      <c r="AI127" s="231"/>
      <c r="AJ127" s="198"/>
      <c r="AK127" s="198"/>
      <c r="AL127" s="324"/>
      <c r="AM127" s="324"/>
      <c r="AN127" s="324"/>
      <c r="AO127" s="198"/>
      <c r="AP127" s="198"/>
      <c r="AQ127" s="198"/>
      <c r="AR127" s="198"/>
      <c r="AS127" s="198"/>
      <c r="AT127" s="324"/>
      <c r="AU127" s="324"/>
      <c r="AV127" s="324"/>
      <c r="AW127" s="324"/>
      <c r="AX127" s="324"/>
      <c r="AY127" s="324"/>
      <c r="AZ127" s="324"/>
      <c r="BA127" s="324"/>
      <c r="BB127" s="324"/>
      <c r="BC127" s="324"/>
      <c r="BD127" s="324"/>
      <c r="BE127" s="324"/>
      <c r="BF127" s="324"/>
      <c r="BG127" s="324"/>
      <c r="BH127" s="324"/>
      <c r="BI127" s="324"/>
      <c r="BJ127" s="324"/>
      <c r="BK127" s="324"/>
      <c r="BL127" s="324"/>
      <c r="BM127" s="324"/>
      <c r="BN127" s="324"/>
      <c r="BO127" s="324"/>
      <c r="BP127" s="324"/>
      <c r="BQ127" s="324"/>
      <c r="BR127" s="324"/>
      <c r="BS127" s="324"/>
      <c r="BT127" s="324"/>
      <c r="BU127" s="324"/>
      <c r="BV127" s="324"/>
      <c r="BW127" s="324"/>
      <c r="BX127" s="324"/>
      <c r="BY127" s="324"/>
      <c r="BZ127" s="324"/>
      <c r="CA127" s="324"/>
      <c r="CB127" s="324"/>
      <c r="CC127" s="324"/>
      <c r="CD127" s="324"/>
      <c r="CE127" s="324"/>
      <c r="CF127" s="324"/>
      <c r="CG127" s="324"/>
      <c r="CH127" s="324"/>
      <c r="CI127" s="324"/>
      <c r="CJ127" s="324"/>
      <c r="CK127" s="324"/>
      <c r="CL127" s="324"/>
      <c r="CM127" s="324"/>
      <c r="CN127" s="324"/>
      <c r="CO127" s="324"/>
      <c r="CP127" s="324"/>
      <c r="CQ127" s="324"/>
      <c r="CR127" s="324"/>
      <c r="CS127" s="324"/>
      <c r="CT127" s="324"/>
      <c r="CU127" s="324"/>
      <c r="CV127" s="324"/>
      <c r="CW127" s="324"/>
      <c r="CX127" s="324"/>
      <c r="CY127" s="324"/>
      <c r="CZ127" s="324"/>
    </row>
    <row r="128" spans="1:104" s="214" customFormat="1" ht="19.25" hidden="1" customHeight="1" outlineLevel="1">
      <c r="A128" s="231"/>
      <c r="B128" s="246"/>
      <c r="C128" s="246"/>
      <c r="D128" s="239"/>
      <c r="E128" s="247"/>
      <c r="F128" s="247"/>
      <c r="G128" s="247"/>
      <c r="H128" s="247"/>
      <c r="I128" s="247"/>
      <c r="J128" s="198"/>
      <c r="K128" s="198"/>
      <c r="L128" s="198"/>
      <c r="M128" s="198"/>
      <c r="N128" s="198"/>
      <c r="O128" s="198"/>
      <c r="P128" s="198"/>
      <c r="Q128" s="298"/>
      <c r="S128" s="331"/>
      <c r="T128" s="198"/>
      <c r="U128" s="198"/>
      <c r="V128" s="198"/>
      <c r="W128" s="198"/>
      <c r="X128" s="198"/>
      <c r="Y128" s="198"/>
      <c r="Z128" s="198"/>
      <c r="AA128" s="198"/>
      <c r="AB128" s="198"/>
      <c r="AC128" s="198"/>
      <c r="AD128" s="198"/>
      <c r="AE128" s="198"/>
      <c r="AF128" s="198"/>
      <c r="AG128" s="198"/>
      <c r="AH128" s="246"/>
      <c r="AI128" s="231"/>
      <c r="AJ128" s="198"/>
      <c r="AK128" s="198"/>
      <c r="AL128" s="324"/>
      <c r="AM128" s="324"/>
      <c r="AN128" s="324"/>
      <c r="AO128" s="198"/>
      <c r="AP128" s="198"/>
      <c r="AQ128" s="198"/>
      <c r="AR128" s="198"/>
      <c r="AS128" s="198"/>
      <c r="AT128" s="324"/>
      <c r="AU128" s="324"/>
      <c r="AV128" s="324"/>
      <c r="AW128" s="324"/>
      <c r="AX128" s="324"/>
      <c r="AY128" s="324"/>
      <c r="AZ128" s="324"/>
      <c r="BA128" s="324"/>
      <c r="BB128" s="324"/>
      <c r="BC128" s="324"/>
      <c r="BD128" s="324"/>
      <c r="BE128" s="324"/>
      <c r="BF128" s="324"/>
      <c r="BG128" s="324"/>
      <c r="BH128" s="324"/>
      <c r="BI128" s="324"/>
      <c r="BJ128" s="324"/>
      <c r="BK128" s="324"/>
      <c r="BL128" s="324"/>
      <c r="BM128" s="324"/>
      <c r="BN128" s="324"/>
      <c r="BO128" s="324"/>
      <c r="BP128" s="324"/>
      <c r="BQ128" s="324"/>
      <c r="BR128" s="324"/>
      <c r="BS128" s="324"/>
      <c r="BT128" s="324"/>
      <c r="BU128" s="324"/>
      <c r="BV128" s="324"/>
      <c r="BW128" s="324"/>
      <c r="BX128" s="324"/>
      <c r="BY128" s="324"/>
      <c r="BZ128" s="324"/>
      <c r="CA128" s="324"/>
      <c r="CB128" s="324"/>
      <c r="CC128" s="324"/>
      <c r="CD128" s="324"/>
      <c r="CE128" s="324"/>
      <c r="CF128" s="324"/>
      <c r="CG128" s="324"/>
      <c r="CH128" s="324"/>
      <c r="CI128" s="324"/>
      <c r="CJ128" s="324"/>
      <c r="CK128" s="324"/>
      <c r="CL128" s="324"/>
      <c r="CM128" s="324"/>
      <c r="CN128" s="324"/>
      <c r="CO128" s="324"/>
      <c r="CP128" s="324"/>
      <c r="CQ128" s="324"/>
      <c r="CR128" s="324"/>
      <c r="CS128" s="324"/>
      <c r="CT128" s="324"/>
      <c r="CU128" s="324"/>
      <c r="CV128" s="324"/>
      <c r="CW128" s="324"/>
      <c r="CX128" s="324"/>
      <c r="CY128" s="324"/>
      <c r="CZ128" s="324"/>
    </row>
    <row r="129" spans="1:104" s="214" customFormat="1" ht="19.25" hidden="1" customHeight="1" outlineLevel="1">
      <c r="A129" s="253"/>
      <c r="B129" s="252" t="s">
        <v>137</v>
      </c>
      <c r="C129" s="253"/>
      <c r="D129" s="252"/>
      <c r="E129" s="253"/>
      <c r="F129" s="247"/>
      <c r="G129" s="254"/>
      <c r="H129" s="255" t="s">
        <v>138</v>
      </c>
      <c r="I129" s="254"/>
      <c r="J129" s="239" t="str">
        <f>$H$53</f>
        <v>NEDO事業の従事時間(h/月)</v>
      </c>
      <c r="K129" s="198"/>
      <c r="L129" s="198"/>
      <c r="M129" s="239"/>
      <c r="N129" s="240"/>
      <c r="O129" s="240" t="str">
        <f>I53</f>
        <v>他の公的事業従事時間(h/月)</v>
      </c>
      <c r="P129" s="198"/>
      <c r="Q129" s="298"/>
      <c r="S129" s="331"/>
      <c r="T129" s="198"/>
      <c r="U129" s="198"/>
      <c r="V129" s="198"/>
      <c r="W129" s="198"/>
      <c r="X129" s="198"/>
      <c r="Y129" s="198"/>
      <c r="Z129" s="198"/>
      <c r="AA129" s="198"/>
      <c r="AB129" s="198"/>
      <c r="AC129" s="198"/>
      <c r="AD129" s="198"/>
      <c r="AE129" s="198"/>
      <c r="AF129" s="198"/>
      <c r="AG129" s="198"/>
      <c r="AH129" s="246"/>
      <c r="AI129" s="231"/>
      <c r="AJ129" s="198"/>
      <c r="AK129" s="198"/>
      <c r="AL129" s="324"/>
      <c r="AM129" s="324"/>
      <c r="AN129" s="324"/>
      <c r="AO129" s="198"/>
      <c r="AP129" s="198"/>
      <c r="AQ129" s="198"/>
      <c r="AR129" s="198"/>
      <c r="AS129" s="198"/>
      <c r="AT129" s="324"/>
      <c r="AU129" s="324"/>
      <c r="AV129" s="324"/>
      <c r="AW129" s="324"/>
      <c r="AX129" s="324"/>
      <c r="AY129" s="324"/>
      <c r="AZ129" s="324"/>
      <c r="BA129" s="324"/>
      <c r="BB129" s="324"/>
      <c r="BC129" s="324"/>
      <c r="BD129" s="324"/>
      <c r="BE129" s="324"/>
      <c r="BF129" s="324"/>
      <c r="BG129" s="324"/>
      <c r="BH129" s="324"/>
      <c r="BI129" s="324"/>
      <c r="BJ129" s="324"/>
      <c r="BK129" s="324"/>
      <c r="BL129" s="324"/>
      <c r="BM129" s="324"/>
      <c r="BN129" s="324"/>
      <c r="BO129" s="324"/>
      <c r="BP129" s="324"/>
      <c r="BQ129" s="324"/>
      <c r="BR129" s="324"/>
      <c r="BS129" s="324"/>
      <c r="BT129" s="324"/>
      <c r="BU129" s="324"/>
      <c r="BV129" s="324"/>
      <c r="BW129" s="324"/>
      <c r="BX129" s="324"/>
      <c r="BY129" s="324"/>
      <c r="BZ129" s="324"/>
      <c r="CA129" s="324"/>
      <c r="CB129" s="324"/>
      <c r="CC129" s="324"/>
      <c r="CD129" s="324"/>
      <c r="CE129" s="324"/>
      <c r="CF129" s="324"/>
      <c r="CG129" s="324"/>
      <c r="CH129" s="324"/>
      <c r="CI129" s="324"/>
      <c r="CJ129" s="324"/>
      <c r="CK129" s="324"/>
      <c r="CL129" s="324"/>
      <c r="CM129" s="324"/>
      <c r="CN129" s="324"/>
      <c r="CO129" s="324"/>
      <c r="CP129" s="324"/>
      <c r="CQ129" s="324"/>
      <c r="CR129" s="324"/>
      <c r="CS129" s="324"/>
      <c r="CT129" s="324"/>
      <c r="CU129" s="324"/>
      <c r="CV129" s="324"/>
      <c r="CW129" s="324"/>
      <c r="CX129" s="324"/>
      <c r="CY129" s="324"/>
      <c r="CZ129" s="324"/>
    </row>
    <row r="130" spans="1:104" s="214" customFormat="1" ht="19.25" hidden="1" customHeight="1" outlineLevel="1">
      <c r="A130" s="231"/>
      <c r="B130" s="341">
        <f>O126</f>
        <v>0</v>
      </c>
      <c r="C130" s="342"/>
      <c r="D130" s="249"/>
      <c r="E130" s="259" t="str" cm="1">
        <f t="array" ref="E130">_xlfn.IFS(B130&lt;G130,"＜",B130&gt;=G130,"≧",TRUE,"")</f>
        <v>≧</v>
      </c>
      <c r="F130" s="247"/>
      <c r="G130" s="289">
        <f>$H$54+$I$54</f>
        <v>0</v>
      </c>
      <c r="H130" s="261" t="s">
        <v>52</v>
      </c>
      <c r="I130" s="231" t="s">
        <v>53</v>
      </c>
      <c r="J130" s="290">
        <f>$H$54</f>
        <v>0</v>
      </c>
      <c r="K130" s="260"/>
      <c r="L130" s="260"/>
      <c r="M130" s="273"/>
      <c r="N130" s="282" t="s">
        <v>56</v>
      </c>
      <c r="O130" s="260">
        <f>$I$54</f>
        <v>0</v>
      </c>
      <c r="P130" s="231" t="s">
        <v>50</v>
      </c>
      <c r="Q130" s="298"/>
      <c r="S130" s="331"/>
      <c r="T130" s="198"/>
      <c r="U130" s="198"/>
      <c r="V130" s="198"/>
      <c r="W130" s="198"/>
      <c r="X130" s="198"/>
      <c r="Y130" s="198"/>
      <c r="Z130" s="198"/>
      <c r="AA130" s="198"/>
      <c r="AB130" s="198"/>
      <c r="AC130" s="198"/>
      <c r="AD130" s="198"/>
      <c r="AE130" s="198"/>
      <c r="AF130" s="198"/>
      <c r="AG130" s="198"/>
      <c r="AH130" s="246"/>
      <c r="AI130" s="231"/>
      <c r="AJ130" s="198"/>
      <c r="AK130" s="198"/>
      <c r="AL130" s="324"/>
      <c r="AM130" s="324"/>
      <c r="AN130" s="324"/>
      <c r="AO130" s="198"/>
      <c r="AP130" s="198"/>
      <c r="AQ130" s="198"/>
      <c r="AR130" s="198"/>
      <c r="AS130" s="198"/>
      <c r="AT130" s="324"/>
      <c r="AU130" s="324"/>
      <c r="AV130" s="324"/>
      <c r="AW130" s="324"/>
      <c r="AX130" s="324"/>
      <c r="AY130" s="324"/>
      <c r="AZ130" s="324"/>
      <c r="BA130" s="324"/>
      <c r="BB130" s="324"/>
      <c r="BC130" s="324"/>
      <c r="BD130" s="324"/>
      <c r="BE130" s="324"/>
      <c r="BF130" s="324"/>
      <c r="BG130" s="324"/>
      <c r="BH130" s="324"/>
      <c r="BI130" s="324"/>
      <c r="BJ130" s="324"/>
      <c r="BK130" s="324"/>
      <c r="BL130" s="324"/>
      <c r="BM130" s="324"/>
      <c r="BN130" s="324"/>
      <c r="BO130" s="324"/>
      <c r="BP130" s="324"/>
      <c r="BQ130" s="324"/>
      <c r="BR130" s="324"/>
      <c r="BS130" s="324"/>
      <c r="BT130" s="324"/>
      <c r="BU130" s="324"/>
      <c r="BV130" s="324"/>
      <c r="BW130" s="324"/>
      <c r="BX130" s="324"/>
      <c r="BY130" s="324"/>
      <c r="BZ130" s="324"/>
      <c r="CA130" s="324"/>
      <c r="CB130" s="324"/>
      <c r="CC130" s="324"/>
      <c r="CD130" s="324"/>
      <c r="CE130" s="324"/>
      <c r="CF130" s="324"/>
      <c r="CG130" s="324"/>
      <c r="CH130" s="324"/>
      <c r="CI130" s="324"/>
      <c r="CJ130" s="324"/>
      <c r="CK130" s="324"/>
      <c r="CL130" s="324"/>
      <c r="CM130" s="324"/>
      <c r="CN130" s="324"/>
      <c r="CO130" s="324"/>
      <c r="CP130" s="324"/>
      <c r="CQ130" s="324"/>
      <c r="CR130" s="324"/>
      <c r="CS130" s="324"/>
      <c r="CT130" s="324"/>
      <c r="CU130" s="324"/>
      <c r="CV130" s="324"/>
      <c r="CW130" s="324"/>
      <c r="CX130" s="324"/>
      <c r="CY130" s="324"/>
      <c r="CZ130" s="324"/>
    </row>
    <row r="131" spans="1:104" s="214" customFormat="1" ht="19.25" hidden="1" customHeight="1" outlineLevel="1">
      <c r="A131" s="231"/>
      <c r="B131" s="249"/>
      <c r="C131" s="216"/>
      <c r="D131" s="249" t="s">
        <v>82</v>
      </c>
      <c r="E131" s="249" t="s">
        <v>82</v>
      </c>
      <c r="F131" s="249" t="s">
        <v>82</v>
      </c>
      <c r="G131" s="231"/>
      <c r="H131" s="260"/>
      <c r="I131" s="231"/>
      <c r="J131" s="254"/>
      <c r="K131" s="260"/>
      <c r="L131" s="216"/>
      <c r="M131" s="231"/>
      <c r="N131" s="260"/>
      <c r="O131" s="231"/>
      <c r="P131" s="198"/>
      <c r="Q131" s="298"/>
      <c r="S131" s="331"/>
      <c r="T131" s="198"/>
      <c r="U131" s="198"/>
      <c r="V131" s="198"/>
      <c r="W131" s="198"/>
      <c r="X131" s="198"/>
      <c r="Y131" s="198"/>
      <c r="Z131" s="198"/>
      <c r="AA131" s="198"/>
      <c r="AB131" s="198"/>
      <c r="AC131" s="198"/>
      <c r="AD131" s="198"/>
      <c r="AE131" s="198"/>
      <c r="AF131" s="198"/>
      <c r="AG131" s="198"/>
      <c r="AH131" s="246"/>
      <c r="AI131" s="231"/>
      <c r="AJ131" s="198"/>
      <c r="AK131" s="198"/>
      <c r="AL131" s="324"/>
      <c r="AM131" s="324"/>
      <c r="AN131" s="324"/>
      <c r="AO131" s="198"/>
      <c r="AP131" s="198"/>
      <c r="AQ131" s="198"/>
      <c r="AR131" s="198"/>
      <c r="AS131" s="198"/>
      <c r="AT131" s="324"/>
      <c r="AU131" s="324"/>
      <c r="AV131" s="324"/>
      <c r="AW131" s="324"/>
      <c r="AX131" s="324"/>
      <c r="AY131" s="324"/>
      <c r="AZ131" s="324"/>
      <c r="BA131" s="324"/>
      <c r="BB131" s="324"/>
      <c r="BC131" s="324"/>
      <c r="BD131" s="324"/>
      <c r="BE131" s="324"/>
      <c r="BF131" s="324"/>
      <c r="BG131" s="324"/>
      <c r="BH131" s="324"/>
      <c r="BI131" s="324"/>
      <c r="BJ131" s="324"/>
      <c r="BK131" s="324"/>
      <c r="BL131" s="324"/>
      <c r="BM131" s="324"/>
      <c r="BN131" s="324"/>
      <c r="BO131" s="324"/>
      <c r="BP131" s="324"/>
      <c r="BQ131" s="324"/>
      <c r="BR131" s="324"/>
      <c r="BS131" s="324"/>
      <c r="BT131" s="324"/>
      <c r="BU131" s="324"/>
      <c r="BV131" s="324"/>
      <c r="BW131" s="324"/>
      <c r="BX131" s="324"/>
      <c r="BY131" s="324"/>
      <c r="BZ131" s="324"/>
      <c r="CA131" s="324"/>
      <c r="CB131" s="324"/>
      <c r="CC131" s="324"/>
      <c r="CD131" s="324"/>
      <c r="CE131" s="324"/>
      <c r="CF131" s="324"/>
      <c r="CG131" s="324"/>
      <c r="CH131" s="324"/>
      <c r="CI131" s="324"/>
      <c r="CJ131" s="324"/>
      <c r="CK131" s="324"/>
      <c r="CL131" s="324"/>
      <c r="CM131" s="324"/>
      <c r="CN131" s="324"/>
      <c r="CO131" s="324"/>
      <c r="CP131" s="324"/>
      <c r="CQ131" s="324"/>
      <c r="CR131" s="324"/>
      <c r="CS131" s="324"/>
      <c r="CT131" s="324"/>
      <c r="CU131" s="324"/>
      <c r="CV131" s="324"/>
      <c r="CW131" s="324"/>
      <c r="CX131" s="324"/>
      <c r="CY131" s="324"/>
      <c r="CZ131" s="324"/>
    </row>
    <row r="132" spans="1:104" s="214" customFormat="1" ht="19.25" hidden="1" customHeight="1" outlineLevel="1">
      <c r="A132" s="231"/>
      <c r="B132" s="249" t="s">
        <v>55</v>
      </c>
      <c r="C132" s="216"/>
      <c r="D132" s="249"/>
      <c r="E132" s="259"/>
      <c r="F132" s="246"/>
      <c r="G132" s="247"/>
      <c r="H132" s="260"/>
      <c r="I132" s="231"/>
      <c r="J132" s="254"/>
      <c r="K132" s="260"/>
      <c r="L132" s="216"/>
      <c r="M132" s="198"/>
      <c r="N132" s="198"/>
      <c r="O132" s="198"/>
      <c r="P132" s="198"/>
      <c r="Q132" s="298"/>
      <c r="S132" s="331"/>
      <c r="T132" s="198"/>
      <c r="U132" s="198"/>
      <c r="V132" s="198"/>
      <c r="W132" s="198"/>
      <c r="X132" s="198"/>
      <c r="Y132" s="198"/>
      <c r="Z132" s="198"/>
      <c r="AA132" s="198"/>
      <c r="AB132" s="198"/>
      <c r="AC132" s="198"/>
      <c r="AD132" s="198"/>
      <c r="AE132" s="198"/>
      <c r="AF132" s="198"/>
      <c r="AG132" s="198"/>
      <c r="AH132" s="246"/>
      <c r="AI132" s="231"/>
      <c r="AJ132" s="198"/>
      <c r="AK132" s="198"/>
      <c r="AL132" s="324"/>
      <c r="AM132" s="324"/>
      <c r="AN132" s="324"/>
      <c r="AO132" s="198"/>
      <c r="AP132" s="198"/>
      <c r="AQ132" s="198"/>
      <c r="AR132" s="198"/>
      <c r="AS132" s="198"/>
      <c r="AT132" s="324"/>
      <c r="AU132" s="324"/>
      <c r="AV132" s="324"/>
      <c r="AW132" s="324"/>
      <c r="AX132" s="324"/>
      <c r="AY132" s="324"/>
      <c r="AZ132" s="324"/>
      <c r="BA132" s="324"/>
      <c r="BB132" s="324"/>
      <c r="BC132" s="324"/>
      <c r="BD132" s="324"/>
      <c r="BE132" s="324"/>
      <c r="BF132" s="324"/>
      <c r="BG132" s="324"/>
      <c r="BH132" s="324"/>
      <c r="BI132" s="324"/>
      <c r="BJ132" s="324"/>
      <c r="BK132" s="324"/>
      <c r="BL132" s="324"/>
      <c r="BM132" s="324"/>
      <c r="BN132" s="324"/>
      <c r="BO132" s="324"/>
      <c r="BP132" s="324"/>
      <c r="BQ132" s="324"/>
      <c r="BR132" s="324"/>
      <c r="BS132" s="324"/>
      <c r="BT132" s="324"/>
      <c r="BU132" s="324"/>
      <c r="BV132" s="324"/>
      <c r="BW132" s="324"/>
      <c r="BX132" s="324"/>
      <c r="BY132" s="324"/>
      <c r="BZ132" s="324"/>
      <c r="CA132" s="324"/>
      <c r="CB132" s="324"/>
      <c r="CC132" s="324"/>
      <c r="CD132" s="324"/>
      <c r="CE132" s="324"/>
      <c r="CF132" s="324"/>
      <c r="CG132" s="324"/>
      <c r="CH132" s="324"/>
      <c r="CI132" s="324"/>
      <c r="CJ132" s="324"/>
      <c r="CK132" s="324"/>
      <c r="CL132" s="324"/>
      <c r="CM132" s="324"/>
      <c r="CN132" s="324"/>
      <c r="CO132" s="324"/>
      <c r="CP132" s="324"/>
      <c r="CQ132" s="324"/>
      <c r="CR132" s="324"/>
      <c r="CS132" s="324"/>
      <c r="CT132" s="324"/>
      <c r="CU132" s="324"/>
      <c r="CV132" s="324"/>
      <c r="CW132" s="324"/>
      <c r="CX132" s="324"/>
      <c r="CY132" s="324"/>
      <c r="CZ132" s="324"/>
    </row>
    <row r="133" spans="1:104" s="214" customFormat="1" ht="19.25" hidden="1" customHeight="1" outlineLevel="1">
      <c r="A133" s="231"/>
      <c r="B133" s="249" t="str">
        <f>$H$53</f>
        <v>NEDO事業の従事時間(h/月)</v>
      </c>
      <c r="C133" s="216"/>
      <c r="D133" s="249"/>
      <c r="E133" s="259"/>
      <c r="F133" s="260">
        <f>$H$54</f>
        <v>0</v>
      </c>
      <c r="G133" s="254"/>
      <c r="H133" s="260"/>
      <c r="I133" s="231"/>
      <c r="J133" s="254"/>
      <c r="K133" s="260"/>
      <c r="L133" s="216"/>
      <c r="M133" s="257"/>
      <c r="N133" s="240"/>
      <c r="O133" s="198"/>
      <c r="P133" s="198"/>
      <c r="Q133" s="298"/>
      <c r="S133" s="331"/>
      <c r="T133" s="198"/>
      <c r="U133" s="198"/>
      <c r="V133" s="198"/>
      <c r="W133" s="198"/>
      <c r="X133" s="198"/>
      <c r="Y133" s="198"/>
      <c r="Z133" s="198"/>
      <c r="AA133" s="198"/>
      <c r="AB133" s="198"/>
      <c r="AC133" s="198"/>
      <c r="AD133" s="198"/>
      <c r="AE133" s="198"/>
      <c r="AF133" s="198"/>
      <c r="AG133" s="198"/>
      <c r="AH133" s="246"/>
      <c r="AI133" s="231"/>
      <c r="AJ133" s="198"/>
      <c r="AK133" s="198"/>
      <c r="AL133" s="324"/>
      <c r="AM133" s="324"/>
      <c r="AN133" s="324"/>
      <c r="AO133" s="198"/>
      <c r="AP133" s="198"/>
      <c r="AQ133" s="198"/>
      <c r="AR133" s="198"/>
      <c r="AS133" s="198"/>
      <c r="AT133" s="324"/>
      <c r="AU133" s="324"/>
      <c r="AV133" s="324"/>
      <c r="AW133" s="324"/>
      <c r="AX133" s="324"/>
      <c r="AY133" s="324"/>
      <c r="AZ133" s="324"/>
      <c r="BA133" s="324"/>
      <c r="BB133" s="324"/>
      <c r="BC133" s="324"/>
      <c r="BD133" s="324"/>
      <c r="BE133" s="324"/>
      <c r="BF133" s="324"/>
      <c r="BG133" s="324"/>
      <c r="BH133" s="324"/>
      <c r="BI133" s="324"/>
      <c r="BJ133" s="324"/>
      <c r="BK133" s="324"/>
      <c r="BL133" s="324"/>
      <c r="BM133" s="324"/>
      <c r="BN133" s="324"/>
      <c r="BO133" s="324"/>
      <c r="BP133" s="324"/>
      <c r="BQ133" s="324"/>
      <c r="BR133" s="324"/>
      <c r="BS133" s="324"/>
      <c r="BT133" s="324"/>
      <c r="BU133" s="324"/>
      <c r="BV133" s="324"/>
      <c r="BW133" s="324"/>
      <c r="BX133" s="324"/>
      <c r="BY133" s="324"/>
      <c r="BZ133" s="324"/>
      <c r="CA133" s="324"/>
      <c r="CB133" s="324"/>
      <c r="CC133" s="324"/>
      <c r="CD133" s="324"/>
      <c r="CE133" s="324"/>
      <c r="CF133" s="324"/>
      <c r="CG133" s="324"/>
      <c r="CH133" s="324"/>
      <c r="CI133" s="324"/>
      <c r="CJ133" s="324"/>
      <c r="CK133" s="324"/>
      <c r="CL133" s="324"/>
      <c r="CM133" s="324"/>
      <c r="CN133" s="324"/>
      <c r="CO133" s="324"/>
      <c r="CP133" s="324"/>
      <c r="CQ133" s="324"/>
      <c r="CR133" s="324"/>
      <c r="CS133" s="324"/>
      <c r="CT133" s="324"/>
      <c r="CU133" s="324"/>
      <c r="CV133" s="324"/>
      <c r="CW133" s="324"/>
      <c r="CX133" s="324"/>
      <c r="CY133" s="324"/>
      <c r="CZ133" s="324"/>
    </row>
    <row r="134" spans="1:104" s="214" customFormat="1" ht="19.25" hidden="1" customHeight="1" outlineLevel="1">
      <c r="A134" s="231"/>
      <c r="B134" s="249"/>
      <c r="C134" s="216"/>
      <c r="D134" s="249"/>
      <c r="E134" s="259"/>
      <c r="F134" s="259"/>
      <c r="G134" s="254"/>
      <c r="H134" s="260"/>
      <c r="I134" s="231"/>
      <c r="J134" s="254"/>
      <c r="K134" s="260"/>
      <c r="L134" s="273" t="s">
        <v>84</v>
      </c>
      <c r="M134" s="257"/>
      <c r="N134" s="240"/>
      <c r="O134" s="240" t="s">
        <v>136</v>
      </c>
      <c r="P134" s="240"/>
      <c r="Q134" s="299" t="str">
        <f>IF($N$54="裁量労働制","計上時間","")</f>
        <v/>
      </c>
      <c r="S134" s="331"/>
      <c r="T134" s="198"/>
      <c r="U134" s="198"/>
      <c r="V134" s="198"/>
      <c r="W134" s="198"/>
      <c r="X134" s="198"/>
      <c r="Y134" s="198"/>
      <c r="Z134" s="198"/>
      <c r="AA134" s="198"/>
      <c r="AB134" s="198"/>
      <c r="AC134" s="198"/>
      <c r="AD134" s="198"/>
      <c r="AE134" s="198"/>
      <c r="AF134" s="198"/>
      <c r="AG134" s="198"/>
      <c r="AH134" s="246"/>
      <c r="AI134" s="231"/>
      <c r="AJ134" s="198"/>
      <c r="AK134" s="198"/>
      <c r="AL134" s="324"/>
      <c r="AM134" s="324"/>
      <c r="AN134" s="324"/>
      <c r="AO134" s="198"/>
      <c r="AP134" s="198"/>
      <c r="AQ134" s="198"/>
      <c r="AR134" s="198"/>
      <c r="AS134" s="198"/>
      <c r="AT134" s="324"/>
      <c r="AU134" s="324"/>
      <c r="AV134" s="324"/>
      <c r="AW134" s="324"/>
      <c r="AX134" s="324"/>
      <c r="AY134" s="324"/>
      <c r="AZ134" s="324"/>
      <c r="BA134" s="324"/>
      <c r="BB134" s="324"/>
      <c r="BC134" s="324"/>
      <c r="BD134" s="324"/>
      <c r="BE134" s="324"/>
      <c r="BF134" s="324"/>
      <c r="BG134" s="324"/>
      <c r="BH134" s="324"/>
      <c r="BI134" s="324"/>
      <c r="BJ134" s="324"/>
      <c r="BK134" s="324"/>
      <c r="BL134" s="324"/>
      <c r="BM134" s="324"/>
      <c r="BN134" s="324"/>
      <c r="BO134" s="324"/>
      <c r="BP134" s="324"/>
      <c r="BQ134" s="324"/>
      <c r="BR134" s="324"/>
      <c r="BS134" s="324"/>
      <c r="BT134" s="324"/>
      <c r="BU134" s="324"/>
      <c r="BV134" s="324"/>
      <c r="BW134" s="324"/>
      <c r="BX134" s="324"/>
      <c r="BY134" s="324"/>
      <c r="BZ134" s="324"/>
      <c r="CA134" s="324"/>
      <c r="CB134" s="324"/>
      <c r="CC134" s="324"/>
      <c r="CD134" s="324"/>
      <c r="CE134" s="324"/>
      <c r="CF134" s="324"/>
      <c r="CG134" s="324"/>
      <c r="CH134" s="324"/>
      <c r="CI134" s="324"/>
      <c r="CJ134" s="324"/>
      <c r="CK134" s="324"/>
      <c r="CL134" s="324"/>
      <c r="CM134" s="324"/>
      <c r="CN134" s="324"/>
      <c r="CO134" s="324"/>
      <c r="CP134" s="324"/>
      <c r="CQ134" s="324"/>
      <c r="CR134" s="324"/>
      <c r="CS134" s="324"/>
      <c r="CT134" s="324"/>
      <c r="CU134" s="324"/>
      <c r="CV134" s="324"/>
      <c r="CW134" s="324"/>
      <c r="CX134" s="324"/>
      <c r="CY134" s="324"/>
      <c r="CZ134" s="324"/>
    </row>
    <row r="135" spans="1:104" s="214" customFormat="1" ht="19.25" hidden="1" customHeight="1" outlineLevel="1">
      <c r="A135" s="231"/>
      <c r="B135" s="249"/>
      <c r="C135" s="216"/>
      <c r="D135" s="249"/>
      <c r="E135" s="259"/>
      <c r="F135" s="259"/>
      <c r="G135" s="254"/>
      <c r="H135" s="260"/>
      <c r="I135" s="231"/>
      <c r="J135" s="254"/>
      <c r="K135" s="260"/>
      <c r="L135" s="273" t="s">
        <v>85</v>
      </c>
      <c r="M135" s="257" t="s">
        <v>18</v>
      </c>
      <c r="N135" s="267" t="s">
        <v>56</v>
      </c>
      <c r="O135" s="261">
        <f>$J$54</f>
        <v>0</v>
      </c>
      <c r="P135" s="268" t="str">
        <f>IF($N$54="裁量労働制","＝","")</f>
        <v/>
      </c>
      <c r="Q135" s="302" t="str">
        <f>IF($N$54="裁量労働制",$Q$44,"")</f>
        <v/>
      </c>
      <c r="S135" s="331"/>
      <c r="T135" s="198"/>
      <c r="U135" s="198"/>
      <c r="V135" s="198"/>
      <c r="W135" s="198"/>
      <c r="X135" s="198"/>
      <c r="Y135" s="198"/>
      <c r="Z135" s="198"/>
      <c r="AA135" s="198"/>
      <c r="AB135" s="198"/>
      <c r="AC135" s="198"/>
      <c r="AD135" s="198"/>
      <c r="AE135" s="198"/>
      <c r="AF135" s="198"/>
      <c r="AG135" s="198"/>
      <c r="AH135" s="246"/>
      <c r="AI135" s="231"/>
      <c r="AJ135" s="198"/>
      <c r="AK135" s="198"/>
      <c r="AL135" s="324"/>
      <c r="AM135" s="324"/>
      <c r="AN135" s="324"/>
      <c r="AO135" s="198"/>
      <c r="AP135" s="198"/>
      <c r="AQ135" s="198"/>
      <c r="AR135" s="198"/>
      <c r="AS135" s="198"/>
      <c r="AT135" s="324"/>
      <c r="AU135" s="324"/>
      <c r="AV135" s="324"/>
      <c r="AW135" s="324"/>
      <c r="AX135" s="324"/>
      <c r="AY135" s="324"/>
      <c r="AZ135" s="324"/>
      <c r="BA135" s="324"/>
      <c r="BB135" s="324"/>
      <c r="BC135" s="324"/>
      <c r="BD135" s="324"/>
      <c r="BE135" s="324"/>
      <c r="BF135" s="324"/>
      <c r="BG135" s="324"/>
      <c r="BH135" s="324"/>
      <c r="BI135" s="324"/>
      <c r="BJ135" s="324"/>
      <c r="BK135" s="324"/>
      <c r="BL135" s="324"/>
      <c r="BM135" s="324"/>
      <c r="BN135" s="324"/>
      <c r="BO135" s="324"/>
      <c r="BP135" s="324"/>
      <c r="BQ135" s="324"/>
      <c r="BR135" s="324"/>
      <c r="BS135" s="324"/>
      <c r="BT135" s="324"/>
      <c r="BU135" s="324"/>
      <c r="BV135" s="324"/>
      <c r="BW135" s="324"/>
      <c r="BX135" s="324"/>
      <c r="BY135" s="324"/>
      <c r="BZ135" s="324"/>
      <c r="CA135" s="324"/>
      <c r="CB135" s="324"/>
      <c r="CC135" s="324"/>
      <c r="CD135" s="324"/>
      <c r="CE135" s="324"/>
      <c r="CF135" s="324"/>
      <c r="CG135" s="324"/>
      <c r="CH135" s="324"/>
      <c r="CI135" s="324"/>
      <c r="CJ135" s="324"/>
      <c r="CK135" s="324"/>
      <c r="CL135" s="324"/>
      <c r="CM135" s="324"/>
      <c r="CN135" s="324"/>
      <c r="CO135" s="324"/>
      <c r="CP135" s="324"/>
      <c r="CQ135" s="324"/>
      <c r="CR135" s="324"/>
      <c r="CS135" s="324"/>
      <c r="CT135" s="324"/>
      <c r="CU135" s="324"/>
      <c r="CV135" s="324"/>
      <c r="CW135" s="324"/>
      <c r="CX135" s="324"/>
      <c r="CY135" s="324"/>
      <c r="CZ135" s="324"/>
    </row>
    <row r="136" spans="1:104" s="214" customFormat="1" ht="19.25" hidden="1" customHeight="1" outlineLevel="1">
      <c r="A136" s="231"/>
      <c r="B136" s="249"/>
      <c r="C136" s="216"/>
      <c r="D136" s="249"/>
      <c r="E136" s="259"/>
      <c r="F136" s="259"/>
      <c r="G136" s="254"/>
      <c r="H136" s="260"/>
      <c r="I136" s="231"/>
      <c r="J136" s="254"/>
      <c r="K136" s="260"/>
      <c r="L136" s="273" t="s">
        <v>84</v>
      </c>
      <c r="M136" s="257"/>
      <c r="N136" s="267"/>
      <c r="O136" s="267"/>
      <c r="P136" s="268"/>
      <c r="Q136" s="302"/>
      <c r="S136" s="331"/>
      <c r="T136" s="198"/>
      <c r="U136" s="198"/>
      <c r="V136" s="198"/>
      <c r="W136" s="198"/>
      <c r="X136" s="198"/>
      <c r="Y136" s="198"/>
      <c r="Z136" s="198"/>
      <c r="AA136" s="198"/>
      <c r="AB136" s="198"/>
      <c r="AC136" s="198"/>
      <c r="AD136" s="198"/>
      <c r="AE136" s="198"/>
      <c r="AF136" s="198"/>
      <c r="AG136" s="198"/>
      <c r="AH136" s="246"/>
      <c r="AI136" s="231"/>
      <c r="AJ136" s="198"/>
      <c r="AK136" s="198"/>
      <c r="AL136" s="324"/>
      <c r="AM136" s="324"/>
      <c r="AN136" s="324"/>
      <c r="AO136" s="198"/>
      <c r="AP136" s="198"/>
      <c r="AQ136" s="198"/>
      <c r="AR136" s="198"/>
      <c r="AS136" s="198"/>
      <c r="AT136" s="324"/>
      <c r="AU136" s="324"/>
      <c r="AV136" s="324"/>
      <c r="AW136" s="324"/>
      <c r="AX136" s="324"/>
      <c r="AY136" s="324"/>
      <c r="AZ136" s="324"/>
      <c r="BA136" s="324"/>
      <c r="BB136" s="324"/>
      <c r="BC136" s="324"/>
      <c r="BD136" s="324"/>
      <c r="BE136" s="324"/>
      <c r="BF136" s="324"/>
      <c r="BG136" s="324"/>
      <c r="BH136" s="324"/>
      <c r="BI136" s="324"/>
      <c r="BJ136" s="324"/>
      <c r="BK136" s="324"/>
      <c r="BL136" s="324"/>
      <c r="BM136" s="324"/>
      <c r="BN136" s="324"/>
      <c r="BO136" s="324"/>
      <c r="BP136" s="324"/>
      <c r="BQ136" s="324"/>
      <c r="BR136" s="324"/>
      <c r="BS136" s="324"/>
      <c r="BT136" s="324"/>
      <c r="BU136" s="324"/>
      <c r="BV136" s="324"/>
      <c r="BW136" s="324"/>
      <c r="BX136" s="324"/>
      <c r="BY136" s="324"/>
      <c r="BZ136" s="324"/>
      <c r="CA136" s="324"/>
      <c r="CB136" s="324"/>
      <c r="CC136" s="324"/>
      <c r="CD136" s="324"/>
      <c r="CE136" s="324"/>
      <c r="CF136" s="324"/>
      <c r="CG136" s="324"/>
      <c r="CH136" s="324"/>
      <c r="CI136" s="324"/>
      <c r="CJ136" s="324"/>
      <c r="CK136" s="324"/>
      <c r="CL136" s="324"/>
      <c r="CM136" s="324"/>
      <c r="CN136" s="324"/>
      <c r="CO136" s="324"/>
      <c r="CP136" s="324"/>
      <c r="CQ136" s="324"/>
      <c r="CR136" s="324"/>
      <c r="CS136" s="324"/>
      <c r="CT136" s="324"/>
      <c r="CU136" s="324"/>
      <c r="CV136" s="324"/>
      <c r="CW136" s="324"/>
      <c r="CX136" s="324"/>
      <c r="CY136" s="324"/>
      <c r="CZ136" s="324"/>
    </row>
    <row r="137" spans="1:104" s="214" customFormat="1" ht="19.25" hidden="1" customHeight="1" outlineLevel="1">
      <c r="A137" s="231"/>
      <c r="B137" s="249" t="s">
        <v>54</v>
      </c>
      <c r="C137" s="216"/>
      <c r="D137" s="249"/>
      <c r="E137" s="198"/>
      <c r="F137" s="246"/>
      <c r="G137" s="260"/>
      <c r="H137" s="216"/>
      <c r="I137" s="260"/>
      <c r="J137" s="246"/>
      <c r="K137" s="276"/>
      <c r="L137" s="274"/>
      <c r="M137" s="273"/>
      <c r="N137" s="198"/>
      <c r="O137" s="198"/>
      <c r="P137" s="198"/>
      <c r="Q137" s="290"/>
      <c r="S137" s="331"/>
      <c r="T137" s="198"/>
      <c r="U137" s="198"/>
      <c r="V137" s="198"/>
      <c r="W137" s="198"/>
      <c r="X137" s="198"/>
      <c r="Y137" s="198"/>
      <c r="Z137" s="198"/>
      <c r="AA137" s="198"/>
      <c r="AB137" s="198"/>
      <c r="AC137" s="198"/>
      <c r="AD137" s="198"/>
      <c r="AE137" s="198"/>
      <c r="AF137" s="198"/>
      <c r="AG137" s="198"/>
      <c r="AH137" s="246"/>
      <c r="AI137" s="231"/>
      <c r="AJ137" s="198"/>
      <c r="AK137" s="198"/>
      <c r="AL137" s="324"/>
      <c r="AM137" s="324"/>
      <c r="AN137" s="324"/>
      <c r="AO137" s="198"/>
      <c r="AP137" s="198"/>
      <c r="AQ137" s="198"/>
      <c r="AR137" s="198"/>
      <c r="AS137" s="198"/>
      <c r="AT137" s="324"/>
      <c r="AU137" s="324"/>
      <c r="AV137" s="324"/>
      <c r="AW137" s="324"/>
      <c r="AX137" s="324"/>
      <c r="AY137" s="324"/>
      <c r="AZ137" s="324"/>
      <c r="BA137" s="324"/>
      <c r="BB137" s="324"/>
      <c r="BC137" s="324"/>
      <c r="BD137" s="324"/>
      <c r="BE137" s="324"/>
      <c r="BF137" s="324"/>
      <c r="BG137" s="324"/>
      <c r="BH137" s="324"/>
      <c r="BI137" s="324"/>
      <c r="BJ137" s="324"/>
      <c r="BK137" s="324"/>
      <c r="BL137" s="324"/>
      <c r="BM137" s="324"/>
      <c r="BN137" s="324"/>
      <c r="BO137" s="324"/>
      <c r="BP137" s="324"/>
      <c r="BQ137" s="324"/>
      <c r="BR137" s="324"/>
      <c r="BS137" s="324"/>
      <c r="BT137" s="324"/>
      <c r="BU137" s="324"/>
      <c r="BV137" s="324"/>
      <c r="BW137" s="324"/>
      <c r="BX137" s="324"/>
      <c r="BY137" s="324"/>
      <c r="BZ137" s="324"/>
      <c r="CA137" s="324"/>
      <c r="CB137" s="324"/>
      <c r="CC137" s="324"/>
      <c r="CD137" s="324"/>
      <c r="CE137" s="324"/>
      <c r="CF137" s="324"/>
      <c r="CG137" s="324"/>
      <c r="CH137" s="324"/>
      <c r="CI137" s="324"/>
      <c r="CJ137" s="324"/>
      <c r="CK137" s="324"/>
      <c r="CL137" s="324"/>
      <c r="CM137" s="324"/>
      <c r="CN137" s="324"/>
      <c r="CO137" s="324"/>
      <c r="CP137" s="324"/>
      <c r="CQ137" s="324"/>
      <c r="CR137" s="324"/>
      <c r="CS137" s="324"/>
      <c r="CT137" s="324"/>
      <c r="CU137" s="324"/>
      <c r="CV137" s="324"/>
      <c r="CW137" s="324"/>
      <c r="CX137" s="324"/>
      <c r="CY137" s="324"/>
      <c r="CZ137" s="324"/>
    </row>
    <row r="138" spans="1:104" s="214" customFormat="1" ht="19.25" hidden="1" customHeight="1" outlineLevel="1">
      <c r="A138" s="231"/>
      <c r="B138" s="252" t="str">
        <f>$O$125</f>
        <v>所定労働時間(h/月)</v>
      </c>
      <c r="C138" s="237"/>
      <c r="D138" s="198"/>
      <c r="E138" s="247"/>
      <c r="F138" s="231"/>
      <c r="G138" s="231"/>
      <c r="H138" s="239" t="str">
        <f>$H$53</f>
        <v>NEDO事業の従事時間(h/月)</v>
      </c>
      <c r="I138" s="216"/>
      <c r="J138" s="209"/>
      <c r="K138" s="211">
        <f>$H$54</f>
        <v>0</v>
      </c>
      <c r="L138" s="198"/>
      <c r="M138" s="350"/>
      <c r="N138" s="240"/>
      <c r="O138" s="336"/>
      <c r="P138" s="348"/>
      <c r="Q138" s="290"/>
      <c r="S138" s="331"/>
      <c r="T138" s="198"/>
      <c r="U138" s="198"/>
      <c r="V138" s="198"/>
      <c r="W138" s="198"/>
      <c r="X138" s="198"/>
      <c r="Y138" s="198"/>
      <c r="Z138" s="198"/>
      <c r="AA138" s="198"/>
      <c r="AB138" s="198"/>
      <c r="AC138" s="198"/>
      <c r="AD138" s="198"/>
      <c r="AE138" s="198"/>
      <c r="AF138" s="198"/>
      <c r="AG138" s="198"/>
      <c r="AH138" s="246"/>
      <c r="AI138" s="231"/>
      <c r="AJ138" s="198"/>
      <c r="AK138" s="198"/>
      <c r="AL138" s="324"/>
      <c r="AM138" s="324"/>
      <c r="AN138" s="324"/>
      <c r="AO138" s="198"/>
      <c r="AP138" s="198"/>
      <c r="AQ138" s="198"/>
      <c r="AR138" s="198"/>
      <c r="AS138" s="198"/>
      <c r="AT138" s="324"/>
      <c r="AU138" s="324"/>
      <c r="AV138" s="324"/>
      <c r="AW138" s="324"/>
      <c r="AX138" s="324"/>
      <c r="AY138" s="324"/>
      <c r="AZ138" s="324"/>
      <c r="BA138" s="324"/>
      <c r="BB138" s="324"/>
      <c r="BC138" s="324"/>
      <c r="BD138" s="324"/>
      <c r="BE138" s="324"/>
      <c r="BF138" s="324"/>
      <c r="BG138" s="324"/>
      <c r="BH138" s="324"/>
      <c r="BI138" s="324"/>
      <c r="BJ138" s="324"/>
      <c r="BK138" s="324"/>
      <c r="BL138" s="324"/>
      <c r="BM138" s="324"/>
      <c r="BN138" s="324"/>
      <c r="BO138" s="324"/>
      <c r="BP138" s="324"/>
      <c r="BQ138" s="324"/>
      <c r="BR138" s="324"/>
      <c r="BS138" s="324"/>
      <c r="BT138" s="324"/>
      <c r="BU138" s="324"/>
      <c r="BV138" s="324"/>
      <c r="BW138" s="324"/>
      <c r="BX138" s="324"/>
      <c r="BY138" s="324"/>
      <c r="BZ138" s="324"/>
      <c r="CA138" s="324"/>
      <c r="CB138" s="324"/>
      <c r="CC138" s="324"/>
      <c r="CD138" s="324"/>
      <c r="CE138" s="324"/>
      <c r="CF138" s="324"/>
      <c r="CG138" s="324"/>
      <c r="CH138" s="324"/>
      <c r="CI138" s="324"/>
      <c r="CJ138" s="324"/>
      <c r="CK138" s="324"/>
      <c r="CL138" s="324"/>
      <c r="CM138" s="324"/>
      <c r="CN138" s="324"/>
      <c r="CO138" s="324"/>
      <c r="CP138" s="324"/>
      <c r="CQ138" s="324"/>
      <c r="CR138" s="324"/>
      <c r="CS138" s="324"/>
      <c r="CT138" s="324"/>
      <c r="CU138" s="324"/>
      <c r="CV138" s="324"/>
      <c r="CW138" s="324"/>
      <c r="CX138" s="324"/>
      <c r="CY138" s="324"/>
      <c r="CZ138" s="324"/>
    </row>
    <row r="139" spans="1:104" s="214" customFormat="1" ht="19.25" hidden="1" customHeight="1" outlineLevel="1">
      <c r="A139" s="231"/>
      <c r="B139" s="341">
        <f>$O$126</f>
        <v>0</v>
      </c>
      <c r="C139" s="342"/>
      <c r="D139" s="249"/>
      <c r="E139" s="240" t="s">
        <v>47</v>
      </c>
      <c r="F139" s="270" t="str">
        <f>"("&amp;$H$138&amp;" "&amp;$K$138&amp;" + "&amp;$I$53&amp;" "&amp;$I$54&amp;")"</f>
        <v>(NEDO事業の従事時間(h/月) 0 + 他の公的事業従事時間(h/月) 0)</v>
      </c>
      <c r="G139" s="271"/>
      <c r="H139" s="272"/>
      <c r="I139" s="272"/>
      <c r="J139" s="272"/>
      <c r="K139" s="272"/>
      <c r="L139" s="272"/>
      <c r="M139" s="351"/>
      <c r="N139" s="261"/>
      <c r="O139" s="337"/>
      <c r="P139" s="337"/>
      <c r="Q139" s="301"/>
      <c r="S139" s="331"/>
      <c r="T139" s="198"/>
      <c r="U139" s="198"/>
      <c r="V139" s="198"/>
      <c r="W139" s="198"/>
      <c r="X139" s="198"/>
      <c r="Y139" s="198"/>
      <c r="Z139" s="198"/>
      <c r="AA139" s="198"/>
      <c r="AB139" s="198"/>
      <c r="AC139" s="198"/>
      <c r="AD139" s="198"/>
      <c r="AE139" s="198"/>
      <c r="AF139" s="198"/>
      <c r="AG139" s="198"/>
      <c r="AH139" s="246"/>
      <c r="AI139" s="231"/>
      <c r="AJ139" s="198"/>
      <c r="AK139" s="198"/>
      <c r="AL139" s="324"/>
      <c r="AM139" s="324"/>
      <c r="AN139" s="324"/>
      <c r="AO139" s="198"/>
      <c r="AP139" s="198"/>
      <c r="AQ139" s="198"/>
      <c r="AR139" s="198"/>
      <c r="AS139" s="198"/>
      <c r="AT139" s="324"/>
      <c r="AU139" s="324"/>
      <c r="AV139" s="324"/>
      <c r="AW139" s="324"/>
      <c r="AX139" s="324"/>
      <c r="AY139" s="324"/>
      <c r="AZ139" s="324"/>
      <c r="BA139" s="324"/>
      <c r="BB139" s="324"/>
      <c r="BC139" s="324"/>
      <c r="BD139" s="324"/>
      <c r="BE139" s="324"/>
      <c r="BF139" s="324"/>
      <c r="BG139" s="324"/>
      <c r="BH139" s="324"/>
      <c r="BI139" s="324"/>
      <c r="BJ139" s="324"/>
      <c r="BK139" s="324"/>
      <c r="BL139" s="324"/>
      <c r="BM139" s="324"/>
      <c r="BN139" s="324"/>
      <c r="BO139" s="324"/>
      <c r="BP139" s="324"/>
      <c r="BQ139" s="324"/>
      <c r="BR139" s="324"/>
      <c r="BS139" s="324"/>
      <c r="BT139" s="324"/>
      <c r="BU139" s="324"/>
      <c r="BV139" s="324"/>
      <c r="BW139" s="324"/>
      <c r="BX139" s="324"/>
      <c r="BY139" s="324"/>
      <c r="BZ139" s="324"/>
      <c r="CA139" s="324"/>
      <c r="CB139" s="324"/>
      <c r="CC139" s="324"/>
      <c r="CD139" s="324"/>
      <c r="CE139" s="324"/>
      <c r="CF139" s="324"/>
      <c r="CG139" s="324"/>
      <c r="CH139" s="324"/>
      <c r="CI139" s="324"/>
      <c r="CJ139" s="324"/>
      <c r="CK139" s="324"/>
      <c r="CL139" s="324"/>
      <c r="CM139" s="324"/>
      <c r="CN139" s="324"/>
      <c r="CO139" s="324"/>
      <c r="CP139" s="324"/>
      <c r="CQ139" s="324"/>
      <c r="CR139" s="324"/>
      <c r="CS139" s="324"/>
      <c r="CT139" s="324"/>
      <c r="CU139" s="324"/>
      <c r="CV139" s="324"/>
      <c r="CW139" s="324"/>
      <c r="CX139" s="324"/>
      <c r="CY139" s="324"/>
      <c r="CZ139" s="324"/>
    </row>
    <row r="140" spans="1:104" s="214" customFormat="1" ht="19.25" hidden="1" customHeight="1" outlineLevel="1">
      <c r="A140" s="231"/>
      <c r="B140" s="231"/>
      <c r="C140" s="231"/>
      <c r="D140" s="247"/>
      <c r="E140" s="247"/>
      <c r="F140" s="247"/>
      <c r="G140" s="247"/>
      <c r="H140" s="247"/>
      <c r="I140" s="247"/>
      <c r="J140" s="198"/>
      <c r="K140" s="198"/>
      <c r="L140" s="198"/>
      <c r="M140" s="198"/>
      <c r="N140" s="198"/>
      <c r="O140" s="198"/>
      <c r="P140" s="198"/>
      <c r="Q140" s="298"/>
      <c r="S140" s="331"/>
      <c r="T140" s="198"/>
      <c r="U140" s="198"/>
      <c r="V140" s="198"/>
      <c r="W140" s="198"/>
      <c r="X140" s="198"/>
      <c r="Y140" s="198"/>
      <c r="Z140" s="198"/>
      <c r="AA140" s="198"/>
      <c r="AB140" s="198"/>
      <c r="AC140" s="198"/>
      <c r="AD140" s="198"/>
      <c r="AE140" s="198"/>
      <c r="AF140" s="198"/>
      <c r="AG140" s="198"/>
      <c r="AH140" s="246"/>
      <c r="AI140" s="231"/>
      <c r="AJ140" s="198"/>
      <c r="AK140" s="198"/>
      <c r="AL140" s="324"/>
      <c r="AM140" s="324"/>
      <c r="AN140" s="324"/>
      <c r="AO140" s="198"/>
      <c r="AP140" s="198"/>
      <c r="AQ140" s="198"/>
      <c r="AR140" s="198"/>
      <c r="AS140" s="198"/>
      <c r="AT140" s="324"/>
      <c r="AU140" s="324"/>
      <c r="AV140" s="324"/>
      <c r="AW140" s="324"/>
      <c r="AX140" s="324"/>
      <c r="AY140" s="324"/>
      <c r="AZ140" s="324"/>
      <c r="BA140" s="324"/>
      <c r="BB140" s="324"/>
      <c r="BC140" s="324"/>
      <c r="BD140" s="324"/>
      <c r="BE140" s="324"/>
      <c r="BF140" s="324"/>
      <c r="BG140" s="324"/>
      <c r="BH140" s="324"/>
      <c r="BI140" s="324"/>
      <c r="BJ140" s="324"/>
      <c r="BK140" s="324"/>
      <c r="BL140" s="324"/>
      <c r="BM140" s="324"/>
      <c r="BN140" s="324"/>
      <c r="BO140" s="324"/>
      <c r="BP140" s="324"/>
      <c r="BQ140" s="324"/>
      <c r="BR140" s="324"/>
      <c r="BS140" s="324"/>
      <c r="BT140" s="324"/>
      <c r="BU140" s="324"/>
      <c r="BV140" s="324"/>
      <c r="BW140" s="324"/>
      <c r="BX140" s="324"/>
      <c r="BY140" s="324"/>
      <c r="BZ140" s="324"/>
      <c r="CA140" s="324"/>
      <c r="CB140" s="324"/>
      <c r="CC140" s="324"/>
      <c r="CD140" s="324"/>
      <c r="CE140" s="324"/>
      <c r="CF140" s="324"/>
      <c r="CG140" s="324"/>
      <c r="CH140" s="324"/>
      <c r="CI140" s="324"/>
      <c r="CJ140" s="324"/>
      <c r="CK140" s="324"/>
      <c r="CL140" s="324"/>
      <c r="CM140" s="324"/>
      <c r="CN140" s="324"/>
      <c r="CO140" s="324"/>
      <c r="CP140" s="324"/>
      <c r="CQ140" s="324"/>
      <c r="CR140" s="324"/>
      <c r="CS140" s="324"/>
      <c r="CT140" s="324"/>
      <c r="CU140" s="324"/>
      <c r="CV140" s="324"/>
      <c r="CW140" s="324"/>
      <c r="CX140" s="324"/>
      <c r="CY140" s="324"/>
      <c r="CZ140" s="324"/>
    </row>
    <row r="141" spans="1:104" s="214" customFormat="1" ht="19.25" hidden="1" customHeight="1" outlineLevel="1">
      <c r="A141" s="231"/>
      <c r="B141" s="231"/>
      <c r="C141" s="231"/>
      <c r="D141" s="247"/>
      <c r="E141" s="247"/>
      <c r="F141" s="247"/>
      <c r="G141" s="247"/>
      <c r="H141" s="247"/>
      <c r="I141" s="247"/>
      <c r="J141" s="198"/>
      <c r="K141" s="198"/>
      <c r="L141" s="198"/>
      <c r="M141" s="198"/>
      <c r="N141" s="198"/>
      <c r="O141" s="198"/>
      <c r="P141" s="198"/>
      <c r="Q141" s="298"/>
      <c r="S141" s="331"/>
      <c r="T141" s="198"/>
      <c r="U141" s="198"/>
      <c r="V141" s="198"/>
      <c r="W141" s="198"/>
      <c r="X141" s="198"/>
      <c r="Y141" s="198"/>
      <c r="Z141" s="198"/>
      <c r="AA141" s="198"/>
      <c r="AB141" s="198"/>
      <c r="AC141" s="198"/>
      <c r="AD141" s="198"/>
      <c r="AE141" s="198"/>
      <c r="AF141" s="198"/>
      <c r="AG141" s="198"/>
      <c r="AH141" s="246"/>
      <c r="AI141" s="231"/>
      <c r="AJ141" s="198"/>
      <c r="AK141" s="198"/>
      <c r="AL141" s="324"/>
      <c r="AM141" s="324"/>
      <c r="AN141" s="324"/>
      <c r="AO141" s="198"/>
      <c r="AP141" s="198"/>
      <c r="AQ141" s="198"/>
      <c r="AR141" s="198"/>
      <c r="AS141" s="198"/>
      <c r="AT141" s="324"/>
      <c r="AU141" s="324"/>
      <c r="AV141" s="324"/>
      <c r="AW141" s="324"/>
      <c r="AX141" s="324"/>
      <c r="AY141" s="324"/>
      <c r="AZ141" s="324"/>
      <c r="BA141" s="324"/>
      <c r="BB141" s="324"/>
      <c r="BC141" s="324"/>
      <c r="BD141" s="324"/>
      <c r="BE141" s="324"/>
      <c r="BF141" s="324"/>
      <c r="BG141" s="324"/>
      <c r="BH141" s="324"/>
      <c r="BI141" s="324"/>
      <c r="BJ141" s="324"/>
      <c r="BK141" s="324"/>
      <c r="BL141" s="324"/>
      <c r="BM141" s="324"/>
      <c r="BN141" s="324"/>
      <c r="BO141" s="324"/>
      <c r="BP141" s="324"/>
      <c r="BQ141" s="324"/>
      <c r="BR141" s="324"/>
      <c r="BS141" s="324"/>
      <c r="BT141" s="324"/>
      <c r="BU141" s="324"/>
      <c r="BV141" s="324"/>
      <c r="BW141" s="324"/>
      <c r="BX141" s="324"/>
      <c r="BY141" s="324"/>
      <c r="BZ141" s="324"/>
      <c r="CA141" s="324"/>
      <c r="CB141" s="324"/>
      <c r="CC141" s="324"/>
      <c r="CD141" s="324"/>
      <c r="CE141" s="324"/>
      <c r="CF141" s="324"/>
      <c r="CG141" s="324"/>
      <c r="CH141" s="324"/>
      <c r="CI141" s="324"/>
      <c r="CJ141" s="324"/>
      <c r="CK141" s="324"/>
      <c r="CL141" s="324"/>
      <c r="CM141" s="324"/>
      <c r="CN141" s="324"/>
      <c r="CO141" s="324"/>
      <c r="CP141" s="324"/>
      <c r="CQ141" s="324"/>
      <c r="CR141" s="324"/>
      <c r="CS141" s="324"/>
      <c r="CT141" s="324"/>
      <c r="CU141" s="324"/>
      <c r="CV141" s="324"/>
      <c r="CW141" s="324"/>
      <c r="CX141" s="324"/>
      <c r="CY141" s="324"/>
      <c r="CZ141" s="324"/>
    </row>
    <row r="142" spans="1:104" s="214" customFormat="1" ht="19.25" hidden="1" customHeight="1" outlineLevel="1">
      <c r="A142" s="231"/>
      <c r="B142" s="231"/>
      <c r="C142" s="231"/>
      <c r="D142" s="247"/>
      <c r="E142" s="247"/>
      <c r="F142" s="247"/>
      <c r="G142" s="247"/>
      <c r="H142" s="247"/>
      <c r="I142" s="247"/>
      <c r="J142" s="198"/>
      <c r="K142" s="198"/>
      <c r="L142" s="198"/>
      <c r="M142" s="198"/>
      <c r="N142" s="198"/>
      <c r="O142" s="198"/>
      <c r="P142" s="198"/>
      <c r="Q142" s="298"/>
      <c r="S142" s="331"/>
      <c r="T142" s="198"/>
      <c r="U142" s="198"/>
      <c r="V142" s="198"/>
      <c r="W142" s="198"/>
      <c r="X142" s="198"/>
      <c r="Y142" s="198"/>
      <c r="Z142" s="198"/>
      <c r="AA142" s="198"/>
      <c r="AB142" s="198"/>
      <c r="AC142" s="198"/>
      <c r="AD142" s="198"/>
      <c r="AE142" s="198"/>
      <c r="AF142" s="198"/>
      <c r="AG142" s="198"/>
      <c r="AH142" s="246"/>
      <c r="AI142" s="231"/>
      <c r="AJ142" s="198"/>
      <c r="AK142" s="198"/>
      <c r="AL142" s="324"/>
      <c r="AM142" s="324"/>
      <c r="AN142" s="324"/>
      <c r="AO142" s="198"/>
      <c r="AP142" s="198"/>
      <c r="AQ142" s="198"/>
      <c r="AR142" s="198"/>
      <c r="AS142" s="198"/>
      <c r="AT142" s="324"/>
      <c r="AU142" s="324"/>
      <c r="AV142" s="324"/>
      <c r="AW142" s="324"/>
      <c r="AX142" s="324"/>
      <c r="AY142" s="324"/>
      <c r="AZ142" s="324"/>
      <c r="BA142" s="324"/>
      <c r="BB142" s="324"/>
      <c r="BC142" s="324"/>
      <c r="BD142" s="324"/>
      <c r="BE142" s="324"/>
      <c r="BF142" s="324"/>
      <c r="BG142" s="324"/>
      <c r="BH142" s="324"/>
      <c r="BI142" s="324"/>
      <c r="BJ142" s="324"/>
      <c r="BK142" s="324"/>
      <c r="BL142" s="324"/>
      <c r="BM142" s="324"/>
      <c r="BN142" s="324"/>
      <c r="BO142" s="324"/>
      <c r="BP142" s="324"/>
      <c r="BQ142" s="324"/>
      <c r="BR142" s="324"/>
      <c r="BS142" s="324"/>
      <c r="BT142" s="324"/>
      <c r="BU142" s="324"/>
      <c r="BV142" s="324"/>
      <c r="BW142" s="324"/>
      <c r="BX142" s="324"/>
      <c r="BY142" s="324"/>
      <c r="BZ142" s="324"/>
      <c r="CA142" s="324"/>
      <c r="CB142" s="324"/>
      <c r="CC142" s="324"/>
      <c r="CD142" s="324"/>
      <c r="CE142" s="324"/>
      <c r="CF142" s="324"/>
      <c r="CG142" s="324"/>
      <c r="CH142" s="324"/>
      <c r="CI142" s="324"/>
      <c r="CJ142" s="324"/>
      <c r="CK142" s="324"/>
      <c r="CL142" s="324"/>
      <c r="CM142" s="324"/>
      <c r="CN142" s="324"/>
      <c r="CO142" s="324"/>
      <c r="CP142" s="324"/>
      <c r="CQ142" s="324"/>
      <c r="CR142" s="324"/>
      <c r="CS142" s="324"/>
      <c r="CT142" s="324"/>
      <c r="CU142" s="324"/>
      <c r="CV142" s="324"/>
      <c r="CW142" s="324"/>
      <c r="CX142" s="324"/>
      <c r="CY142" s="324"/>
      <c r="CZ142" s="324"/>
    </row>
    <row r="143" spans="1:104" s="214" customFormat="1" ht="19.25" hidden="1" customHeight="1" outlineLevel="1">
      <c r="A143" s="231"/>
      <c r="B143" s="231"/>
      <c r="C143" s="231"/>
      <c r="D143" s="247"/>
      <c r="E143" s="247"/>
      <c r="F143" s="247"/>
      <c r="G143" s="247"/>
      <c r="H143" s="247"/>
      <c r="I143" s="247"/>
      <c r="J143" s="198"/>
      <c r="K143" s="198"/>
      <c r="L143" s="198"/>
      <c r="M143" s="198"/>
      <c r="N143" s="198"/>
      <c r="O143" s="198"/>
      <c r="P143" s="198"/>
      <c r="Q143" s="298"/>
      <c r="S143" s="331"/>
      <c r="T143" s="198"/>
      <c r="U143" s="198"/>
      <c r="V143" s="198"/>
      <c r="W143" s="198"/>
      <c r="X143" s="198"/>
      <c r="Y143" s="198"/>
      <c r="Z143" s="198"/>
      <c r="AA143" s="198"/>
      <c r="AB143" s="198"/>
      <c r="AC143" s="198"/>
      <c r="AD143" s="198"/>
      <c r="AE143" s="198"/>
      <c r="AF143" s="198"/>
      <c r="AG143" s="198"/>
      <c r="AH143" s="246"/>
      <c r="AI143" s="231"/>
      <c r="AJ143" s="198"/>
      <c r="AK143" s="198"/>
      <c r="AL143" s="324"/>
      <c r="AM143" s="324"/>
      <c r="AN143" s="324"/>
      <c r="AO143" s="198"/>
      <c r="AP143" s="198"/>
      <c r="AQ143" s="198"/>
      <c r="AR143" s="198"/>
      <c r="AS143" s="198"/>
      <c r="AT143" s="324"/>
      <c r="AU143" s="324"/>
      <c r="AV143" s="324"/>
      <c r="AW143" s="324"/>
      <c r="AX143" s="324"/>
      <c r="AY143" s="324"/>
      <c r="AZ143" s="324"/>
      <c r="BA143" s="324"/>
      <c r="BB143" s="324"/>
      <c r="BC143" s="324"/>
      <c r="BD143" s="324"/>
      <c r="BE143" s="324"/>
      <c r="BF143" s="324"/>
      <c r="BG143" s="324"/>
      <c r="BH143" s="324"/>
      <c r="BI143" s="324"/>
      <c r="BJ143" s="324"/>
      <c r="BK143" s="324"/>
      <c r="BL143" s="324"/>
      <c r="BM143" s="324"/>
      <c r="BN143" s="324"/>
      <c r="BO143" s="324"/>
      <c r="BP143" s="324"/>
      <c r="BQ143" s="324"/>
      <c r="BR143" s="324"/>
      <c r="BS143" s="324"/>
      <c r="BT143" s="324"/>
      <c r="BU143" s="324"/>
      <c r="BV143" s="324"/>
      <c r="BW143" s="324"/>
      <c r="BX143" s="324"/>
      <c r="BY143" s="324"/>
      <c r="BZ143" s="324"/>
      <c r="CA143" s="324"/>
      <c r="CB143" s="324"/>
      <c r="CC143" s="324"/>
      <c r="CD143" s="324"/>
      <c r="CE143" s="324"/>
      <c r="CF143" s="324"/>
      <c r="CG143" s="324"/>
      <c r="CH143" s="324"/>
      <c r="CI143" s="324"/>
      <c r="CJ143" s="324"/>
      <c r="CK143" s="324"/>
      <c r="CL143" s="324"/>
      <c r="CM143" s="324"/>
      <c r="CN143" s="324"/>
      <c r="CO143" s="324"/>
      <c r="CP143" s="324"/>
      <c r="CQ143" s="324"/>
      <c r="CR143" s="324"/>
      <c r="CS143" s="324"/>
      <c r="CT143" s="324"/>
      <c r="CU143" s="324"/>
      <c r="CV143" s="324"/>
      <c r="CW143" s="324"/>
      <c r="CX143" s="324"/>
      <c r="CY143" s="324"/>
      <c r="CZ143" s="324"/>
    </row>
    <row r="144" spans="1:104" s="214" customFormat="1" ht="19.25" hidden="1" customHeight="1" outlineLevel="1">
      <c r="A144" s="231"/>
      <c r="B144" s="231"/>
      <c r="C144" s="231"/>
      <c r="D144" s="247"/>
      <c r="E144" s="247"/>
      <c r="F144" s="247"/>
      <c r="G144" s="247"/>
      <c r="H144" s="247"/>
      <c r="I144" s="247"/>
      <c r="J144" s="198"/>
      <c r="K144" s="198"/>
      <c r="L144" s="198"/>
      <c r="M144" s="198"/>
      <c r="N144" s="198"/>
      <c r="O144" s="198"/>
      <c r="P144" s="198"/>
      <c r="Q144" s="298"/>
      <c r="S144" s="331"/>
      <c r="T144" s="198"/>
      <c r="U144" s="198"/>
      <c r="V144" s="198"/>
      <c r="W144" s="198"/>
      <c r="X144" s="198"/>
      <c r="Y144" s="198"/>
      <c r="Z144" s="198"/>
      <c r="AA144" s="198"/>
      <c r="AB144" s="198"/>
      <c r="AC144" s="198"/>
      <c r="AD144" s="198"/>
      <c r="AE144" s="198"/>
      <c r="AF144" s="198"/>
      <c r="AG144" s="198"/>
      <c r="AH144" s="246"/>
      <c r="AI144" s="231"/>
      <c r="AJ144" s="198"/>
      <c r="AK144" s="198"/>
      <c r="AL144" s="324"/>
      <c r="AM144" s="324"/>
      <c r="AN144" s="324"/>
      <c r="AO144" s="198"/>
      <c r="AP144" s="198"/>
      <c r="AQ144" s="198"/>
      <c r="AR144" s="198"/>
      <c r="AS144" s="198"/>
      <c r="AT144" s="324"/>
      <c r="AU144" s="324"/>
      <c r="AV144" s="324"/>
      <c r="AW144" s="324"/>
      <c r="AX144" s="324"/>
      <c r="AY144" s="324"/>
      <c r="AZ144" s="324"/>
      <c r="BA144" s="324"/>
      <c r="BB144" s="324"/>
      <c r="BC144" s="324"/>
      <c r="BD144" s="324"/>
      <c r="BE144" s="324"/>
      <c r="BF144" s="324"/>
      <c r="BG144" s="324"/>
      <c r="BH144" s="324"/>
      <c r="BI144" s="324"/>
      <c r="BJ144" s="324"/>
      <c r="BK144" s="324"/>
      <c r="BL144" s="324"/>
      <c r="BM144" s="324"/>
      <c r="BN144" s="324"/>
      <c r="BO144" s="324"/>
      <c r="BP144" s="324"/>
      <c r="BQ144" s="324"/>
      <c r="BR144" s="324"/>
      <c r="BS144" s="324"/>
      <c r="BT144" s="324"/>
      <c r="BU144" s="324"/>
      <c r="BV144" s="324"/>
      <c r="BW144" s="324"/>
      <c r="BX144" s="324"/>
      <c r="BY144" s="324"/>
      <c r="BZ144" s="324"/>
      <c r="CA144" s="324"/>
      <c r="CB144" s="324"/>
      <c r="CC144" s="324"/>
      <c r="CD144" s="324"/>
      <c r="CE144" s="324"/>
      <c r="CF144" s="324"/>
      <c r="CG144" s="324"/>
      <c r="CH144" s="324"/>
      <c r="CI144" s="324"/>
      <c r="CJ144" s="324"/>
      <c r="CK144" s="324"/>
      <c r="CL144" s="324"/>
      <c r="CM144" s="324"/>
      <c r="CN144" s="324"/>
      <c r="CO144" s="324"/>
      <c r="CP144" s="324"/>
      <c r="CQ144" s="324"/>
      <c r="CR144" s="324"/>
      <c r="CS144" s="324"/>
      <c r="CT144" s="324"/>
      <c r="CU144" s="324"/>
      <c r="CV144" s="324"/>
      <c r="CW144" s="324"/>
      <c r="CX144" s="324"/>
      <c r="CY144" s="324"/>
      <c r="CZ144" s="324"/>
    </row>
    <row r="145" spans="1:104" s="214" customFormat="1" ht="19.25" hidden="1" customHeight="1" outlineLevel="1">
      <c r="A145" s="231"/>
      <c r="B145" s="231"/>
      <c r="C145" s="231"/>
      <c r="D145" s="247"/>
      <c r="E145" s="247"/>
      <c r="F145" s="247"/>
      <c r="G145" s="247"/>
      <c r="H145" s="247"/>
      <c r="I145" s="247"/>
      <c r="J145" s="198"/>
      <c r="K145" s="198"/>
      <c r="L145" s="198"/>
      <c r="M145" s="198"/>
      <c r="N145" s="198"/>
      <c r="O145" s="198"/>
      <c r="P145" s="198"/>
      <c r="Q145" s="298"/>
      <c r="S145" s="331"/>
      <c r="T145" s="198"/>
      <c r="U145" s="198"/>
      <c r="V145" s="198"/>
      <c r="W145" s="198"/>
      <c r="X145" s="198"/>
      <c r="Y145" s="198"/>
      <c r="Z145" s="198"/>
      <c r="AA145" s="198"/>
      <c r="AB145" s="198"/>
      <c r="AC145" s="198"/>
      <c r="AD145" s="198"/>
      <c r="AE145" s="198"/>
      <c r="AF145" s="198"/>
      <c r="AG145" s="198"/>
      <c r="AH145" s="246"/>
      <c r="AI145" s="231"/>
      <c r="AJ145" s="198"/>
      <c r="AK145" s="198"/>
      <c r="AL145" s="324"/>
      <c r="AM145" s="324"/>
      <c r="AN145" s="324"/>
      <c r="AO145" s="198"/>
      <c r="AP145" s="198"/>
      <c r="AQ145" s="198"/>
      <c r="AR145" s="198"/>
      <c r="AS145" s="198"/>
      <c r="AT145" s="324"/>
      <c r="AU145" s="324"/>
      <c r="AV145" s="324"/>
      <c r="AW145" s="324"/>
      <c r="AX145" s="324"/>
      <c r="AY145" s="324"/>
      <c r="AZ145" s="324"/>
      <c r="BA145" s="324"/>
      <c r="BB145" s="324"/>
      <c r="BC145" s="324"/>
      <c r="BD145" s="324"/>
      <c r="BE145" s="324"/>
      <c r="BF145" s="324"/>
      <c r="BG145" s="324"/>
      <c r="BH145" s="324"/>
      <c r="BI145" s="324"/>
      <c r="BJ145" s="324"/>
      <c r="BK145" s="324"/>
      <c r="BL145" s="324"/>
      <c r="BM145" s="324"/>
      <c r="BN145" s="324"/>
      <c r="BO145" s="324"/>
      <c r="BP145" s="324"/>
      <c r="BQ145" s="324"/>
      <c r="BR145" s="324"/>
      <c r="BS145" s="324"/>
      <c r="BT145" s="324"/>
      <c r="BU145" s="324"/>
      <c r="BV145" s="324"/>
      <c r="BW145" s="324"/>
      <c r="BX145" s="324"/>
      <c r="BY145" s="324"/>
      <c r="BZ145" s="324"/>
      <c r="CA145" s="324"/>
      <c r="CB145" s="324"/>
      <c r="CC145" s="324"/>
      <c r="CD145" s="324"/>
      <c r="CE145" s="324"/>
      <c r="CF145" s="324"/>
      <c r="CG145" s="324"/>
      <c r="CH145" s="324"/>
      <c r="CI145" s="324"/>
      <c r="CJ145" s="324"/>
      <c r="CK145" s="324"/>
      <c r="CL145" s="324"/>
      <c r="CM145" s="324"/>
      <c r="CN145" s="324"/>
      <c r="CO145" s="324"/>
      <c r="CP145" s="324"/>
      <c r="CQ145" s="324"/>
      <c r="CR145" s="324"/>
      <c r="CS145" s="324"/>
      <c r="CT145" s="324"/>
      <c r="CU145" s="324"/>
      <c r="CV145" s="324"/>
      <c r="CW145" s="324"/>
      <c r="CX145" s="324"/>
      <c r="CY145" s="324"/>
      <c r="CZ145" s="324"/>
    </row>
    <row r="146" spans="1:104" s="214" customFormat="1" ht="19.25" hidden="1" customHeight="1" outlineLevel="1">
      <c r="A146" s="231"/>
      <c r="B146" s="231"/>
      <c r="C146" s="231"/>
      <c r="D146" s="247"/>
      <c r="E146" s="247"/>
      <c r="F146" s="247"/>
      <c r="G146" s="247"/>
      <c r="H146" s="247"/>
      <c r="I146" s="247"/>
      <c r="J146" s="198"/>
      <c r="K146" s="198"/>
      <c r="L146" s="198"/>
      <c r="M146" s="198"/>
      <c r="N146" s="198"/>
      <c r="O146" s="198"/>
      <c r="P146" s="198"/>
      <c r="Q146" s="298"/>
      <c r="S146" s="331"/>
      <c r="T146" s="198"/>
      <c r="U146" s="198"/>
      <c r="V146" s="198"/>
      <c r="W146" s="198"/>
      <c r="X146" s="198"/>
      <c r="Y146" s="198"/>
      <c r="Z146" s="198"/>
      <c r="AA146" s="198"/>
      <c r="AB146" s="198"/>
      <c r="AC146" s="198"/>
      <c r="AD146" s="198"/>
      <c r="AE146" s="198"/>
      <c r="AF146" s="198"/>
      <c r="AG146" s="198"/>
      <c r="AH146" s="246"/>
      <c r="AI146" s="231"/>
      <c r="AJ146" s="198"/>
      <c r="AK146" s="198"/>
      <c r="AL146" s="324"/>
      <c r="AM146" s="324"/>
      <c r="AN146" s="324"/>
      <c r="AO146" s="198"/>
      <c r="AP146" s="198"/>
      <c r="AQ146" s="198"/>
      <c r="AR146" s="198"/>
      <c r="AS146" s="198"/>
      <c r="AT146" s="324"/>
      <c r="AU146" s="324"/>
      <c r="AV146" s="324"/>
      <c r="AW146" s="324"/>
      <c r="AX146" s="324"/>
      <c r="AY146" s="324"/>
      <c r="AZ146" s="324"/>
      <c r="BA146" s="324"/>
      <c r="BB146" s="324"/>
      <c r="BC146" s="324"/>
      <c r="BD146" s="324"/>
      <c r="BE146" s="324"/>
      <c r="BF146" s="324"/>
      <c r="BG146" s="324"/>
      <c r="BH146" s="324"/>
      <c r="BI146" s="324"/>
      <c r="BJ146" s="324"/>
      <c r="BK146" s="324"/>
      <c r="BL146" s="324"/>
      <c r="BM146" s="324"/>
      <c r="BN146" s="324"/>
      <c r="BO146" s="324"/>
      <c r="BP146" s="324"/>
      <c r="BQ146" s="324"/>
      <c r="BR146" s="324"/>
      <c r="BS146" s="324"/>
      <c r="BT146" s="324"/>
      <c r="BU146" s="324"/>
      <c r="BV146" s="324"/>
      <c r="BW146" s="324"/>
      <c r="BX146" s="324"/>
      <c r="BY146" s="324"/>
      <c r="BZ146" s="324"/>
      <c r="CA146" s="324"/>
      <c r="CB146" s="324"/>
      <c r="CC146" s="324"/>
      <c r="CD146" s="324"/>
      <c r="CE146" s="324"/>
      <c r="CF146" s="324"/>
      <c r="CG146" s="324"/>
      <c r="CH146" s="324"/>
      <c r="CI146" s="324"/>
      <c r="CJ146" s="324"/>
      <c r="CK146" s="324"/>
      <c r="CL146" s="324"/>
      <c r="CM146" s="324"/>
      <c r="CN146" s="324"/>
      <c r="CO146" s="324"/>
      <c r="CP146" s="324"/>
      <c r="CQ146" s="324"/>
      <c r="CR146" s="324"/>
      <c r="CS146" s="324"/>
      <c r="CT146" s="324"/>
      <c r="CU146" s="324"/>
      <c r="CV146" s="324"/>
      <c r="CW146" s="324"/>
      <c r="CX146" s="324"/>
      <c r="CY146" s="324"/>
      <c r="CZ146" s="324"/>
    </row>
    <row r="147" spans="1:104" s="214" customFormat="1" ht="19.25" hidden="1" customHeight="1" outlineLevel="1">
      <c r="A147" s="231"/>
      <c r="B147" s="231"/>
      <c r="C147" s="231"/>
      <c r="D147" s="247"/>
      <c r="E147" s="247"/>
      <c r="F147" s="247"/>
      <c r="G147" s="247"/>
      <c r="H147" s="247"/>
      <c r="I147" s="247"/>
      <c r="J147" s="198"/>
      <c r="K147" s="198"/>
      <c r="L147" s="198"/>
      <c r="M147" s="198"/>
      <c r="N147" s="198"/>
      <c r="O147" s="198"/>
      <c r="P147" s="198"/>
      <c r="Q147" s="298"/>
      <c r="S147" s="331"/>
      <c r="T147" s="198"/>
      <c r="U147" s="198"/>
      <c r="V147" s="198"/>
      <c r="W147" s="198"/>
      <c r="X147" s="198"/>
      <c r="Y147" s="198"/>
      <c r="Z147" s="198"/>
      <c r="AA147" s="198"/>
      <c r="AB147" s="198"/>
      <c r="AC147" s="198"/>
      <c r="AD147" s="198"/>
      <c r="AE147" s="198"/>
      <c r="AF147" s="198"/>
      <c r="AG147" s="198"/>
      <c r="AH147" s="246"/>
      <c r="AI147" s="231"/>
      <c r="AJ147" s="198"/>
      <c r="AK147" s="198"/>
      <c r="AL147" s="324"/>
      <c r="AM147" s="324"/>
      <c r="AN147" s="324"/>
      <c r="AO147" s="198"/>
      <c r="AP147" s="198"/>
      <c r="AQ147" s="198"/>
      <c r="AR147" s="198"/>
      <c r="AS147" s="198"/>
      <c r="AT147" s="324"/>
      <c r="AU147" s="324"/>
      <c r="AV147" s="324"/>
      <c r="AW147" s="324"/>
      <c r="AX147" s="324"/>
      <c r="AY147" s="324"/>
      <c r="AZ147" s="324"/>
      <c r="BA147" s="324"/>
      <c r="BB147" s="324"/>
      <c r="BC147" s="324"/>
      <c r="BD147" s="324"/>
      <c r="BE147" s="324"/>
      <c r="BF147" s="324"/>
      <c r="BG147" s="324"/>
      <c r="BH147" s="324"/>
      <c r="BI147" s="324"/>
      <c r="BJ147" s="324"/>
      <c r="BK147" s="324"/>
      <c r="BL147" s="324"/>
      <c r="BM147" s="324"/>
      <c r="BN147" s="324"/>
      <c r="BO147" s="324"/>
      <c r="BP147" s="324"/>
      <c r="BQ147" s="324"/>
      <c r="BR147" s="324"/>
      <c r="BS147" s="324"/>
      <c r="BT147" s="324"/>
      <c r="BU147" s="324"/>
      <c r="BV147" s="324"/>
      <c r="BW147" s="324"/>
      <c r="BX147" s="324"/>
      <c r="BY147" s="324"/>
      <c r="BZ147" s="324"/>
      <c r="CA147" s="324"/>
      <c r="CB147" s="324"/>
      <c r="CC147" s="324"/>
      <c r="CD147" s="324"/>
      <c r="CE147" s="324"/>
      <c r="CF147" s="324"/>
      <c r="CG147" s="324"/>
      <c r="CH147" s="324"/>
      <c r="CI147" s="324"/>
      <c r="CJ147" s="324"/>
      <c r="CK147" s="324"/>
      <c r="CL147" s="324"/>
      <c r="CM147" s="324"/>
      <c r="CN147" s="324"/>
      <c r="CO147" s="324"/>
      <c r="CP147" s="324"/>
      <c r="CQ147" s="324"/>
      <c r="CR147" s="324"/>
      <c r="CS147" s="324"/>
      <c r="CT147" s="324"/>
      <c r="CU147" s="324"/>
      <c r="CV147" s="324"/>
      <c r="CW147" s="324"/>
      <c r="CX147" s="324"/>
      <c r="CY147" s="324"/>
      <c r="CZ147" s="324"/>
    </row>
    <row r="148" spans="1:104" s="214" customFormat="1" ht="19.25" hidden="1" customHeight="1" outlineLevel="1">
      <c r="A148" s="231"/>
      <c r="B148" s="231"/>
      <c r="C148" s="231"/>
      <c r="D148" s="247"/>
      <c r="E148" s="247"/>
      <c r="F148" s="247"/>
      <c r="G148" s="247"/>
      <c r="H148" s="247"/>
      <c r="I148" s="247"/>
      <c r="J148" s="198"/>
      <c r="K148" s="198"/>
      <c r="L148" s="198"/>
      <c r="M148" s="198"/>
      <c r="N148" s="198"/>
      <c r="O148" s="198"/>
      <c r="P148" s="198"/>
      <c r="Q148" s="298"/>
      <c r="S148" s="331"/>
      <c r="T148" s="198"/>
      <c r="U148" s="198"/>
      <c r="V148" s="198"/>
      <c r="W148" s="198"/>
      <c r="X148" s="198"/>
      <c r="Y148" s="198"/>
      <c r="Z148" s="198"/>
      <c r="AA148" s="198"/>
      <c r="AB148" s="198"/>
      <c r="AC148" s="198"/>
      <c r="AD148" s="198"/>
      <c r="AE148" s="198"/>
      <c r="AF148" s="198"/>
      <c r="AG148" s="198"/>
      <c r="AH148" s="246"/>
      <c r="AI148" s="231"/>
      <c r="AJ148" s="198"/>
      <c r="AK148" s="198"/>
      <c r="AL148" s="324"/>
      <c r="AM148" s="324"/>
      <c r="AN148" s="324"/>
      <c r="AO148" s="198"/>
      <c r="AP148" s="198"/>
      <c r="AQ148" s="198"/>
      <c r="AR148" s="198"/>
      <c r="AS148" s="198"/>
      <c r="AT148" s="324"/>
      <c r="AU148" s="324"/>
      <c r="AV148" s="324"/>
      <c r="AW148" s="324"/>
      <c r="AX148" s="324"/>
      <c r="AY148" s="324"/>
      <c r="AZ148" s="324"/>
      <c r="BA148" s="324"/>
      <c r="BB148" s="324"/>
      <c r="BC148" s="324"/>
      <c r="BD148" s="324"/>
      <c r="BE148" s="324"/>
      <c r="BF148" s="324"/>
      <c r="BG148" s="324"/>
      <c r="BH148" s="324"/>
      <c r="BI148" s="324"/>
      <c r="BJ148" s="324"/>
      <c r="BK148" s="324"/>
      <c r="BL148" s="324"/>
      <c r="BM148" s="324"/>
      <c r="BN148" s="324"/>
      <c r="BO148" s="324"/>
      <c r="BP148" s="324"/>
      <c r="BQ148" s="324"/>
      <c r="BR148" s="324"/>
      <c r="BS148" s="324"/>
      <c r="BT148" s="324"/>
      <c r="BU148" s="324"/>
      <c r="BV148" s="324"/>
      <c r="BW148" s="324"/>
      <c r="BX148" s="324"/>
      <c r="BY148" s="324"/>
      <c r="BZ148" s="324"/>
      <c r="CA148" s="324"/>
      <c r="CB148" s="324"/>
      <c r="CC148" s="324"/>
      <c r="CD148" s="324"/>
      <c r="CE148" s="324"/>
      <c r="CF148" s="324"/>
      <c r="CG148" s="324"/>
      <c r="CH148" s="324"/>
      <c r="CI148" s="324"/>
      <c r="CJ148" s="324"/>
      <c r="CK148" s="324"/>
      <c r="CL148" s="324"/>
      <c r="CM148" s="324"/>
      <c r="CN148" s="324"/>
      <c r="CO148" s="324"/>
      <c r="CP148" s="324"/>
      <c r="CQ148" s="324"/>
      <c r="CR148" s="324"/>
      <c r="CS148" s="324"/>
      <c r="CT148" s="324"/>
      <c r="CU148" s="324"/>
      <c r="CV148" s="324"/>
      <c r="CW148" s="324"/>
      <c r="CX148" s="324"/>
      <c r="CY148" s="324"/>
      <c r="CZ148" s="324"/>
    </row>
    <row r="149" spans="1:104" s="214" customFormat="1" ht="19.25" hidden="1" customHeight="1" outlineLevel="1">
      <c r="A149" s="231"/>
      <c r="B149" s="231"/>
      <c r="C149" s="231"/>
      <c r="D149" s="247"/>
      <c r="E149" s="247"/>
      <c r="F149" s="247"/>
      <c r="G149" s="247"/>
      <c r="H149" s="247"/>
      <c r="I149" s="247"/>
      <c r="J149" s="198"/>
      <c r="K149" s="198"/>
      <c r="L149" s="198"/>
      <c r="M149" s="198"/>
      <c r="N149" s="198"/>
      <c r="O149" s="198"/>
      <c r="P149" s="198"/>
      <c r="Q149" s="298"/>
      <c r="S149" s="331"/>
      <c r="T149" s="198"/>
      <c r="U149" s="198"/>
      <c r="V149" s="198"/>
      <c r="W149" s="198"/>
      <c r="X149" s="198"/>
      <c r="Y149" s="198"/>
      <c r="Z149" s="198"/>
      <c r="AA149" s="198"/>
      <c r="AB149" s="198"/>
      <c r="AC149" s="198"/>
      <c r="AD149" s="198"/>
      <c r="AE149" s="198"/>
      <c r="AF149" s="198"/>
      <c r="AG149" s="198"/>
      <c r="AH149" s="246"/>
      <c r="AI149" s="231"/>
      <c r="AJ149" s="198"/>
      <c r="AK149" s="198"/>
      <c r="AL149" s="324"/>
      <c r="AM149" s="324"/>
      <c r="AN149" s="324"/>
      <c r="AO149" s="198"/>
      <c r="AP149" s="198"/>
      <c r="AQ149" s="198"/>
      <c r="AR149" s="198"/>
      <c r="AS149" s="198"/>
      <c r="AT149" s="324"/>
      <c r="AU149" s="324"/>
      <c r="AV149" s="324"/>
      <c r="AW149" s="324"/>
      <c r="AX149" s="324"/>
      <c r="AY149" s="324"/>
      <c r="AZ149" s="324"/>
      <c r="BA149" s="324"/>
      <c r="BB149" s="324"/>
      <c r="BC149" s="324"/>
      <c r="BD149" s="324"/>
      <c r="BE149" s="324"/>
      <c r="BF149" s="324"/>
      <c r="BG149" s="324"/>
      <c r="BH149" s="324"/>
      <c r="BI149" s="324"/>
      <c r="BJ149" s="324"/>
      <c r="BK149" s="324"/>
      <c r="BL149" s="324"/>
      <c r="BM149" s="324"/>
      <c r="BN149" s="324"/>
      <c r="BO149" s="324"/>
      <c r="BP149" s="324"/>
      <c r="BQ149" s="324"/>
      <c r="BR149" s="324"/>
      <c r="BS149" s="324"/>
      <c r="BT149" s="324"/>
      <c r="BU149" s="324"/>
      <c r="BV149" s="324"/>
      <c r="BW149" s="324"/>
      <c r="BX149" s="324"/>
      <c r="BY149" s="324"/>
      <c r="BZ149" s="324"/>
      <c r="CA149" s="324"/>
      <c r="CB149" s="324"/>
      <c r="CC149" s="324"/>
      <c r="CD149" s="324"/>
      <c r="CE149" s="324"/>
      <c r="CF149" s="324"/>
      <c r="CG149" s="324"/>
      <c r="CH149" s="324"/>
      <c r="CI149" s="324"/>
      <c r="CJ149" s="324"/>
      <c r="CK149" s="324"/>
      <c r="CL149" s="324"/>
      <c r="CM149" s="324"/>
      <c r="CN149" s="324"/>
      <c r="CO149" s="324"/>
      <c r="CP149" s="324"/>
      <c r="CQ149" s="324"/>
      <c r="CR149" s="324"/>
      <c r="CS149" s="324"/>
      <c r="CT149" s="324"/>
      <c r="CU149" s="324"/>
      <c r="CV149" s="324"/>
      <c r="CW149" s="324"/>
      <c r="CX149" s="324"/>
      <c r="CY149" s="324"/>
      <c r="CZ149" s="324"/>
    </row>
    <row r="150" spans="1:104" s="214" customFormat="1" ht="19.25" hidden="1" customHeight="1" outlineLevel="1">
      <c r="A150" s="231"/>
      <c r="B150" s="231"/>
      <c r="C150" s="231"/>
      <c r="D150" s="247"/>
      <c r="E150" s="247"/>
      <c r="F150" s="247"/>
      <c r="G150" s="247"/>
      <c r="H150" s="247"/>
      <c r="I150" s="247"/>
      <c r="J150" s="198"/>
      <c r="K150" s="198"/>
      <c r="L150" s="198"/>
      <c r="M150" s="198"/>
      <c r="N150" s="198"/>
      <c r="O150" s="198"/>
      <c r="P150" s="198"/>
      <c r="Q150" s="298"/>
      <c r="S150" s="331"/>
      <c r="T150" s="198"/>
      <c r="U150" s="198"/>
      <c r="V150" s="198"/>
      <c r="W150" s="198"/>
      <c r="X150" s="198"/>
      <c r="Y150" s="198"/>
      <c r="Z150" s="198"/>
      <c r="AA150" s="198"/>
      <c r="AB150" s="198"/>
      <c r="AC150" s="198"/>
      <c r="AD150" s="198"/>
      <c r="AE150" s="198"/>
      <c r="AF150" s="198"/>
      <c r="AG150" s="198"/>
      <c r="AH150" s="246"/>
      <c r="AI150" s="231"/>
      <c r="AJ150" s="198"/>
      <c r="AK150" s="198"/>
      <c r="AL150" s="324"/>
      <c r="AM150" s="324"/>
      <c r="AN150" s="324"/>
      <c r="AO150" s="198"/>
      <c r="AP150" s="198"/>
      <c r="AQ150" s="198"/>
      <c r="AR150" s="198"/>
      <c r="AS150" s="198"/>
      <c r="AT150" s="324"/>
      <c r="AU150" s="324"/>
      <c r="AV150" s="324"/>
      <c r="AW150" s="324"/>
      <c r="AX150" s="324"/>
      <c r="AY150" s="324"/>
      <c r="AZ150" s="324"/>
      <c r="BA150" s="324"/>
      <c r="BB150" s="324"/>
      <c r="BC150" s="324"/>
      <c r="BD150" s="324"/>
      <c r="BE150" s="324"/>
      <c r="BF150" s="324"/>
      <c r="BG150" s="324"/>
      <c r="BH150" s="324"/>
      <c r="BI150" s="324"/>
      <c r="BJ150" s="324"/>
      <c r="BK150" s="324"/>
      <c r="BL150" s="324"/>
      <c r="BM150" s="324"/>
      <c r="BN150" s="324"/>
      <c r="BO150" s="324"/>
      <c r="BP150" s="324"/>
      <c r="BQ150" s="324"/>
      <c r="BR150" s="324"/>
      <c r="BS150" s="324"/>
      <c r="BT150" s="324"/>
      <c r="BU150" s="324"/>
      <c r="BV150" s="324"/>
      <c r="BW150" s="324"/>
      <c r="BX150" s="324"/>
      <c r="BY150" s="324"/>
      <c r="BZ150" s="324"/>
      <c r="CA150" s="324"/>
      <c r="CB150" s="324"/>
      <c r="CC150" s="324"/>
      <c r="CD150" s="324"/>
      <c r="CE150" s="324"/>
      <c r="CF150" s="324"/>
      <c r="CG150" s="324"/>
      <c r="CH150" s="324"/>
      <c r="CI150" s="324"/>
      <c r="CJ150" s="324"/>
      <c r="CK150" s="324"/>
      <c r="CL150" s="324"/>
      <c r="CM150" s="324"/>
      <c r="CN150" s="324"/>
      <c r="CO150" s="324"/>
      <c r="CP150" s="324"/>
      <c r="CQ150" s="324"/>
      <c r="CR150" s="324"/>
      <c r="CS150" s="324"/>
      <c r="CT150" s="324"/>
      <c r="CU150" s="324"/>
      <c r="CV150" s="324"/>
      <c r="CW150" s="324"/>
      <c r="CX150" s="324"/>
      <c r="CY150" s="324"/>
      <c r="CZ150" s="324"/>
    </row>
    <row r="151" spans="1:104" s="214" customFormat="1" ht="19.25" hidden="1" customHeight="1" outlineLevel="1">
      <c r="A151" s="231"/>
      <c r="B151" s="231"/>
      <c r="C151" s="231"/>
      <c r="D151" s="247"/>
      <c r="E151" s="247"/>
      <c r="F151" s="247"/>
      <c r="G151" s="247"/>
      <c r="H151" s="247"/>
      <c r="I151" s="247"/>
      <c r="J151" s="198"/>
      <c r="K151" s="198"/>
      <c r="L151" s="198"/>
      <c r="M151" s="198"/>
      <c r="N151" s="198"/>
      <c r="O151" s="198"/>
      <c r="P151" s="198"/>
      <c r="Q151" s="298"/>
      <c r="S151" s="331"/>
      <c r="T151" s="198"/>
      <c r="U151" s="198"/>
      <c r="V151" s="198"/>
      <c r="W151" s="198"/>
      <c r="X151" s="198"/>
      <c r="Y151" s="198"/>
      <c r="Z151" s="198"/>
      <c r="AA151" s="198"/>
      <c r="AB151" s="198"/>
      <c r="AC151" s="198"/>
      <c r="AD151" s="198"/>
      <c r="AE151" s="198"/>
      <c r="AF151" s="198"/>
      <c r="AG151" s="198"/>
      <c r="AH151" s="246"/>
      <c r="AI151" s="231"/>
      <c r="AJ151" s="198"/>
      <c r="AK151" s="198"/>
      <c r="AL151" s="324"/>
      <c r="AM151" s="324"/>
      <c r="AN151" s="324"/>
      <c r="AO151" s="198"/>
      <c r="AP151" s="198"/>
      <c r="AQ151" s="198"/>
      <c r="AR151" s="198"/>
      <c r="AS151" s="198"/>
      <c r="AT151" s="324"/>
      <c r="AU151" s="324"/>
      <c r="AV151" s="324"/>
      <c r="AW151" s="324"/>
      <c r="AX151" s="324"/>
      <c r="AY151" s="324"/>
      <c r="AZ151" s="324"/>
      <c r="BA151" s="324"/>
      <c r="BB151" s="324"/>
      <c r="BC151" s="324"/>
      <c r="BD151" s="324"/>
      <c r="BE151" s="324"/>
      <c r="BF151" s="324"/>
      <c r="BG151" s="324"/>
      <c r="BH151" s="324"/>
      <c r="BI151" s="324"/>
      <c r="BJ151" s="324"/>
      <c r="BK151" s="324"/>
      <c r="BL151" s="324"/>
      <c r="BM151" s="324"/>
      <c r="BN151" s="324"/>
      <c r="BO151" s="324"/>
      <c r="BP151" s="324"/>
      <c r="BQ151" s="324"/>
      <c r="BR151" s="324"/>
      <c r="BS151" s="324"/>
      <c r="BT151" s="324"/>
      <c r="BU151" s="324"/>
      <c r="BV151" s="324"/>
      <c r="BW151" s="324"/>
      <c r="BX151" s="324"/>
      <c r="BY151" s="324"/>
      <c r="BZ151" s="324"/>
      <c r="CA151" s="324"/>
      <c r="CB151" s="324"/>
      <c r="CC151" s="324"/>
      <c r="CD151" s="324"/>
      <c r="CE151" s="324"/>
      <c r="CF151" s="324"/>
      <c r="CG151" s="324"/>
      <c r="CH151" s="324"/>
      <c r="CI151" s="324"/>
      <c r="CJ151" s="324"/>
      <c r="CK151" s="324"/>
      <c r="CL151" s="324"/>
      <c r="CM151" s="324"/>
      <c r="CN151" s="324"/>
      <c r="CO151" s="324"/>
      <c r="CP151" s="324"/>
      <c r="CQ151" s="324"/>
      <c r="CR151" s="324"/>
      <c r="CS151" s="324"/>
      <c r="CT151" s="324"/>
      <c r="CU151" s="324"/>
      <c r="CV151" s="324"/>
      <c r="CW151" s="324"/>
      <c r="CX151" s="324"/>
      <c r="CY151" s="324"/>
      <c r="CZ151" s="324"/>
    </row>
    <row r="152" spans="1:104" s="214" customFormat="1" ht="19.25" hidden="1" customHeight="1" outlineLevel="1">
      <c r="A152" s="231"/>
      <c r="B152" s="231"/>
      <c r="C152" s="231"/>
      <c r="D152" s="247"/>
      <c r="E152" s="247"/>
      <c r="F152" s="247"/>
      <c r="G152" s="247"/>
      <c r="H152" s="247"/>
      <c r="I152" s="247"/>
      <c r="J152" s="198"/>
      <c r="K152" s="198"/>
      <c r="L152" s="198"/>
      <c r="M152" s="198"/>
      <c r="N152" s="198"/>
      <c r="O152" s="198"/>
      <c r="P152" s="198"/>
      <c r="Q152" s="298"/>
      <c r="S152" s="331"/>
      <c r="T152" s="198"/>
      <c r="U152" s="198"/>
      <c r="V152" s="198"/>
      <c r="W152" s="198"/>
      <c r="X152" s="198"/>
      <c r="Y152" s="198"/>
      <c r="Z152" s="198"/>
      <c r="AA152" s="198"/>
      <c r="AB152" s="198"/>
      <c r="AC152" s="198"/>
      <c r="AD152" s="198"/>
      <c r="AE152" s="198"/>
      <c r="AF152" s="198"/>
      <c r="AG152" s="198"/>
      <c r="AH152" s="246"/>
      <c r="AI152" s="231"/>
      <c r="AJ152" s="198"/>
      <c r="AK152" s="198"/>
      <c r="AL152" s="324"/>
      <c r="AM152" s="324"/>
      <c r="AN152" s="324"/>
      <c r="AO152" s="198"/>
      <c r="AP152" s="198"/>
      <c r="AQ152" s="198"/>
      <c r="AR152" s="198"/>
      <c r="AS152" s="198"/>
      <c r="AT152" s="324"/>
      <c r="AU152" s="324"/>
      <c r="AV152" s="324"/>
      <c r="AW152" s="324"/>
      <c r="AX152" s="324"/>
      <c r="AY152" s="324"/>
      <c r="AZ152" s="324"/>
      <c r="BA152" s="324"/>
      <c r="BB152" s="324"/>
      <c r="BC152" s="324"/>
      <c r="BD152" s="324"/>
      <c r="BE152" s="324"/>
      <c r="BF152" s="324"/>
      <c r="BG152" s="324"/>
      <c r="BH152" s="324"/>
      <c r="BI152" s="324"/>
      <c r="BJ152" s="324"/>
      <c r="BK152" s="324"/>
      <c r="BL152" s="324"/>
      <c r="BM152" s="324"/>
      <c r="BN152" s="324"/>
      <c r="BO152" s="324"/>
      <c r="BP152" s="324"/>
      <c r="BQ152" s="324"/>
      <c r="BR152" s="324"/>
      <c r="BS152" s="324"/>
      <c r="BT152" s="324"/>
      <c r="BU152" s="324"/>
      <c r="BV152" s="324"/>
      <c r="BW152" s="324"/>
      <c r="BX152" s="324"/>
      <c r="BY152" s="324"/>
      <c r="BZ152" s="324"/>
      <c r="CA152" s="324"/>
      <c r="CB152" s="324"/>
      <c r="CC152" s="324"/>
      <c r="CD152" s="324"/>
      <c r="CE152" s="324"/>
      <c r="CF152" s="324"/>
      <c r="CG152" s="324"/>
      <c r="CH152" s="324"/>
      <c r="CI152" s="324"/>
      <c r="CJ152" s="324"/>
      <c r="CK152" s="324"/>
      <c r="CL152" s="324"/>
      <c r="CM152" s="324"/>
      <c r="CN152" s="324"/>
      <c r="CO152" s="324"/>
      <c r="CP152" s="324"/>
      <c r="CQ152" s="324"/>
      <c r="CR152" s="324"/>
      <c r="CS152" s="324"/>
      <c r="CT152" s="324"/>
      <c r="CU152" s="324"/>
      <c r="CV152" s="324"/>
      <c r="CW152" s="324"/>
      <c r="CX152" s="324"/>
      <c r="CY152" s="324"/>
      <c r="CZ152" s="324"/>
    </row>
    <row r="153" spans="1:104" s="214" customFormat="1" ht="19.25" hidden="1" customHeight="1" outlineLevel="1">
      <c r="A153" s="231"/>
      <c r="B153" s="231"/>
      <c r="C153" s="231"/>
      <c r="D153" s="247"/>
      <c r="E153" s="247"/>
      <c r="F153" s="247"/>
      <c r="G153" s="247"/>
      <c r="H153" s="247"/>
      <c r="I153" s="247"/>
      <c r="J153" s="198"/>
      <c r="K153" s="198"/>
      <c r="L153" s="198"/>
      <c r="M153" s="198"/>
      <c r="N153" s="198"/>
      <c r="O153" s="198"/>
      <c r="P153" s="198"/>
      <c r="Q153" s="298"/>
      <c r="S153" s="331"/>
      <c r="T153" s="198"/>
      <c r="U153" s="198"/>
      <c r="V153" s="198"/>
      <c r="W153" s="198"/>
      <c r="X153" s="198"/>
      <c r="Y153" s="198"/>
      <c r="Z153" s="198"/>
      <c r="AA153" s="198"/>
      <c r="AB153" s="198"/>
      <c r="AC153" s="198"/>
      <c r="AD153" s="198"/>
      <c r="AE153" s="198"/>
      <c r="AF153" s="198"/>
      <c r="AG153" s="198"/>
      <c r="AH153" s="246"/>
      <c r="AI153" s="231"/>
      <c r="AJ153" s="198"/>
      <c r="AK153" s="198"/>
      <c r="AL153" s="324"/>
      <c r="AM153" s="324"/>
      <c r="AN153" s="324"/>
      <c r="AO153" s="198"/>
      <c r="AP153" s="198"/>
      <c r="AQ153" s="198"/>
      <c r="AR153" s="198"/>
      <c r="AS153" s="198"/>
      <c r="AT153" s="324"/>
      <c r="AU153" s="324"/>
      <c r="AV153" s="324"/>
      <c r="AW153" s="324"/>
      <c r="AX153" s="324"/>
      <c r="AY153" s="324"/>
      <c r="AZ153" s="324"/>
      <c r="BA153" s="324"/>
      <c r="BB153" s="324"/>
      <c r="BC153" s="324"/>
      <c r="BD153" s="324"/>
      <c r="BE153" s="324"/>
      <c r="BF153" s="324"/>
      <c r="BG153" s="324"/>
      <c r="BH153" s="324"/>
      <c r="BI153" s="324"/>
      <c r="BJ153" s="324"/>
      <c r="BK153" s="324"/>
      <c r="BL153" s="324"/>
      <c r="BM153" s="324"/>
      <c r="BN153" s="324"/>
      <c r="BO153" s="324"/>
      <c r="BP153" s="324"/>
      <c r="BQ153" s="324"/>
      <c r="BR153" s="324"/>
      <c r="BS153" s="324"/>
      <c r="BT153" s="324"/>
      <c r="BU153" s="324"/>
      <c r="BV153" s="324"/>
      <c r="BW153" s="324"/>
      <c r="BX153" s="324"/>
      <c r="BY153" s="324"/>
      <c r="BZ153" s="324"/>
      <c r="CA153" s="324"/>
      <c r="CB153" s="324"/>
      <c r="CC153" s="324"/>
      <c r="CD153" s="324"/>
      <c r="CE153" s="324"/>
      <c r="CF153" s="324"/>
      <c r="CG153" s="324"/>
      <c r="CH153" s="324"/>
      <c r="CI153" s="324"/>
      <c r="CJ153" s="324"/>
      <c r="CK153" s="324"/>
      <c r="CL153" s="324"/>
      <c r="CM153" s="324"/>
      <c r="CN153" s="324"/>
      <c r="CO153" s="324"/>
      <c r="CP153" s="324"/>
      <c r="CQ153" s="324"/>
      <c r="CR153" s="324"/>
      <c r="CS153" s="324"/>
      <c r="CT153" s="324"/>
      <c r="CU153" s="324"/>
      <c r="CV153" s="324"/>
      <c r="CW153" s="324"/>
      <c r="CX153" s="324"/>
      <c r="CY153" s="324"/>
      <c r="CZ153" s="324"/>
    </row>
    <row r="154" spans="1:104" s="214" customFormat="1" ht="19.25" hidden="1" customHeight="1" outlineLevel="1">
      <c r="A154" s="231"/>
      <c r="B154" s="231"/>
      <c r="C154" s="231"/>
      <c r="D154" s="247"/>
      <c r="E154" s="247"/>
      <c r="F154" s="247"/>
      <c r="G154" s="247"/>
      <c r="H154" s="247"/>
      <c r="I154" s="247"/>
      <c r="J154" s="198"/>
      <c r="K154" s="198"/>
      <c r="L154" s="198"/>
      <c r="M154" s="198"/>
      <c r="N154" s="198"/>
      <c r="O154" s="198"/>
      <c r="P154" s="198"/>
      <c r="Q154" s="298"/>
      <c r="S154" s="331"/>
      <c r="T154" s="198"/>
      <c r="U154" s="198"/>
      <c r="V154" s="198"/>
      <c r="W154" s="198"/>
      <c r="X154" s="198"/>
      <c r="Y154" s="198"/>
      <c r="Z154" s="198"/>
      <c r="AA154" s="198"/>
      <c r="AB154" s="198"/>
      <c r="AC154" s="198"/>
      <c r="AD154" s="198"/>
      <c r="AE154" s="198"/>
      <c r="AF154" s="198"/>
      <c r="AG154" s="198"/>
      <c r="AH154" s="246"/>
      <c r="AI154" s="231"/>
      <c r="AJ154" s="198"/>
      <c r="AK154" s="198"/>
      <c r="AL154" s="324"/>
      <c r="AM154" s="324"/>
      <c r="AN154" s="324"/>
      <c r="AO154" s="198"/>
      <c r="AP154" s="198"/>
      <c r="AQ154" s="198"/>
      <c r="AR154" s="198"/>
      <c r="AS154" s="198"/>
      <c r="AT154" s="324"/>
      <c r="AU154" s="324"/>
      <c r="AV154" s="324"/>
      <c r="AW154" s="324"/>
      <c r="AX154" s="324"/>
      <c r="AY154" s="324"/>
      <c r="AZ154" s="324"/>
      <c r="BA154" s="324"/>
      <c r="BB154" s="324"/>
      <c r="BC154" s="324"/>
      <c r="BD154" s="324"/>
      <c r="BE154" s="324"/>
      <c r="BF154" s="324"/>
      <c r="BG154" s="324"/>
      <c r="BH154" s="324"/>
      <c r="BI154" s="324"/>
      <c r="BJ154" s="324"/>
      <c r="BK154" s="324"/>
      <c r="BL154" s="324"/>
      <c r="BM154" s="324"/>
      <c r="BN154" s="324"/>
      <c r="BO154" s="324"/>
      <c r="BP154" s="324"/>
      <c r="BQ154" s="324"/>
      <c r="BR154" s="324"/>
      <c r="BS154" s="324"/>
      <c r="BT154" s="324"/>
      <c r="BU154" s="324"/>
      <c r="BV154" s="324"/>
      <c r="BW154" s="324"/>
      <c r="BX154" s="324"/>
      <c r="BY154" s="324"/>
      <c r="BZ154" s="324"/>
      <c r="CA154" s="324"/>
      <c r="CB154" s="324"/>
      <c r="CC154" s="324"/>
      <c r="CD154" s="324"/>
      <c r="CE154" s="324"/>
      <c r="CF154" s="324"/>
      <c r="CG154" s="324"/>
      <c r="CH154" s="324"/>
      <c r="CI154" s="324"/>
      <c r="CJ154" s="324"/>
      <c r="CK154" s="324"/>
      <c r="CL154" s="324"/>
      <c r="CM154" s="324"/>
      <c r="CN154" s="324"/>
      <c r="CO154" s="324"/>
      <c r="CP154" s="324"/>
      <c r="CQ154" s="324"/>
      <c r="CR154" s="324"/>
      <c r="CS154" s="324"/>
      <c r="CT154" s="324"/>
      <c r="CU154" s="324"/>
      <c r="CV154" s="324"/>
      <c r="CW154" s="324"/>
      <c r="CX154" s="324"/>
      <c r="CY154" s="324"/>
      <c r="CZ154" s="324"/>
    </row>
    <row r="155" spans="1:104" s="214" customFormat="1" ht="19.25" hidden="1" customHeight="1" outlineLevel="1">
      <c r="A155" s="240" t="s">
        <v>51</v>
      </c>
      <c r="B155" s="236" t="s">
        <v>58</v>
      </c>
      <c r="C155" s="286"/>
      <c r="D155" s="247"/>
      <c r="E155" s="247"/>
      <c r="F155" s="247"/>
      <c r="G155" s="247"/>
      <c r="H155" s="247"/>
      <c r="I155" s="247"/>
      <c r="J155" s="198"/>
      <c r="K155" s="198"/>
      <c r="L155" s="198"/>
      <c r="M155" s="198"/>
      <c r="N155" s="198"/>
      <c r="O155" s="198"/>
      <c r="P155" s="198"/>
      <c r="Q155" s="298"/>
      <c r="S155" s="331"/>
      <c r="T155" s="198"/>
      <c r="U155" s="198"/>
      <c r="V155" s="198"/>
      <c r="W155" s="198"/>
      <c r="X155" s="198"/>
      <c r="Y155" s="198"/>
      <c r="Z155" s="198"/>
      <c r="AA155" s="198"/>
      <c r="AB155" s="198"/>
      <c r="AC155" s="198"/>
      <c r="AD155" s="198"/>
      <c r="AE155" s="198"/>
      <c r="AF155" s="198"/>
      <c r="AG155" s="198"/>
      <c r="AH155" s="246"/>
      <c r="AI155" s="231"/>
      <c r="AJ155" s="198"/>
      <c r="AK155" s="198"/>
      <c r="AL155" s="324"/>
      <c r="AM155" s="324"/>
      <c r="AN155" s="324"/>
      <c r="AO155" s="198"/>
      <c r="AP155" s="198"/>
      <c r="AQ155" s="198"/>
      <c r="AR155" s="198"/>
      <c r="AS155" s="198"/>
      <c r="AT155" s="324"/>
      <c r="AU155" s="324"/>
      <c r="AV155" s="324"/>
      <c r="AW155" s="324"/>
      <c r="AX155" s="324"/>
      <c r="AY155" s="324"/>
      <c r="AZ155" s="324"/>
      <c r="BA155" s="324"/>
      <c r="BB155" s="324"/>
      <c r="BC155" s="324"/>
      <c r="BD155" s="324"/>
      <c r="BE155" s="324"/>
      <c r="BF155" s="324"/>
      <c r="BG155" s="324"/>
      <c r="BH155" s="324"/>
      <c r="BI155" s="324"/>
      <c r="BJ155" s="324"/>
      <c r="BK155" s="324"/>
      <c r="BL155" s="324"/>
      <c r="BM155" s="324"/>
      <c r="BN155" s="324"/>
      <c r="BO155" s="324"/>
      <c r="BP155" s="324"/>
      <c r="BQ155" s="324"/>
      <c r="BR155" s="324"/>
      <c r="BS155" s="324"/>
      <c r="BT155" s="324"/>
      <c r="BU155" s="324"/>
      <c r="BV155" s="324"/>
      <c r="BW155" s="324"/>
      <c r="BX155" s="324"/>
      <c r="BY155" s="324"/>
      <c r="BZ155" s="324"/>
      <c r="CA155" s="324"/>
      <c r="CB155" s="324"/>
      <c r="CC155" s="324"/>
      <c r="CD155" s="324"/>
      <c r="CE155" s="324"/>
      <c r="CF155" s="324"/>
      <c r="CG155" s="324"/>
      <c r="CH155" s="324"/>
      <c r="CI155" s="324"/>
      <c r="CJ155" s="324"/>
      <c r="CK155" s="324"/>
      <c r="CL155" s="324"/>
      <c r="CM155" s="324"/>
      <c r="CN155" s="324"/>
      <c r="CO155" s="324"/>
      <c r="CP155" s="324"/>
      <c r="CQ155" s="324"/>
      <c r="CR155" s="324"/>
      <c r="CS155" s="324"/>
      <c r="CT155" s="324"/>
      <c r="CU155" s="324"/>
      <c r="CV155" s="324"/>
      <c r="CW155" s="324"/>
      <c r="CX155" s="324"/>
      <c r="CY155" s="324"/>
      <c r="CZ155" s="324"/>
    </row>
    <row r="156" spans="1:104" s="214" customFormat="1" ht="19.25" hidden="1" customHeight="1" outlineLevel="1">
      <c r="A156" s="253"/>
      <c r="B156" s="230" t="str">
        <f>$A$53</f>
        <v>所定労働日数(日/月)</v>
      </c>
      <c r="C156" s="216"/>
      <c r="D156" s="231"/>
      <c r="E156" s="232">
        <f>A54</f>
        <v>23</v>
      </c>
      <c r="F156" s="233" t="str">
        <f>$F$53</f>
        <v>稼働日数(日/月)</v>
      </c>
      <c r="G156" s="234"/>
      <c r="H156" s="235" t="s">
        <v>140</v>
      </c>
      <c r="I156" s="198"/>
      <c r="J156" s="236" t="s">
        <v>141</v>
      </c>
      <c r="K156" s="198"/>
      <c r="L156" s="198"/>
      <c r="M156" s="237" t="s">
        <v>167</v>
      </c>
      <c r="N156" s="198"/>
      <c r="O156" s="238" t="s">
        <v>137</v>
      </c>
      <c r="P156" s="198"/>
      <c r="Q156" s="298"/>
      <c r="S156" s="331"/>
      <c r="T156" s="198"/>
      <c r="U156" s="198"/>
      <c r="V156" s="198"/>
      <c r="W156" s="198"/>
      <c r="X156" s="198"/>
      <c r="Y156" s="198"/>
      <c r="Z156" s="198"/>
      <c r="AA156" s="198"/>
      <c r="AB156" s="198"/>
      <c r="AC156" s="198"/>
      <c r="AD156" s="198"/>
      <c r="AE156" s="198"/>
      <c r="AF156" s="198"/>
      <c r="AG156" s="198"/>
      <c r="AH156" s="246"/>
      <c r="AI156" s="231"/>
      <c r="AJ156" s="198"/>
      <c r="AK156" s="198"/>
      <c r="AL156" s="324"/>
      <c r="AM156" s="324"/>
      <c r="AN156" s="324"/>
      <c r="AO156" s="198"/>
      <c r="AP156" s="198"/>
      <c r="AQ156" s="198"/>
      <c r="AR156" s="198"/>
      <c r="AS156" s="198"/>
      <c r="AT156" s="324"/>
      <c r="AU156" s="324"/>
      <c r="AV156" s="324"/>
      <c r="AW156" s="324"/>
      <c r="AX156" s="324"/>
      <c r="AY156" s="324"/>
      <c r="AZ156" s="324"/>
      <c r="BA156" s="324"/>
      <c r="BB156" s="324"/>
      <c r="BC156" s="324"/>
      <c r="BD156" s="324"/>
      <c r="BE156" s="324"/>
      <c r="BF156" s="324"/>
      <c r="BG156" s="324"/>
      <c r="BH156" s="324"/>
      <c r="BI156" s="324"/>
      <c r="BJ156" s="324"/>
      <c r="BK156" s="324"/>
      <c r="BL156" s="324"/>
      <c r="BM156" s="324"/>
      <c r="BN156" s="324"/>
      <c r="BO156" s="324"/>
      <c r="BP156" s="324"/>
      <c r="BQ156" s="324"/>
      <c r="BR156" s="324"/>
      <c r="BS156" s="324"/>
      <c r="BT156" s="324"/>
      <c r="BU156" s="324"/>
      <c r="BV156" s="324"/>
      <c r="BW156" s="324"/>
      <c r="BX156" s="324"/>
      <c r="BY156" s="324"/>
      <c r="BZ156" s="324"/>
      <c r="CA156" s="324"/>
      <c r="CB156" s="324"/>
      <c r="CC156" s="324"/>
      <c r="CD156" s="324"/>
      <c r="CE156" s="324"/>
      <c r="CF156" s="324"/>
      <c r="CG156" s="324"/>
      <c r="CH156" s="324"/>
      <c r="CI156" s="324"/>
      <c r="CJ156" s="324"/>
      <c r="CK156" s="324"/>
      <c r="CL156" s="324"/>
      <c r="CM156" s="324"/>
      <c r="CN156" s="324"/>
      <c r="CO156" s="324"/>
      <c r="CP156" s="324"/>
      <c r="CQ156" s="324"/>
      <c r="CR156" s="324"/>
      <c r="CS156" s="324"/>
      <c r="CT156" s="324"/>
      <c r="CU156" s="324"/>
      <c r="CV156" s="324"/>
      <c r="CW156" s="324"/>
      <c r="CX156" s="324"/>
      <c r="CY156" s="324"/>
      <c r="CZ156" s="324"/>
    </row>
    <row r="157" spans="1:104" s="214" customFormat="1" ht="19.25" hidden="1" customHeight="1" outlineLevel="1">
      <c r="A157" s="231"/>
      <c r="B157" s="239" t="str">
        <f>$E$53</f>
        <v>休暇日数(日/月)</v>
      </c>
      <c r="C157" s="240"/>
      <c r="D157" s="231"/>
      <c r="E157" s="232">
        <f>E54</f>
        <v>0</v>
      </c>
      <c r="F157" s="241">
        <f>F54</f>
        <v>23</v>
      </c>
      <c r="G157" s="242" t="s">
        <v>47</v>
      </c>
      <c r="H157" s="241">
        <f>B58</f>
        <v>0</v>
      </c>
      <c r="I157" s="242" t="s">
        <v>56</v>
      </c>
      <c r="J157" s="243">
        <f>D58</f>
        <v>0</v>
      </c>
      <c r="K157" s="214" t="s">
        <v>71</v>
      </c>
      <c r="L157" s="198"/>
      <c r="M157" s="325">
        <f>$G$54</f>
        <v>0</v>
      </c>
      <c r="N157" s="245" t="s">
        <v>48</v>
      </c>
      <c r="O157" s="243">
        <f>F157*H157+J157-M157</f>
        <v>0</v>
      </c>
      <c r="P157" s="198"/>
      <c r="Q157" s="298"/>
      <c r="S157" s="331"/>
      <c r="T157" s="198"/>
      <c r="U157" s="198"/>
      <c r="V157" s="198"/>
      <c r="W157" s="198"/>
      <c r="X157" s="198"/>
      <c r="Y157" s="198"/>
      <c r="Z157" s="198"/>
      <c r="AA157" s="198"/>
      <c r="AB157" s="198"/>
      <c r="AC157" s="198"/>
      <c r="AD157" s="198"/>
      <c r="AE157" s="198"/>
      <c r="AF157" s="198"/>
      <c r="AG157" s="198"/>
      <c r="AH157" s="246"/>
      <c r="AI157" s="231"/>
      <c r="AJ157" s="198"/>
      <c r="AK157" s="198"/>
      <c r="AL157" s="324"/>
      <c r="AM157" s="324"/>
      <c r="AN157" s="324"/>
      <c r="AO157" s="198"/>
      <c r="AP157" s="198"/>
      <c r="AQ157" s="198"/>
      <c r="AR157" s="198"/>
      <c r="AS157" s="198"/>
      <c r="AT157" s="324"/>
      <c r="AU157" s="324"/>
      <c r="AV157" s="324"/>
      <c r="AW157" s="324"/>
      <c r="AX157" s="324"/>
      <c r="AY157" s="324"/>
      <c r="AZ157" s="324"/>
      <c r="BA157" s="324"/>
      <c r="BB157" s="324"/>
      <c r="BC157" s="324"/>
      <c r="BD157" s="324"/>
      <c r="BE157" s="324"/>
      <c r="BF157" s="324"/>
      <c r="BG157" s="324"/>
      <c r="BH157" s="324"/>
      <c r="BI157" s="324"/>
      <c r="BJ157" s="324"/>
      <c r="BK157" s="324"/>
      <c r="BL157" s="324"/>
      <c r="BM157" s="324"/>
      <c r="BN157" s="324"/>
      <c r="BO157" s="324"/>
      <c r="BP157" s="324"/>
      <c r="BQ157" s="324"/>
      <c r="BR157" s="324"/>
      <c r="BS157" s="324"/>
      <c r="BT157" s="324"/>
      <c r="BU157" s="324"/>
      <c r="BV157" s="324"/>
      <c r="BW157" s="324"/>
      <c r="BX157" s="324"/>
      <c r="BY157" s="324"/>
      <c r="BZ157" s="324"/>
      <c r="CA157" s="324"/>
      <c r="CB157" s="324"/>
      <c r="CC157" s="324"/>
      <c r="CD157" s="324"/>
      <c r="CE157" s="324"/>
      <c r="CF157" s="324"/>
      <c r="CG157" s="324"/>
      <c r="CH157" s="324"/>
      <c r="CI157" s="324"/>
      <c r="CJ157" s="324"/>
      <c r="CK157" s="324"/>
      <c r="CL157" s="324"/>
      <c r="CM157" s="324"/>
      <c r="CN157" s="324"/>
      <c r="CO157" s="324"/>
      <c r="CP157" s="324"/>
      <c r="CQ157" s="324"/>
      <c r="CR157" s="324"/>
      <c r="CS157" s="324"/>
      <c r="CT157" s="324"/>
      <c r="CU157" s="324"/>
      <c r="CV157" s="324"/>
      <c r="CW157" s="324"/>
      <c r="CX157" s="324"/>
      <c r="CY157" s="324"/>
      <c r="CZ157" s="324"/>
    </row>
    <row r="158" spans="1:104" s="214" customFormat="1" ht="19.25" hidden="1" customHeight="1" outlineLevel="1">
      <c r="A158" s="231"/>
      <c r="B158" s="246" t="s">
        <v>80</v>
      </c>
      <c r="C158" s="246"/>
      <c r="D158" s="239"/>
      <c r="E158" s="247"/>
      <c r="F158" s="247"/>
      <c r="G158" s="247"/>
      <c r="H158" s="247"/>
      <c r="I158" s="247"/>
      <c r="J158" s="198"/>
      <c r="K158" s="198"/>
      <c r="L158" s="198"/>
      <c r="M158" s="198"/>
      <c r="N158" s="248"/>
      <c r="O158" s="198"/>
      <c r="P158" s="198"/>
      <c r="Q158" s="298"/>
      <c r="S158" s="331"/>
      <c r="T158" s="198"/>
      <c r="U158" s="198"/>
      <c r="V158" s="198"/>
      <c r="W158" s="198"/>
      <c r="X158" s="198"/>
      <c r="Y158" s="198"/>
      <c r="Z158" s="198"/>
      <c r="AA158" s="198"/>
      <c r="AB158" s="198"/>
      <c r="AC158" s="198"/>
      <c r="AD158" s="198"/>
      <c r="AE158" s="198"/>
      <c r="AF158" s="198"/>
      <c r="AG158" s="198"/>
      <c r="AH158" s="246"/>
      <c r="AI158" s="231"/>
      <c r="AJ158" s="198"/>
      <c r="AK158" s="198"/>
      <c r="AL158" s="324"/>
      <c r="AM158" s="324"/>
      <c r="AN158" s="324"/>
      <c r="AO158" s="198"/>
      <c r="AP158" s="198"/>
      <c r="AQ158" s="198"/>
      <c r="AR158" s="198"/>
      <c r="AS158" s="198"/>
      <c r="AT158" s="324"/>
      <c r="AU158" s="324"/>
      <c r="AV158" s="324"/>
      <c r="AW158" s="324"/>
      <c r="AX158" s="324"/>
      <c r="AY158" s="324"/>
      <c r="AZ158" s="324"/>
      <c r="BA158" s="324"/>
      <c r="BB158" s="324"/>
      <c r="BC158" s="324"/>
      <c r="BD158" s="324"/>
      <c r="BE158" s="324"/>
      <c r="BF158" s="324"/>
      <c r="BG158" s="324"/>
      <c r="BH158" s="324"/>
      <c r="BI158" s="324"/>
      <c r="BJ158" s="324"/>
      <c r="BK158" s="324"/>
      <c r="BL158" s="324"/>
      <c r="BM158" s="324"/>
      <c r="BN158" s="324"/>
      <c r="BO158" s="324"/>
      <c r="BP158" s="324"/>
      <c r="BQ158" s="324"/>
      <c r="BR158" s="324"/>
      <c r="BS158" s="324"/>
      <c r="BT158" s="324"/>
      <c r="BU158" s="324"/>
      <c r="BV158" s="324"/>
      <c r="BW158" s="324"/>
      <c r="BX158" s="324"/>
      <c r="BY158" s="324"/>
      <c r="BZ158" s="324"/>
      <c r="CA158" s="324"/>
      <c r="CB158" s="324"/>
      <c r="CC158" s="324"/>
      <c r="CD158" s="324"/>
      <c r="CE158" s="324"/>
      <c r="CF158" s="324"/>
      <c r="CG158" s="324"/>
      <c r="CH158" s="324"/>
      <c r="CI158" s="324"/>
      <c r="CJ158" s="324"/>
      <c r="CK158" s="324"/>
      <c r="CL158" s="324"/>
      <c r="CM158" s="324"/>
      <c r="CN158" s="324"/>
      <c r="CO158" s="324"/>
      <c r="CP158" s="324"/>
      <c r="CQ158" s="324"/>
      <c r="CR158" s="324"/>
      <c r="CS158" s="324"/>
      <c r="CT158" s="324"/>
      <c r="CU158" s="324"/>
      <c r="CV158" s="324"/>
      <c r="CW158" s="324"/>
      <c r="CX158" s="324"/>
      <c r="CY158" s="324"/>
      <c r="CZ158" s="324"/>
    </row>
    <row r="159" spans="1:104" s="214" customFormat="1" ht="19.25" hidden="1" customHeight="1" outlineLevel="1">
      <c r="A159" s="249"/>
      <c r="B159" s="249" t="s">
        <v>62</v>
      </c>
      <c r="C159" s="250"/>
      <c r="D159" s="251"/>
      <c r="E159" s="247"/>
      <c r="F159" s="247"/>
      <c r="G159" s="247"/>
      <c r="H159" s="247"/>
      <c r="I159" s="247"/>
      <c r="J159" s="198"/>
      <c r="K159" s="198"/>
      <c r="L159" s="198"/>
      <c r="M159" s="198"/>
      <c r="N159" s="248"/>
      <c r="O159" s="198"/>
      <c r="P159" s="198"/>
      <c r="Q159" s="298"/>
      <c r="S159" s="331"/>
      <c r="T159" s="198"/>
      <c r="U159" s="198"/>
      <c r="V159" s="198"/>
      <c r="W159" s="198"/>
      <c r="X159" s="198"/>
      <c r="Y159" s="198"/>
      <c r="Z159" s="198"/>
      <c r="AA159" s="198"/>
      <c r="AB159" s="198"/>
      <c r="AC159" s="198"/>
      <c r="AD159" s="198"/>
      <c r="AE159" s="198"/>
      <c r="AF159" s="198"/>
      <c r="AG159" s="198"/>
      <c r="AH159" s="246"/>
      <c r="AI159" s="231"/>
      <c r="AJ159" s="198"/>
      <c r="AK159" s="198"/>
      <c r="AL159" s="324"/>
      <c r="AM159" s="324"/>
      <c r="AN159" s="324"/>
      <c r="AO159" s="198"/>
      <c r="AP159" s="198"/>
      <c r="AQ159" s="198"/>
      <c r="AR159" s="198"/>
      <c r="AS159" s="198"/>
      <c r="AT159" s="324"/>
      <c r="AU159" s="324"/>
      <c r="AV159" s="324"/>
      <c r="AW159" s="324"/>
      <c r="AX159" s="324"/>
      <c r="AY159" s="324"/>
      <c r="AZ159" s="324"/>
      <c r="BA159" s="324"/>
      <c r="BB159" s="324"/>
      <c r="BC159" s="324"/>
      <c r="BD159" s="324"/>
      <c r="BE159" s="324"/>
      <c r="BF159" s="324"/>
      <c r="BG159" s="324"/>
      <c r="BH159" s="324"/>
      <c r="BI159" s="324"/>
      <c r="BJ159" s="324"/>
      <c r="BK159" s="324"/>
      <c r="BL159" s="324"/>
      <c r="BM159" s="324"/>
      <c r="BN159" s="324"/>
      <c r="BO159" s="324"/>
      <c r="BP159" s="324"/>
      <c r="BQ159" s="324"/>
      <c r="BR159" s="324"/>
      <c r="BS159" s="324"/>
      <c r="BT159" s="324"/>
      <c r="BU159" s="324"/>
      <c r="BV159" s="324"/>
      <c r="BW159" s="324"/>
      <c r="BX159" s="324"/>
      <c r="BY159" s="324"/>
      <c r="BZ159" s="324"/>
      <c r="CA159" s="324"/>
      <c r="CB159" s="324"/>
      <c r="CC159" s="324"/>
      <c r="CD159" s="324"/>
      <c r="CE159" s="324"/>
      <c r="CF159" s="324"/>
      <c r="CG159" s="324"/>
      <c r="CH159" s="324"/>
      <c r="CI159" s="324"/>
      <c r="CJ159" s="324"/>
      <c r="CK159" s="324"/>
      <c r="CL159" s="324"/>
      <c r="CM159" s="324"/>
      <c r="CN159" s="324"/>
      <c r="CO159" s="324"/>
      <c r="CP159" s="324"/>
      <c r="CQ159" s="324"/>
      <c r="CR159" s="324"/>
      <c r="CS159" s="324"/>
      <c r="CT159" s="324"/>
      <c r="CU159" s="324"/>
      <c r="CV159" s="324"/>
      <c r="CW159" s="324"/>
      <c r="CX159" s="324"/>
      <c r="CY159" s="324"/>
      <c r="CZ159" s="324"/>
    </row>
    <row r="160" spans="1:104" s="214" customFormat="1" ht="19.25" hidden="1" customHeight="1" outlineLevel="1">
      <c r="A160" s="253"/>
      <c r="B160" s="252" t="s">
        <v>137</v>
      </c>
      <c r="C160" s="253"/>
      <c r="D160" s="252"/>
      <c r="E160" s="253"/>
      <c r="F160" s="247"/>
      <c r="G160" s="254"/>
      <c r="H160" s="255" t="s">
        <v>142</v>
      </c>
      <c r="I160" s="254"/>
      <c r="J160" s="235" t="str">
        <f>$H$53</f>
        <v>NEDO事業の従事時間(h/月)</v>
      </c>
      <c r="K160" s="256"/>
      <c r="L160" s="198"/>
      <c r="M160" s="239"/>
      <c r="N160" s="257"/>
      <c r="O160" s="257" t="str">
        <f>$I$53</f>
        <v>他の公的事業従事時間(h/月)</v>
      </c>
      <c r="P160" s="344"/>
      <c r="Q160" s="298"/>
      <c r="S160" s="331"/>
      <c r="T160" s="198"/>
      <c r="U160" s="198"/>
      <c r="V160" s="198"/>
      <c r="W160" s="198"/>
      <c r="X160" s="198"/>
      <c r="Y160" s="198"/>
      <c r="Z160" s="198"/>
      <c r="AA160" s="198"/>
      <c r="AB160" s="198"/>
      <c r="AC160" s="198"/>
      <c r="AD160" s="198"/>
      <c r="AE160" s="198"/>
      <c r="AF160" s="198"/>
      <c r="AG160" s="198"/>
      <c r="AH160" s="246"/>
      <c r="AI160" s="231"/>
      <c r="AJ160" s="198"/>
      <c r="AK160" s="198"/>
      <c r="AL160" s="324"/>
      <c r="AM160" s="324"/>
      <c r="AN160" s="324"/>
      <c r="AO160" s="198"/>
      <c r="AP160" s="198"/>
      <c r="AQ160" s="198"/>
      <c r="AR160" s="198"/>
      <c r="AS160" s="198"/>
      <c r="AT160" s="324"/>
      <c r="AU160" s="324"/>
      <c r="AV160" s="324"/>
      <c r="AW160" s="324"/>
      <c r="AX160" s="324"/>
      <c r="AY160" s="324"/>
      <c r="AZ160" s="324"/>
      <c r="BA160" s="324"/>
      <c r="BB160" s="324"/>
      <c r="BC160" s="324"/>
      <c r="BD160" s="324"/>
      <c r="BE160" s="324"/>
      <c r="BF160" s="324"/>
      <c r="BG160" s="324"/>
      <c r="BH160" s="324"/>
      <c r="BI160" s="324"/>
      <c r="BJ160" s="324"/>
      <c r="BK160" s="324"/>
      <c r="BL160" s="324"/>
      <c r="BM160" s="324"/>
      <c r="BN160" s="324"/>
      <c r="BO160" s="324"/>
      <c r="BP160" s="324"/>
      <c r="BQ160" s="324"/>
      <c r="BR160" s="324"/>
      <c r="BS160" s="324"/>
      <c r="BT160" s="324"/>
      <c r="BU160" s="324"/>
      <c r="BV160" s="324"/>
      <c r="BW160" s="324"/>
      <c r="BX160" s="324"/>
      <c r="BY160" s="324"/>
      <c r="BZ160" s="324"/>
      <c r="CA160" s="324"/>
      <c r="CB160" s="324"/>
      <c r="CC160" s="324"/>
      <c r="CD160" s="324"/>
      <c r="CE160" s="324"/>
      <c r="CF160" s="324"/>
      <c r="CG160" s="324"/>
      <c r="CH160" s="324"/>
      <c r="CI160" s="324"/>
      <c r="CJ160" s="324"/>
      <c r="CK160" s="324"/>
      <c r="CL160" s="324"/>
      <c r="CM160" s="324"/>
      <c r="CN160" s="324"/>
      <c r="CO160" s="324"/>
      <c r="CP160" s="324"/>
      <c r="CQ160" s="324"/>
      <c r="CR160" s="324"/>
      <c r="CS160" s="324"/>
      <c r="CT160" s="324"/>
      <c r="CU160" s="324"/>
      <c r="CV160" s="324"/>
      <c r="CW160" s="324"/>
      <c r="CX160" s="324"/>
      <c r="CY160" s="324"/>
      <c r="CZ160" s="324"/>
    </row>
    <row r="161" spans="1:104" s="214" customFormat="1" ht="19.25" hidden="1" customHeight="1" outlineLevel="1">
      <c r="A161" s="231"/>
      <c r="B161" s="340" t="str">
        <f>TEXT($B$58*$F$58-G58,"###.00")&amp;" /固定除く"</f>
        <v>.00 /固定除く</v>
      </c>
      <c r="C161" s="337"/>
      <c r="D161" s="337"/>
      <c r="E161" s="259" t="str" cm="1">
        <f t="array" ref="E161">_xlfn.IFS(($B$58*$F$58-G58)&lt;G161,"＜",($B$58*$F$58-G58)&gt;=G161,"≧",TRUE,"")</f>
        <v>≧</v>
      </c>
      <c r="F161" s="247"/>
      <c r="G161" s="260">
        <f>$H$54+$I$54</f>
        <v>0</v>
      </c>
      <c r="H161" s="245" t="s">
        <v>52</v>
      </c>
      <c r="I161" s="254"/>
      <c r="J161" s="345">
        <f>$H$54</f>
        <v>0</v>
      </c>
      <c r="K161" s="337"/>
      <c r="L161" s="262"/>
      <c r="M161" s="261"/>
      <c r="N161" s="245" t="s">
        <v>56</v>
      </c>
      <c r="O161" s="261">
        <f>$I$54</f>
        <v>0</v>
      </c>
      <c r="P161" s="344"/>
      <c r="Q161" s="298"/>
      <c r="S161" s="331"/>
      <c r="T161" s="198"/>
      <c r="U161" s="198"/>
      <c r="V161" s="198"/>
      <c r="W161" s="198"/>
      <c r="X161" s="198"/>
      <c r="Y161" s="198"/>
      <c r="Z161" s="198"/>
      <c r="AA161" s="198"/>
      <c r="AB161" s="198"/>
      <c r="AC161" s="198"/>
      <c r="AD161" s="198"/>
      <c r="AE161" s="198"/>
      <c r="AF161" s="198"/>
      <c r="AG161" s="198"/>
      <c r="AH161" s="246"/>
      <c r="AI161" s="231"/>
      <c r="AJ161" s="198"/>
      <c r="AK161" s="198"/>
      <c r="AL161" s="324"/>
      <c r="AM161" s="324"/>
      <c r="AN161" s="324"/>
      <c r="AO161" s="198"/>
      <c r="AP161" s="198"/>
      <c r="AQ161" s="198"/>
      <c r="AR161" s="198"/>
      <c r="AS161" s="198"/>
      <c r="AT161" s="324"/>
      <c r="AU161" s="324"/>
      <c r="AV161" s="324"/>
      <c r="AW161" s="324"/>
      <c r="AX161" s="324"/>
      <c r="AY161" s="324"/>
      <c r="AZ161" s="324"/>
      <c r="BA161" s="324"/>
      <c r="BB161" s="324"/>
      <c r="BC161" s="324"/>
      <c r="BD161" s="324"/>
      <c r="BE161" s="324"/>
      <c r="BF161" s="324"/>
      <c r="BG161" s="324"/>
      <c r="BH161" s="324"/>
      <c r="BI161" s="324"/>
      <c r="BJ161" s="324"/>
      <c r="BK161" s="324"/>
      <c r="BL161" s="324"/>
      <c r="BM161" s="324"/>
      <c r="BN161" s="324"/>
      <c r="BO161" s="324"/>
      <c r="BP161" s="324"/>
      <c r="BQ161" s="324"/>
      <c r="BR161" s="324"/>
      <c r="BS161" s="324"/>
      <c r="BT161" s="324"/>
      <c r="BU161" s="324"/>
      <c r="BV161" s="324"/>
      <c r="BW161" s="324"/>
      <c r="BX161" s="324"/>
      <c r="BY161" s="324"/>
      <c r="BZ161" s="324"/>
      <c r="CA161" s="324"/>
      <c r="CB161" s="324"/>
      <c r="CC161" s="324"/>
      <c r="CD161" s="324"/>
      <c r="CE161" s="324"/>
      <c r="CF161" s="324"/>
      <c r="CG161" s="324"/>
      <c r="CH161" s="324"/>
      <c r="CI161" s="324"/>
      <c r="CJ161" s="324"/>
      <c r="CK161" s="324"/>
      <c r="CL161" s="324"/>
      <c r="CM161" s="324"/>
      <c r="CN161" s="324"/>
      <c r="CO161" s="324"/>
      <c r="CP161" s="324"/>
      <c r="CQ161" s="324"/>
      <c r="CR161" s="324"/>
      <c r="CS161" s="324"/>
      <c r="CT161" s="324"/>
      <c r="CU161" s="324"/>
      <c r="CV161" s="324"/>
      <c r="CW161" s="324"/>
      <c r="CX161" s="324"/>
      <c r="CY161" s="324"/>
      <c r="CZ161" s="324"/>
    </row>
    <row r="162" spans="1:104" s="214" customFormat="1" ht="19.25" hidden="1" customHeight="1" outlineLevel="1">
      <c r="A162" s="249"/>
      <c r="B162" s="249" t="s">
        <v>63</v>
      </c>
      <c r="C162" s="216"/>
      <c r="D162" s="249"/>
      <c r="E162" s="259"/>
      <c r="F162" s="247"/>
      <c r="G162" s="231"/>
      <c r="H162" s="260"/>
      <c r="I162" s="231"/>
      <c r="J162" s="254"/>
      <c r="K162" s="260"/>
      <c r="L162" s="216"/>
      <c r="M162" s="231"/>
      <c r="N162" s="260"/>
      <c r="O162" s="231"/>
      <c r="P162" s="198"/>
      <c r="Q162" s="298"/>
      <c r="S162" s="331"/>
      <c r="T162" s="198"/>
      <c r="U162" s="198"/>
      <c r="V162" s="198"/>
      <c r="W162" s="198"/>
      <c r="X162" s="198"/>
      <c r="Y162" s="198"/>
      <c r="Z162" s="198"/>
      <c r="AA162" s="198"/>
      <c r="AB162" s="198"/>
      <c r="AC162" s="198"/>
      <c r="AD162" s="198"/>
      <c r="AE162" s="198"/>
      <c r="AF162" s="198"/>
      <c r="AG162" s="198"/>
      <c r="AH162" s="246"/>
      <c r="AI162" s="231"/>
      <c r="AJ162" s="198"/>
      <c r="AK162" s="198"/>
      <c r="AL162" s="324"/>
      <c r="AM162" s="324"/>
      <c r="AN162" s="324"/>
      <c r="AO162" s="198"/>
      <c r="AP162" s="198"/>
      <c r="AQ162" s="198"/>
      <c r="AR162" s="198"/>
      <c r="AS162" s="198"/>
      <c r="AT162" s="324"/>
      <c r="AU162" s="324"/>
      <c r="AV162" s="324"/>
      <c r="AW162" s="324"/>
      <c r="AX162" s="324"/>
      <c r="AY162" s="324"/>
      <c r="AZ162" s="324"/>
      <c r="BA162" s="324"/>
      <c r="BB162" s="324"/>
      <c r="BC162" s="324"/>
      <c r="BD162" s="324"/>
      <c r="BE162" s="324"/>
      <c r="BF162" s="324"/>
      <c r="BG162" s="324"/>
      <c r="BH162" s="324"/>
      <c r="BI162" s="324"/>
      <c r="BJ162" s="324"/>
      <c r="BK162" s="324"/>
      <c r="BL162" s="324"/>
      <c r="BM162" s="324"/>
      <c r="BN162" s="324"/>
      <c r="BO162" s="324"/>
      <c r="BP162" s="324"/>
      <c r="BQ162" s="324"/>
      <c r="BR162" s="324"/>
      <c r="BS162" s="324"/>
      <c r="BT162" s="324"/>
      <c r="BU162" s="324"/>
      <c r="BV162" s="324"/>
      <c r="BW162" s="324"/>
      <c r="BX162" s="324"/>
      <c r="BY162" s="324"/>
      <c r="BZ162" s="324"/>
      <c r="CA162" s="324"/>
      <c r="CB162" s="324"/>
      <c r="CC162" s="324"/>
      <c r="CD162" s="324"/>
      <c r="CE162" s="324"/>
      <c r="CF162" s="324"/>
      <c r="CG162" s="324"/>
      <c r="CH162" s="324"/>
      <c r="CI162" s="324"/>
      <c r="CJ162" s="324"/>
      <c r="CK162" s="324"/>
      <c r="CL162" s="324"/>
      <c r="CM162" s="324"/>
      <c r="CN162" s="324"/>
      <c r="CO162" s="324"/>
      <c r="CP162" s="324"/>
      <c r="CQ162" s="324"/>
      <c r="CR162" s="324"/>
      <c r="CS162" s="324"/>
      <c r="CT162" s="324"/>
      <c r="CU162" s="324"/>
      <c r="CV162" s="324"/>
      <c r="CW162" s="324"/>
      <c r="CX162" s="324"/>
      <c r="CY162" s="324"/>
      <c r="CZ162" s="324"/>
    </row>
    <row r="163" spans="1:104" s="214" customFormat="1" ht="19.25" hidden="1" customHeight="1" outlineLevel="1">
      <c r="A163" s="253"/>
      <c r="B163" s="252" t="s">
        <v>49</v>
      </c>
      <c r="C163" s="253"/>
      <c r="D163" s="252"/>
      <c r="E163" s="253"/>
      <c r="F163" s="247"/>
      <c r="G163" s="254"/>
      <c r="H163" s="255" t="s">
        <v>142</v>
      </c>
      <c r="I163" s="254"/>
      <c r="J163" s="239"/>
      <c r="K163" s="255" t="str">
        <f>$H$53</f>
        <v>NEDO事業の従事時間(h/月)</v>
      </c>
      <c r="L163" s="198"/>
      <c r="M163" s="239"/>
      <c r="N163" s="263" t="str">
        <f>$I$53</f>
        <v>他の公的事業従事時間(h/月)</v>
      </c>
      <c r="O163" s="336"/>
      <c r="P163" s="344"/>
      <c r="Q163" s="298"/>
      <c r="S163" s="331"/>
      <c r="T163" s="198"/>
      <c r="U163" s="198"/>
      <c r="V163" s="198"/>
      <c r="W163" s="198"/>
      <c r="X163" s="198"/>
      <c r="Y163" s="198"/>
      <c r="Z163" s="198"/>
      <c r="AA163" s="198"/>
      <c r="AB163" s="198"/>
      <c r="AC163" s="198"/>
      <c r="AD163" s="198"/>
      <c r="AE163" s="198"/>
      <c r="AF163" s="198"/>
      <c r="AG163" s="198"/>
      <c r="AH163" s="246"/>
      <c r="AI163" s="231"/>
      <c r="AJ163" s="198"/>
      <c r="AK163" s="198"/>
      <c r="AL163" s="324"/>
      <c r="AM163" s="324"/>
      <c r="AN163" s="324"/>
      <c r="AO163" s="198"/>
      <c r="AP163" s="198"/>
      <c r="AQ163" s="198"/>
      <c r="AR163" s="198"/>
      <c r="AS163" s="198"/>
      <c r="AT163" s="324"/>
      <c r="AU163" s="324"/>
      <c r="AV163" s="324"/>
      <c r="AW163" s="324"/>
      <c r="AX163" s="324"/>
      <c r="AY163" s="324"/>
      <c r="AZ163" s="324"/>
      <c r="BA163" s="324"/>
      <c r="BB163" s="324"/>
      <c r="BC163" s="324"/>
      <c r="BD163" s="324"/>
      <c r="BE163" s="324"/>
      <c r="BF163" s="324"/>
      <c r="BG163" s="324"/>
      <c r="BH163" s="324"/>
      <c r="BI163" s="324"/>
      <c r="BJ163" s="324"/>
      <c r="BK163" s="324"/>
      <c r="BL163" s="324"/>
      <c r="BM163" s="324"/>
      <c r="BN163" s="324"/>
      <c r="BO163" s="324"/>
      <c r="BP163" s="324"/>
      <c r="BQ163" s="324"/>
      <c r="BR163" s="324"/>
      <c r="BS163" s="324"/>
      <c r="BT163" s="324"/>
      <c r="BU163" s="324"/>
      <c r="BV163" s="324"/>
      <c r="BW163" s="324"/>
      <c r="BX163" s="324"/>
      <c r="BY163" s="324"/>
      <c r="BZ163" s="324"/>
      <c r="CA163" s="324"/>
      <c r="CB163" s="324"/>
      <c r="CC163" s="324"/>
      <c r="CD163" s="324"/>
      <c r="CE163" s="324"/>
      <c r="CF163" s="324"/>
      <c r="CG163" s="324"/>
      <c r="CH163" s="324"/>
      <c r="CI163" s="324"/>
      <c r="CJ163" s="324"/>
      <c r="CK163" s="324"/>
      <c r="CL163" s="324"/>
      <c r="CM163" s="324"/>
      <c r="CN163" s="324"/>
      <c r="CO163" s="324"/>
      <c r="CP163" s="324"/>
      <c r="CQ163" s="324"/>
      <c r="CR163" s="324"/>
      <c r="CS163" s="324"/>
      <c r="CT163" s="324"/>
      <c r="CU163" s="324"/>
      <c r="CV163" s="324"/>
      <c r="CW163" s="324"/>
      <c r="CX163" s="324"/>
      <c r="CY163" s="324"/>
      <c r="CZ163" s="324"/>
    </row>
    <row r="164" spans="1:104" s="214" customFormat="1" ht="19.25" hidden="1" customHeight="1" outlineLevel="1">
      <c r="A164" s="231"/>
      <c r="B164" s="340" t="str">
        <f>TEXT($B$58*$F$58+$D$58-G58,"###.00")&amp;" /固定含む"</f>
        <v>.00 /固定含む</v>
      </c>
      <c r="C164" s="337"/>
      <c r="D164" s="337"/>
      <c r="E164" s="259" t="str" cm="1">
        <f t="array" ref="E164">_xlfn.IFS(($B$58*$F$58+$D$58-G58)&lt;G164,"＜",($B$58*$F$58+$D$58-G58)&gt;=G164,"≧",TRUE,"")</f>
        <v>≧</v>
      </c>
      <c r="F164" s="247"/>
      <c r="G164" s="260">
        <f>$H$54+$I$54</f>
        <v>0</v>
      </c>
      <c r="H164" s="245" t="s">
        <v>52</v>
      </c>
      <c r="I164" s="260"/>
      <c r="J164" s="264">
        <f>$H$54</f>
        <v>0</v>
      </c>
      <c r="K164" s="259"/>
      <c r="L164" s="265" t="s">
        <v>56</v>
      </c>
      <c r="M164" s="261"/>
      <c r="N164" s="261">
        <f>$I$54</f>
        <v>0</v>
      </c>
      <c r="O164" s="337"/>
      <c r="P164" s="344"/>
      <c r="Q164" s="298"/>
      <c r="S164" s="331"/>
      <c r="T164" s="198"/>
      <c r="U164" s="198"/>
      <c r="V164" s="198"/>
      <c r="W164" s="198"/>
      <c r="X164" s="198"/>
      <c r="Y164" s="198"/>
      <c r="Z164" s="198"/>
      <c r="AA164" s="198"/>
      <c r="AB164" s="198"/>
      <c r="AC164" s="198"/>
      <c r="AD164" s="198"/>
      <c r="AE164" s="198"/>
      <c r="AF164" s="198"/>
      <c r="AG164" s="198"/>
      <c r="AH164" s="246"/>
      <c r="AI164" s="231"/>
      <c r="AJ164" s="198"/>
      <c r="AK164" s="198"/>
      <c r="AL164" s="324"/>
      <c r="AM164" s="324"/>
      <c r="AN164" s="324"/>
      <c r="AO164" s="198"/>
      <c r="AP164" s="198"/>
      <c r="AQ164" s="198"/>
      <c r="AR164" s="198"/>
      <c r="AS164" s="198"/>
      <c r="AT164" s="324"/>
      <c r="AU164" s="324"/>
      <c r="AV164" s="324"/>
      <c r="AW164" s="324"/>
      <c r="AX164" s="324"/>
      <c r="AY164" s="324"/>
      <c r="AZ164" s="324"/>
      <c r="BA164" s="324"/>
      <c r="BB164" s="324"/>
      <c r="BC164" s="324"/>
      <c r="BD164" s="324"/>
      <c r="BE164" s="324"/>
      <c r="BF164" s="324"/>
      <c r="BG164" s="324"/>
      <c r="BH164" s="324"/>
      <c r="BI164" s="324"/>
      <c r="BJ164" s="324"/>
      <c r="BK164" s="324"/>
      <c r="BL164" s="324"/>
      <c r="BM164" s="324"/>
      <c r="BN164" s="324"/>
      <c r="BO164" s="324"/>
      <c r="BP164" s="324"/>
      <c r="BQ164" s="324"/>
      <c r="BR164" s="324"/>
      <c r="BS164" s="324"/>
      <c r="BT164" s="324"/>
      <c r="BU164" s="324"/>
      <c r="BV164" s="324"/>
      <c r="BW164" s="324"/>
      <c r="BX164" s="324"/>
      <c r="BY164" s="324"/>
      <c r="BZ164" s="324"/>
      <c r="CA164" s="324"/>
      <c r="CB164" s="324"/>
      <c r="CC164" s="324"/>
      <c r="CD164" s="324"/>
      <c r="CE164" s="324"/>
      <c r="CF164" s="324"/>
      <c r="CG164" s="324"/>
      <c r="CH164" s="324"/>
      <c r="CI164" s="324"/>
      <c r="CJ164" s="324"/>
      <c r="CK164" s="324"/>
      <c r="CL164" s="324"/>
      <c r="CM164" s="324"/>
      <c r="CN164" s="324"/>
      <c r="CO164" s="324"/>
      <c r="CP164" s="324"/>
      <c r="CQ164" s="324"/>
      <c r="CR164" s="324"/>
      <c r="CS164" s="324"/>
      <c r="CT164" s="324"/>
      <c r="CU164" s="324"/>
      <c r="CV164" s="324"/>
      <c r="CW164" s="324"/>
      <c r="CX164" s="324"/>
      <c r="CY164" s="324"/>
      <c r="CZ164" s="324"/>
    </row>
    <row r="165" spans="1:104" s="214" customFormat="1" ht="19.25" hidden="1" customHeight="1" outlineLevel="1">
      <c r="A165" s="231"/>
      <c r="B165" s="249"/>
      <c r="C165" s="216"/>
      <c r="D165" s="249" t="s">
        <v>82</v>
      </c>
      <c r="E165" s="249" t="s">
        <v>82</v>
      </c>
      <c r="F165" s="249" t="s">
        <v>82</v>
      </c>
      <c r="G165" s="231"/>
      <c r="H165" s="260"/>
      <c r="I165" s="231"/>
      <c r="J165" s="254"/>
      <c r="K165" s="260"/>
      <c r="L165" s="216"/>
      <c r="M165" s="231"/>
      <c r="N165" s="260"/>
      <c r="O165" s="231"/>
      <c r="P165" s="198"/>
      <c r="Q165" s="298"/>
      <c r="S165" s="331"/>
      <c r="T165" s="198"/>
      <c r="U165" s="198"/>
      <c r="V165" s="198"/>
      <c r="W165" s="198"/>
      <c r="X165" s="198"/>
      <c r="Y165" s="198"/>
      <c r="Z165" s="198"/>
      <c r="AA165" s="198"/>
      <c r="AB165" s="198"/>
      <c r="AC165" s="198"/>
      <c r="AD165" s="198"/>
      <c r="AE165" s="198"/>
      <c r="AF165" s="198"/>
      <c r="AG165" s="198"/>
      <c r="AH165" s="246"/>
      <c r="AI165" s="231"/>
      <c r="AJ165" s="198"/>
      <c r="AK165" s="198"/>
      <c r="AL165" s="324"/>
      <c r="AM165" s="324"/>
      <c r="AN165" s="324"/>
      <c r="AO165" s="198"/>
      <c r="AP165" s="198"/>
      <c r="AQ165" s="198"/>
      <c r="AR165" s="198"/>
      <c r="AS165" s="198"/>
      <c r="AT165" s="324"/>
      <c r="AU165" s="324"/>
      <c r="AV165" s="324"/>
      <c r="AW165" s="324"/>
      <c r="AX165" s="324"/>
      <c r="AY165" s="324"/>
      <c r="AZ165" s="324"/>
      <c r="BA165" s="324"/>
      <c r="BB165" s="324"/>
      <c r="BC165" s="324"/>
      <c r="BD165" s="324"/>
      <c r="BE165" s="324"/>
      <c r="BF165" s="324"/>
      <c r="BG165" s="324"/>
      <c r="BH165" s="324"/>
      <c r="BI165" s="324"/>
      <c r="BJ165" s="324"/>
      <c r="BK165" s="324"/>
      <c r="BL165" s="324"/>
      <c r="BM165" s="324"/>
      <c r="BN165" s="324"/>
      <c r="BO165" s="324"/>
      <c r="BP165" s="324"/>
      <c r="BQ165" s="324"/>
      <c r="BR165" s="324"/>
      <c r="BS165" s="324"/>
      <c r="BT165" s="324"/>
      <c r="BU165" s="324"/>
      <c r="BV165" s="324"/>
      <c r="BW165" s="324"/>
      <c r="BX165" s="324"/>
      <c r="BY165" s="324"/>
      <c r="BZ165" s="324"/>
      <c r="CA165" s="324"/>
      <c r="CB165" s="324"/>
      <c r="CC165" s="324"/>
      <c r="CD165" s="324"/>
      <c r="CE165" s="324"/>
      <c r="CF165" s="324"/>
      <c r="CG165" s="324"/>
      <c r="CH165" s="324"/>
      <c r="CI165" s="324"/>
      <c r="CJ165" s="324"/>
      <c r="CK165" s="324"/>
      <c r="CL165" s="324"/>
      <c r="CM165" s="324"/>
      <c r="CN165" s="324"/>
      <c r="CO165" s="324"/>
      <c r="CP165" s="324"/>
      <c r="CQ165" s="324"/>
      <c r="CR165" s="324"/>
      <c r="CS165" s="324"/>
      <c r="CT165" s="324"/>
      <c r="CU165" s="324"/>
      <c r="CV165" s="324"/>
      <c r="CW165" s="324"/>
      <c r="CX165" s="324"/>
      <c r="CY165" s="324"/>
      <c r="CZ165" s="324"/>
    </row>
    <row r="166" spans="1:104" s="214" customFormat="1" ht="19.25" hidden="1" customHeight="1" outlineLevel="1">
      <c r="A166" s="231"/>
      <c r="B166" s="249"/>
      <c r="C166" s="216"/>
      <c r="D166" s="249" t="s">
        <v>82</v>
      </c>
      <c r="E166" s="249" t="s">
        <v>82</v>
      </c>
      <c r="F166" s="249" t="s">
        <v>82</v>
      </c>
      <c r="G166" s="231"/>
      <c r="H166" s="260"/>
      <c r="I166" s="231"/>
      <c r="J166" s="254"/>
      <c r="K166" s="260"/>
      <c r="L166" s="216"/>
      <c r="M166" s="231"/>
      <c r="N166" s="260"/>
      <c r="O166" s="231"/>
      <c r="P166" s="198"/>
      <c r="Q166" s="298"/>
      <c r="S166" s="331"/>
      <c r="T166" s="198"/>
      <c r="U166" s="198"/>
      <c r="V166" s="198"/>
      <c r="W166" s="198"/>
      <c r="X166" s="198"/>
      <c r="Y166" s="198"/>
      <c r="Z166" s="198"/>
      <c r="AA166" s="198"/>
      <c r="AB166" s="198"/>
      <c r="AC166" s="198"/>
      <c r="AD166" s="198"/>
      <c r="AE166" s="198"/>
      <c r="AF166" s="198"/>
      <c r="AG166" s="198"/>
      <c r="AH166" s="246"/>
      <c r="AI166" s="231"/>
      <c r="AJ166" s="198"/>
      <c r="AK166" s="198"/>
      <c r="AL166" s="324"/>
      <c r="AM166" s="324"/>
      <c r="AN166" s="324"/>
      <c r="AO166" s="198"/>
      <c r="AP166" s="198"/>
      <c r="AQ166" s="198"/>
      <c r="AR166" s="198"/>
      <c r="AS166" s="198"/>
      <c r="AT166" s="324"/>
      <c r="AU166" s="324"/>
      <c r="AV166" s="324"/>
      <c r="AW166" s="324"/>
      <c r="AX166" s="324"/>
      <c r="AY166" s="324"/>
      <c r="AZ166" s="324"/>
      <c r="BA166" s="324"/>
      <c r="BB166" s="324"/>
      <c r="BC166" s="324"/>
      <c r="BD166" s="324"/>
      <c r="BE166" s="324"/>
      <c r="BF166" s="324"/>
      <c r="BG166" s="324"/>
      <c r="BH166" s="324"/>
      <c r="BI166" s="324"/>
      <c r="BJ166" s="324"/>
      <c r="BK166" s="324"/>
      <c r="BL166" s="324"/>
      <c r="BM166" s="324"/>
      <c r="BN166" s="324"/>
      <c r="BO166" s="324"/>
      <c r="BP166" s="324"/>
      <c r="BQ166" s="324"/>
      <c r="BR166" s="324"/>
      <c r="BS166" s="324"/>
      <c r="BT166" s="324"/>
      <c r="BU166" s="324"/>
      <c r="BV166" s="324"/>
      <c r="BW166" s="324"/>
      <c r="BX166" s="324"/>
      <c r="BY166" s="324"/>
      <c r="BZ166" s="324"/>
      <c r="CA166" s="324"/>
      <c r="CB166" s="324"/>
      <c r="CC166" s="324"/>
      <c r="CD166" s="324"/>
      <c r="CE166" s="324"/>
      <c r="CF166" s="324"/>
      <c r="CG166" s="324"/>
      <c r="CH166" s="324"/>
      <c r="CI166" s="324"/>
      <c r="CJ166" s="324"/>
      <c r="CK166" s="324"/>
      <c r="CL166" s="324"/>
      <c r="CM166" s="324"/>
      <c r="CN166" s="324"/>
      <c r="CO166" s="324"/>
      <c r="CP166" s="324"/>
      <c r="CQ166" s="324"/>
      <c r="CR166" s="324"/>
      <c r="CS166" s="324"/>
      <c r="CT166" s="324"/>
      <c r="CU166" s="324"/>
      <c r="CV166" s="324"/>
      <c r="CW166" s="324"/>
      <c r="CX166" s="324"/>
      <c r="CY166" s="324"/>
      <c r="CZ166" s="324"/>
    </row>
    <row r="167" spans="1:104" s="214" customFormat="1" ht="19.25" hidden="1" customHeight="1" outlineLevel="1">
      <c r="A167" s="231"/>
      <c r="B167" s="249"/>
      <c r="C167" s="216"/>
      <c r="D167" s="249" t="s">
        <v>82</v>
      </c>
      <c r="E167" s="249" t="s">
        <v>82</v>
      </c>
      <c r="F167" s="249" t="s">
        <v>82</v>
      </c>
      <c r="G167" s="231"/>
      <c r="H167" s="260"/>
      <c r="J167" s="254"/>
      <c r="K167" s="260"/>
      <c r="L167" s="216"/>
      <c r="M167" s="231"/>
      <c r="N167" s="260"/>
      <c r="O167" s="231"/>
      <c r="P167" s="198"/>
      <c r="Q167" s="298"/>
      <c r="S167" s="331"/>
      <c r="T167" s="198"/>
      <c r="U167" s="198"/>
      <c r="V167" s="198"/>
      <c r="W167" s="198"/>
      <c r="X167" s="198"/>
      <c r="Y167" s="198"/>
      <c r="Z167" s="198"/>
      <c r="AA167" s="198"/>
      <c r="AB167" s="198"/>
      <c r="AC167" s="198"/>
      <c r="AD167" s="198"/>
      <c r="AE167" s="198"/>
      <c r="AF167" s="198"/>
      <c r="AG167" s="198"/>
      <c r="AH167" s="246"/>
      <c r="AI167" s="231"/>
      <c r="AJ167" s="198"/>
      <c r="AK167" s="198"/>
      <c r="AL167" s="324"/>
      <c r="AM167" s="324"/>
      <c r="AN167" s="324"/>
      <c r="AO167" s="198"/>
      <c r="AP167" s="198"/>
      <c r="AQ167" s="198"/>
      <c r="AR167" s="198"/>
      <c r="AS167" s="198"/>
      <c r="AT167" s="324"/>
      <c r="AU167" s="324"/>
      <c r="AV167" s="324"/>
      <c r="AW167" s="324"/>
      <c r="AX167" s="324"/>
      <c r="AY167" s="324"/>
      <c r="AZ167" s="324"/>
      <c r="BA167" s="324"/>
      <c r="BB167" s="324"/>
      <c r="BC167" s="324"/>
      <c r="BD167" s="324"/>
      <c r="BE167" s="324"/>
      <c r="BF167" s="324"/>
      <c r="BG167" s="324"/>
      <c r="BH167" s="324"/>
      <c r="BI167" s="324"/>
      <c r="BJ167" s="324"/>
      <c r="BK167" s="324"/>
      <c r="BL167" s="324"/>
      <c r="BM167" s="324"/>
      <c r="BN167" s="324"/>
      <c r="BO167" s="324"/>
      <c r="BP167" s="324"/>
      <c r="BQ167" s="324"/>
      <c r="BR167" s="324"/>
      <c r="BS167" s="324"/>
      <c r="BT167" s="324"/>
      <c r="BU167" s="324"/>
      <c r="BV167" s="324"/>
      <c r="BW167" s="324"/>
      <c r="BX167" s="324"/>
      <c r="BY167" s="324"/>
      <c r="BZ167" s="324"/>
      <c r="CA167" s="324"/>
      <c r="CB167" s="324"/>
      <c r="CC167" s="324"/>
      <c r="CD167" s="324"/>
      <c r="CE167" s="324"/>
      <c r="CF167" s="324"/>
      <c r="CG167" s="324"/>
      <c r="CH167" s="324"/>
      <c r="CI167" s="324"/>
      <c r="CJ167" s="324"/>
      <c r="CK167" s="324"/>
      <c r="CL167" s="324"/>
      <c r="CM167" s="324"/>
      <c r="CN167" s="324"/>
      <c r="CO167" s="324"/>
      <c r="CP167" s="324"/>
      <c r="CQ167" s="324"/>
      <c r="CR167" s="324"/>
      <c r="CS167" s="324"/>
      <c r="CT167" s="324"/>
      <c r="CU167" s="324"/>
      <c r="CV167" s="324"/>
      <c r="CW167" s="324"/>
      <c r="CX167" s="324"/>
      <c r="CY167" s="324"/>
      <c r="CZ167" s="324"/>
    </row>
    <row r="168" spans="1:104" s="214" customFormat="1" ht="19.25" hidden="1" customHeight="1" outlineLevel="1">
      <c r="A168" s="231"/>
      <c r="B168" s="249"/>
      <c r="C168" s="216"/>
      <c r="D168" s="249" t="s">
        <v>82</v>
      </c>
      <c r="E168" s="249" t="s">
        <v>82</v>
      </c>
      <c r="F168" s="249" t="s">
        <v>82</v>
      </c>
      <c r="G168" s="231"/>
      <c r="H168" s="260"/>
      <c r="I168" s="231"/>
      <c r="J168" s="254"/>
      <c r="K168" s="260"/>
      <c r="L168" s="216"/>
      <c r="M168" s="231"/>
      <c r="N168" s="260"/>
      <c r="O168" s="231"/>
      <c r="P168" s="198"/>
      <c r="Q168" s="298"/>
      <c r="S168" s="331"/>
      <c r="T168" s="198"/>
      <c r="U168" s="198"/>
      <c r="V168" s="198"/>
      <c r="W168" s="198"/>
      <c r="X168" s="198"/>
      <c r="Y168" s="198"/>
      <c r="Z168" s="198"/>
      <c r="AA168" s="198"/>
      <c r="AB168" s="198"/>
      <c r="AC168" s="198"/>
      <c r="AD168" s="198"/>
      <c r="AE168" s="198"/>
      <c r="AF168" s="198"/>
      <c r="AG168" s="198"/>
      <c r="AH168" s="246"/>
      <c r="AI168" s="231"/>
      <c r="AJ168" s="198"/>
      <c r="AK168" s="198"/>
      <c r="AL168" s="324"/>
      <c r="AM168" s="324"/>
      <c r="AN168" s="324"/>
      <c r="AO168" s="198"/>
      <c r="AP168" s="198"/>
      <c r="AQ168" s="198"/>
      <c r="AR168" s="198"/>
      <c r="AS168" s="198"/>
      <c r="AT168" s="324"/>
      <c r="AU168" s="324"/>
      <c r="AV168" s="324"/>
      <c r="AW168" s="324"/>
      <c r="AX168" s="324"/>
      <c r="AY168" s="324"/>
      <c r="AZ168" s="324"/>
      <c r="BA168" s="324"/>
      <c r="BB168" s="324"/>
      <c r="BC168" s="324"/>
      <c r="BD168" s="324"/>
      <c r="BE168" s="324"/>
      <c r="BF168" s="324"/>
      <c r="BG168" s="324"/>
      <c r="BH168" s="324"/>
      <c r="BI168" s="324"/>
      <c r="BJ168" s="324"/>
      <c r="BK168" s="324"/>
      <c r="BL168" s="324"/>
      <c r="BM168" s="324"/>
      <c r="BN168" s="324"/>
      <c r="BO168" s="324"/>
      <c r="BP168" s="324"/>
      <c r="BQ168" s="324"/>
      <c r="BR168" s="324"/>
      <c r="BS168" s="324"/>
      <c r="BT168" s="324"/>
      <c r="BU168" s="324"/>
      <c r="BV168" s="324"/>
      <c r="BW168" s="324"/>
      <c r="BX168" s="324"/>
      <c r="BY168" s="324"/>
      <c r="BZ168" s="324"/>
      <c r="CA168" s="324"/>
      <c r="CB168" s="324"/>
      <c r="CC168" s="324"/>
      <c r="CD168" s="324"/>
      <c r="CE168" s="324"/>
      <c r="CF168" s="324"/>
      <c r="CG168" s="324"/>
      <c r="CH168" s="324"/>
      <c r="CI168" s="324"/>
      <c r="CJ168" s="324"/>
      <c r="CK168" s="324"/>
      <c r="CL168" s="324"/>
      <c r="CM168" s="324"/>
      <c r="CN168" s="324"/>
      <c r="CO168" s="324"/>
      <c r="CP168" s="324"/>
      <c r="CQ168" s="324"/>
      <c r="CR168" s="324"/>
      <c r="CS168" s="324"/>
      <c r="CT168" s="324"/>
      <c r="CU168" s="324"/>
      <c r="CV168" s="324"/>
      <c r="CW168" s="324"/>
      <c r="CX168" s="324"/>
      <c r="CY168" s="324"/>
      <c r="CZ168" s="324"/>
    </row>
    <row r="169" spans="1:104" s="214" customFormat="1" ht="19.25" hidden="1" customHeight="1" outlineLevel="1">
      <c r="A169" s="231"/>
      <c r="B169" s="249"/>
      <c r="C169" s="216"/>
      <c r="D169" s="249"/>
      <c r="E169" s="249"/>
      <c r="F169" s="249"/>
      <c r="G169" s="231"/>
      <c r="H169" s="260"/>
      <c r="I169" s="231"/>
      <c r="J169" s="254"/>
      <c r="K169" s="260"/>
      <c r="L169" s="216"/>
      <c r="M169" s="231"/>
      <c r="N169" s="260"/>
      <c r="O169" s="231"/>
      <c r="P169" s="198"/>
      <c r="Q169" s="298"/>
      <c r="S169" s="331"/>
      <c r="T169" s="198"/>
      <c r="U169" s="198"/>
      <c r="V169" s="198"/>
      <c r="W169" s="198"/>
      <c r="X169" s="198"/>
      <c r="Y169" s="198"/>
      <c r="Z169" s="198"/>
      <c r="AA169" s="198"/>
      <c r="AB169" s="198"/>
      <c r="AC169" s="198"/>
      <c r="AD169" s="198"/>
      <c r="AE169" s="198"/>
      <c r="AF169" s="198"/>
      <c r="AG169" s="198"/>
      <c r="AH169" s="246"/>
      <c r="AI169" s="231"/>
      <c r="AJ169" s="198"/>
      <c r="AK169" s="198"/>
      <c r="AL169" s="324"/>
      <c r="AM169" s="324"/>
      <c r="AN169" s="324"/>
      <c r="AO169" s="198"/>
      <c r="AP169" s="198"/>
      <c r="AQ169" s="198"/>
      <c r="AR169" s="198"/>
      <c r="AS169" s="198"/>
      <c r="AT169" s="324"/>
      <c r="AU169" s="324"/>
      <c r="AV169" s="324"/>
      <c r="AW169" s="324"/>
      <c r="AX169" s="324"/>
      <c r="AY169" s="324"/>
      <c r="AZ169" s="324"/>
      <c r="BA169" s="324"/>
      <c r="BB169" s="324"/>
      <c r="BC169" s="324"/>
      <c r="BD169" s="324"/>
      <c r="BE169" s="324"/>
      <c r="BF169" s="324"/>
      <c r="BG169" s="324"/>
      <c r="BH169" s="324"/>
      <c r="BI169" s="324"/>
      <c r="BJ169" s="324"/>
      <c r="BK169" s="324"/>
      <c r="BL169" s="324"/>
      <c r="BM169" s="324"/>
      <c r="BN169" s="324"/>
      <c r="BO169" s="324"/>
      <c r="BP169" s="324"/>
      <c r="BQ169" s="324"/>
      <c r="BR169" s="324"/>
      <c r="BS169" s="324"/>
      <c r="BT169" s="324"/>
      <c r="BU169" s="324"/>
      <c r="BV169" s="324"/>
      <c r="BW169" s="324"/>
      <c r="BX169" s="324"/>
      <c r="BY169" s="324"/>
      <c r="BZ169" s="324"/>
      <c r="CA169" s="324"/>
      <c r="CB169" s="324"/>
      <c r="CC169" s="324"/>
      <c r="CD169" s="324"/>
      <c r="CE169" s="324"/>
      <c r="CF169" s="324"/>
      <c r="CG169" s="324"/>
      <c r="CH169" s="324"/>
      <c r="CI169" s="324"/>
      <c r="CJ169" s="324"/>
      <c r="CK169" s="324"/>
      <c r="CL169" s="324"/>
      <c r="CM169" s="324"/>
      <c r="CN169" s="324"/>
      <c r="CO169" s="324"/>
      <c r="CP169" s="324"/>
      <c r="CQ169" s="324"/>
      <c r="CR169" s="324"/>
      <c r="CS169" s="324"/>
      <c r="CT169" s="324"/>
      <c r="CU169" s="324"/>
      <c r="CV169" s="324"/>
      <c r="CW169" s="324"/>
      <c r="CX169" s="324"/>
      <c r="CY169" s="324"/>
      <c r="CZ169" s="324"/>
    </row>
    <row r="170" spans="1:104" s="214" customFormat="1" ht="19.25" hidden="1" customHeight="1" outlineLevel="1">
      <c r="A170" s="249" t="s">
        <v>59</v>
      </c>
      <c r="B170" s="216"/>
      <c r="C170" s="216"/>
      <c r="D170" s="249"/>
      <c r="E170" s="198"/>
      <c r="F170" s="246"/>
      <c r="G170" s="260"/>
      <c r="H170" s="260"/>
      <c r="I170" s="260"/>
      <c r="J170" s="260"/>
      <c r="K170" s="260"/>
      <c r="L170" s="260"/>
      <c r="M170" s="198"/>
      <c r="N170" s="198"/>
      <c r="O170" s="266" t="s">
        <v>136</v>
      </c>
      <c r="P170" s="198"/>
      <c r="Q170" s="299" t="str">
        <f>IF(N54="固定残業制",IF(E161="≧","計上時間",""),"")</f>
        <v/>
      </c>
      <c r="S170" s="331"/>
      <c r="T170" s="198"/>
      <c r="U170" s="198"/>
      <c r="V170" s="198"/>
      <c r="W170" s="198"/>
      <c r="X170" s="198"/>
      <c r="Y170" s="198"/>
      <c r="Z170" s="198"/>
      <c r="AA170" s="198"/>
      <c r="AB170" s="198"/>
      <c r="AC170" s="198"/>
      <c r="AD170" s="198"/>
      <c r="AE170" s="198"/>
      <c r="AF170" s="198"/>
      <c r="AG170" s="198"/>
      <c r="AH170" s="246"/>
      <c r="AI170" s="231"/>
      <c r="AJ170" s="198"/>
      <c r="AK170" s="198"/>
      <c r="AL170" s="324"/>
      <c r="AM170" s="324"/>
      <c r="AN170" s="324"/>
      <c r="AO170" s="198"/>
      <c r="AP170" s="198"/>
      <c r="AQ170" s="198"/>
      <c r="AR170" s="198"/>
      <c r="AS170" s="198"/>
      <c r="AT170" s="324"/>
      <c r="AU170" s="324"/>
      <c r="AV170" s="324"/>
      <c r="AW170" s="324"/>
      <c r="AX170" s="324"/>
      <c r="AY170" s="324"/>
      <c r="AZ170" s="324"/>
      <c r="BA170" s="324"/>
      <c r="BB170" s="324"/>
      <c r="BC170" s="324"/>
      <c r="BD170" s="324"/>
      <c r="BE170" s="324"/>
      <c r="BF170" s="324"/>
      <c r="BG170" s="324"/>
      <c r="BH170" s="324"/>
      <c r="BI170" s="324"/>
      <c r="BJ170" s="324"/>
      <c r="BK170" s="324"/>
      <c r="BL170" s="324"/>
      <c r="BM170" s="324"/>
      <c r="BN170" s="324"/>
      <c r="BO170" s="324"/>
      <c r="BP170" s="324"/>
      <c r="BQ170" s="324"/>
      <c r="BR170" s="324"/>
      <c r="BS170" s="324"/>
      <c r="BT170" s="324"/>
      <c r="BU170" s="324"/>
      <c r="BV170" s="324"/>
      <c r="BW170" s="324"/>
      <c r="BX170" s="324"/>
      <c r="BY170" s="324"/>
      <c r="BZ170" s="324"/>
      <c r="CA170" s="324"/>
      <c r="CB170" s="324"/>
      <c r="CC170" s="324"/>
      <c r="CD170" s="324"/>
      <c r="CE170" s="324"/>
      <c r="CF170" s="324"/>
      <c r="CG170" s="324"/>
      <c r="CH170" s="324"/>
      <c r="CI170" s="324"/>
      <c r="CJ170" s="324"/>
      <c r="CK170" s="324"/>
      <c r="CL170" s="324"/>
      <c r="CM170" s="324"/>
      <c r="CN170" s="324"/>
      <c r="CO170" s="324"/>
      <c r="CP170" s="324"/>
      <c r="CQ170" s="324"/>
      <c r="CR170" s="324"/>
      <c r="CS170" s="324"/>
      <c r="CT170" s="324"/>
      <c r="CU170" s="324"/>
      <c r="CV170" s="324"/>
      <c r="CW170" s="324"/>
      <c r="CX170" s="324"/>
      <c r="CY170" s="324"/>
      <c r="CZ170" s="324"/>
    </row>
    <row r="171" spans="1:104" s="214" customFormat="1" ht="19.25" hidden="1" customHeight="1" outlineLevel="1">
      <c r="A171" s="231"/>
      <c r="B171" s="249" t="str">
        <f>H53</f>
        <v>NEDO事業の従事時間(h/月)</v>
      </c>
      <c r="C171" s="216"/>
      <c r="D171" s="249"/>
      <c r="E171" s="259"/>
      <c r="F171" s="260">
        <f>H54</f>
        <v>0</v>
      </c>
      <c r="G171" s="254"/>
      <c r="H171" s="260"/>
      <c r="I171" s="231"/>
      <c r="J171" s="254"/>
      <c r="K171" s="260"/>
      <c r="L171" s="216"/>
      <c r="M171" s="198"/>
      <c r="N171" s="267" t="s">
        <v>56</v>
      </c>
      <c r="O171" s="261">
        <f>$J$58</f>
        <v>0</v>
      </c>
      <c r="P171" s="268" t="str">
        <f>IF(N54="固定残業制",IF(E161="≧","＝",""),"")</f>
        <v/>
      </c>
      <c r="Q171" s="302" t="str">
        <f>IF(N54="固定残業制",IF(E161="≧",$Q$44,""),"")</f>
        <v/>
      </c>
      <c r="S171" s="331"/>
      <c r="T171" s="198"/>
      <c r="U171" s="198"/>
      <c r="V171" s="198"/>
      <c r="W171" s="198"/>
      <c r="X171" s="198"/>
      <c r="Y171" s="198"/>
      <c r="Z171" s="198"/>
      <c r="AA171" s="198"/>
      <c r="AB171" s="198"/>
      <c r="AC171" s="198"/>
      <c r="AD171" s="198"/>
      <c r="AE171" s="198"/>
      <c r="AF171" s="198"/>
      <c r="AG171" s="198"/>
      <c r="AH171" s="246"/>
      <c r="AI171" s="231"/>
      <c r="AJ171" s="198"/>
      <c r="AK171" s="198"/>
      <c r="AL171" s="324"/>
      <c r="AM171" s="324"/>
      <c r="AN171" s="324"/>
      <c r="AO171" s="198"/>
      <c r="AP171" s="198"/>
      <c r="AQ171" s="198"/>
      <c r="AR171" s="198"/>
      <c r="AS171" s="198"/>
      <c r="AT171" s="324"/>
      <c r="AU171" s="324"/>
      <c r="AV171" s="324"/>
      <c r="AW171" s="324"/>
      <c r="AX171" s="324"/>
      <c r="AY171" s="324"/>
      <c r="AZ171" s="324"/>
      <c r="BA171" s="324"/>
      <c r="BB171" s="324"/>
      <c r="BC171" s="324"/>
      <c r="BD171" s="324"/>
      <c r="BE171" s="324"/>
      <c r="BF171" s="324"/>
      <c r="BG171" s="324"/>
      <c r="BH171" s="324"/>
      <c r="BI171" s="324"/>
      <c r="BJ171" s="324"/>
      <c r="BK171" s="324"/>
      <c r="BL171" s="324"/>
      <c r="BM171" s="324"/>
      <c r="BN171" s="324"/>
      <c r="BO171" s="324"/>
      <c r="BP171" s="324"/>
      <c r="BQ171" s="324"/>
      <c r="BR171" s="324"/>
      <c r="BS171" s="324"/>
      <c r="BT171" s="324"/>
      <c r="BU171" s="324"/>
      <c r="BV171" s="324"/>
      <c r="BW171" s="324"/>
      <c r="BX171" s="324"/>
      <c r="BY171" s="324"/>
      <c r="BZ171" s="324"/>
      <c r="CA171" s="324"/>
      <c r="CB171" s="324"/>
      <c r="CC171" s="324"/>
      <c r="CD171" s="324"/>
      <c r="CE171" s="324"/>
      <c r="CF171" s="324"/>
      <c r="CG171" s="324"/>
      <c r="CH171" s="324"/>
      <c r="CI171" s="324"/>
      <c r="CJ171" s="324"/>
      <c r="CK171" s="324"/>
      <c r="CL171" s="324"/>
      <c r="CM171" s="324"/>
      <c r="CN171" s="324"/>
      <c r="CO171" s="324"/>
      <c r="CP171" s="324"/>
      <c r="CQ171" s="324"/>
      <c r="CR171" s="324"/>
      <c r="CS171" s="324"/>
      <c r="CT171" s="324"/>
      <c r="CU171" s="324"/>
      <c r="CV171" s="324"/>
      <c r="CW171" s="324"/>
      <c r="CX171" s="324"/>
      <c r="CY171" s="324"/>
      <c r="CZ171" s="324"/>
    </row>
    <row r="172" spans="1:104" s="214" customFormat="1" ht="19.25" hidden="1" customHeight="1" outlineLevel="1">
      <c r="A172" s="231"/>
      <c r="B172" s="249"/>
      <c r="C172" s="216"/>
      <c r="D172" s="269"/>
      <c r="E172" s="259"/>
      <c r="F172" s="270"/>
      <c r="G172" s="271"/>
      <c r="H172" s="272"/>
      <c r="I172" s="272"/>
      <c r="J172" s="272"/>
      <c r="K172" s="272"/>
      <c r="L172" s="272"/>
      <c r="M172" s="273"/>
      <c r="N172" s="267"/>
      <c r="O172" s="261"/>
      <c r="P172" s="267"/>
      <c r="Q172" s="303"/>
      <c r="S172" s="331"/>
      <c r="T172" s="198"/>
      <c r="U172" s="198"/>
      <c r="V172" s="198"/>
      <c r="W172" s="198"/>
      <c r="X172" s="198"/>
      <c r="Y172" s="198"/>
      <c r="Z172" s="198"/>
      <c r="AA172" s="198"/>
      <c r="AB172" s="198"/>
      <c r="AC172" s="198"/>
      <c r="AD172" s="198"/>
      <c r="AE172" s="198"/>
      <c r="AF172" s="198"/>
      <c r="AG172" s="198"/>
      <c r="AH172" s="246"/>
      <c r="AI172" s="231"/>
      <c r="AJ172" s="198"/>
      <c r="AK172" s="198"/>
      <c r="AL172" s="324"/>
      <c r="AM172" s="324"/>
      <c r="AN172" s="324"/>
      <c r="AO172" s="198"/>
      <c r="AP172" s="198"/>
      <c r="AQ172" s="198"/>
      <c r="AR172" s="198"/>
      <c r="AS172" s="198"/>
      <c r="AT172" s="324"/>
      <c r="AU172" s="324"/>
      <c r="AV172" s="324"/>
      <c r="AW172" s="324"/>
      <c r="AX172" s="324"/>
      <c r="AY172" s="324"/>
      <c r="AZ172" s="324"/>
      <c r="BA172" s="324"/>
      <c r="BB172" s="324"/>
      <c r="BC172" s="324"/>
      <c r="BD172" s="324"/>
      <c r="BE172" s="324"/>
      <c r="BF172" s="324"/>
      <c r="BG172" s="324"/>
      <c r="BH172" s="324"/>
      <c r="BI172" s="324"/>
      <c r="BJ172" s="324"/>
      <c r="BK172" s="324"/>
      <c r="BL172" s="324"/>
      <c r="BM172" s="324"/>
      <c r="BN172" s="324"/>
      <c r="BO172" s="324"/>
      <c r="BP172" s="324"/>
      <c r="BQ172" s="324"/>
      <c r="BR172" s="324"/>
      <c r="BS172" s="324"/>
      <c r="BT172" s="324"/>
      <c r="BU172" s="324"/>
      <c r="BV172" s="324"/>
      <c r="BW172" s="324"/>
      <c r="BX172" s="324"/>
      <c r="BY172" s="324"/>
      <c r="BZ172" s="324"/>
      <c r="CA172" s="324"/>
      <c r="CB172" s="324"/>
      <c r="CC172" s="324"/>
      <c r="CD172" s="324"/>
      <c r="CE172" s="324"/>
      <c r="CF172" s="324"/>
      <c r="CG172" s="324"/>
      <c r="CH172" s="324"/>
      <c r="CI172" s="324"/>
      <c r="CJ172" s="324"/>
      <c r="CK172" s="324"/>
      <c r="CL172" s="324"/>
      <c r="CM172" s="324"/>
      <c r="CN172" s="324"/>
      <c r="CO172" s="324"/>
      <c r="CP172" s="324"/>
      <c r="CQ172" s="324"/>
      <c r="CR172" s="324"/>
      <c r="CS172" s="324"/>
      <c r="CT172" s="324"/>
      <c r="CU172" s="324"/>
      <c r="CV172" s="324"/>
      <c r="CW172" s="324"/>
      <c r="CX172" s="324"/>
      <c r="CY172" s="324"/>
      <c r="CZ172" s="324"/>
    </row>
    <row r="173" spans="1:104" s="214" customFormat="1" ht="19.25" hidden="1" customHeight="1" outlineLevel="1">
      <c r="A173" s="249" t="s">
        <v>61</v>
      </c>
      <c r="B173" s="216"/>
      <c r="C173" s="216"/>
      <c r="D173" s="249"/>
      <c r="E173" s="198"/>
      <c r="F173" s="246"/>
      <c r="G173" s="260"/>
      <c r="H173" s="260"/>
      <c r="I173" s="260"/>
      <c r="J173" s="260"/>
      <c r="K173" s="260"/>
      <c r="L173" s="274"/>
      <c r="M173" s="198"/>
      <c r="N173" s="273"/>
      <c r="O173" s="198"/>
      <c r="P173" s="259"/>
      <c r="Q173" s="298"/>
      <c r="S173" s="331"/>
      <c r="T173" s="198"/>
      <c r="U173" s="198"/>
      <c r="V173" s="198"/>
      <c r="W173" s="198"/>
      <c r="X173" s="198"/>
      <c r="Y173" s="198"/>
      <c r="Z173" s="198"/>
      <c r="AA173" s="198"/>
      <c r="AB173" s="198"/>
      <c r="AC173" s="198"/>
      <c r="AD173" s="198"/>
      <c r="AE173" s="198"/>
      <c r="AF173" s="198"/>
      <c r="AG173" s="198"/>
      <c r="AH173" s="246"/>
      <c r="AI173" s="231"/>
      <c r="AJ173" s="198"/>
      <c r="AK173" s="198"/>
      <c r="AL173" s="324"/>
      <c r="AM173" s="324"/>
      <c r="AN173" s="324"/>
      <c r="AO173" s="198"/>
      <c r="AP173" s="198"/>
      <c r="AQ173" s="198"/>
      <c r="AR173" s="198"/>
      <c r="AS173" s="198"/>
      <c r="AT173" s="324"/>
      <c r="AU173" s="324"/>
      <c r="AV173" s="324"/>
      <c r="AW173" s="324"/>
      <c r="AX173" s="324"/>
      <c r="AY173" s="324"/>
      <c r="AZ173" s="324"/>
      <c r="BA173" s="324"/>
      <c r="BB173" s="324"/>
      <c r="BC173" s="324"/>
      <c r="BD173" s="324"/>
      <c r="BE173" s="324"/>
      <c r="BF173" s="324"/>
      <c r="BG173" s="324"/>
      <c r="BH173" s="324"/>
      <c r="BI173" s="324"/>
      <c r="BJ173" s="324"/>
      <c r="BK173" s="324"/>
      <c r="BL173" s="324"/>
      <c r="BM173" s="324"/>
      <c r="BN173" s="324"/>
      <c r="BO173" s="324"/>
      <c r="BP173" s="324"/>
      <c r="BQ173" s="324"/>
      <c r="BR173" s="324"/>
      <c r="BS173" s="324"/>
      <c r="BT173" s="324"/>
      <c r="BU173" s="324"/>
      <c r="BV173" s="324"/>
      <c r="BW173" s="324"/>
      <c r="BX173" s="324"/>
      <c r="BY173" s="324"/>
      <c r="BZ173" s="324"/>
      <c r="CA173" s="324"/>
      <c r="CB173" s="324"/>
      <c r="CC173" s="324"/>
      <c r="CD173" s="324"/>
      <c r="CE173" s="324"/>
      <c r="CF173" s="324"/>
      <c r="CG173" s="324"/>
      <c r="CH173" s="324"/>
      <c r="CI173" s="324"/>
      <c r="CJ173" s="324"/>
      <c r="CK173" s="324"/>
      <c r="CL173" s="324"/>
      <c r="CM173" s="324"/>
      <c r="CN173" s="324"/>
      <c r="CO173" s="324"/>
      <c r="CP173" s="324"/>
      <c r="CQ173" s="324"/>
      <c r="CR173" s="324"/>
      <c r="CS173" s="324"/>
      <c r="CT173" s="324"/>
      <c r="CU173" s="324"/>
      <c r="CV173" s="324"/>
      <c r="CW173" s="324"/>
      <c r="CX173" s="324"/>
      <c r="CY173" s="324"/>
      <c r="CZ173" s="324"/>
    </row>
    <row r="174" spans="1:104" s="214" customFormat="1" ht="19.25" hidden="1" customHeight="1" outlineLevel="1">
      <c r="A174" s="231"/>
      <c r="B174" s="252" t="str">
        <f>$O$156</f>
        <v>所定労働時間(h/月)</v>
      </c>
      <c r="C174" s="237"/>
      <c r="D174" s="198"/>
      <c r="E174" s="336" t="s">
        <v>47</v>
      </c>
      <c r="F174" s="231"/>
      <c r="G174" s="231"/>
      <c r="H174" s="239" t="str">
        <f>$H$53</f>
        <v>NEDO事業の従事時間(h/月)</v>
      </c>
      <c r="I174" s="216"/>
      <c r="J174" s="209"/>
      <c r="K174" s="211">
        <f>$H$54</f>
        <v>0</v>
      </c>
      <c r="L174" s="198"/>
      <c r="M174" s="198"/>
      <c r="N174" s="343" t="s">
        <v>56</v>
      </c>
      <c r="O174" s="275" t="s">
        <v>136</v>
      </c>
      <c r="P174" s="268"/>
      <c r="Q174" s="299" t="str">
        <f>IF(N54="固定残業制",IF(AND(E161="＜",E164="≧"),"計上時間",""),"")</f>
        <v/>
      </c>
      <c r="S174" s="331"/>
      <c r="T174" s="198"/>
      <c r="U174" s="198"/>
      <c r="V174" s="198"/>
      <c r="W174" s="198"/>
      <c r="X174" s="198"/>
      <c r="Y174" s="198"/>
      <c r="Z174" s="198"/>
      <c r="AA174" s="198"/>
      <c r="AB174" s="198"/>
      <c r="AC174" s="198"/>
      <c r="AD174" s="198"/>
      <c r="AE174" s="198"/>
      <c r="AF174" s="198"/>
      <c r="AG174" s="198"/>
      <c r="AH174" s="246"/>
      <c r="AI174" s="231"/>
      <c r="AJ174" s="198"/>
      <c r="AK174" s="198"/>
      <c r="AL174" s="324"/>
      <c r="AM174" s="324"/>
      <c r="AN174" s="324"/>
      <c r="AO174" s="198"/>
      <c r="AP174" s="198"/>
      <c r="AQ174" s="198"/>
      <c r="AR174" s="198"/>
      <c r="AS174" s="198"/>
      <c r="AT174" s="324"/>
      <c r="AU174" s="324"/>
      <c r="AV174" s="324"/>
      <c r="AW174" s="324"/>
      <c r="AX174" s="324"/>
      <c r="AY174" s="324"/>
      <c r="AZ174" s="324"/>
      <c r="BA174" s="324"/>
      <c r="BB174" s="324"/>
      <c r="BC174" s="324"/>
      <c r="BD174" s="324"/>
      <c r="BE174" s="324"/>
      <c r="BF174" s="324"/>
      <c r="BG174" s="324"/>
      <c r="BH174" s="324"/>
      <c r="BI174" s="324"/>
      <c r="BJ174" s="324"/>
      <c r="BK174" s="324"/>
      <c r="BL174" s="324"/>
      <c r="BM174" s="324"/>
      <c r="BN174" s="324"/>
      <c r="BO174" s="324"/>
      <c r="BP174" s="324"/>
      <c r="BQ174" s="324"/>
      <c r="BR174" s="324"/>
      <c r="BS174" s="324"/>
      <c r="BT174" s="324"/>
      <c r="BU174" s="324"/>
      <c r="BV174" s="324"/>
      <c r="BW174" s="324"/>
      <c r="BX174" s="324"/>
      <c r="BY174" s="324"/>
      <c r="BZ174" s="324"/>
      <c r="CA174" s="324"/>
      <c r="CB174" s="324"/>
      <c r="CC174" s="324"/>
      <c r="CD174" s="324"/>
      <c r="CE174" s="324"/>
      <c r="CF174" s="324"/>
      <c r="CG174" s="324"/>
      <c r="CH174" s="324"/>
      <c r="CI174" s="324"/>
      <c r="CJ174" s="324"/>
      <c r="CK174" s="324"/>
      <c r="CL174" s="324"/>
      <c r="CM174" s="324"/>
      <c r="CN174" s="324"/>
      <c r="CO174" s="324"/>
      <c r="CP174" s="324"/>
      <c r="CQ174" s="324"/>
      <c r="CR174" s="324"/>
      <c r="CS174" s="324"/>
      <c r="CT174" s="324"/>
      <c r="CU174" s="324"/>
      <c r="CV174" s="324"/>
      <c r="CW174" s="324"/>
      <c r="CX174" s="324"/>
      <c r="CY174" s="324"/>
      <c r="CZ174" s="324"/>
    </row>
    <row r="175" spans="1:104" s="214" customFormat="1" ht="19.25" hidden="1" customHeight="1" outlineLevel="1">
      <c r="A175" s="231"/>
      <c r="B175" s="340" t="str">
        <f>TEXT($B$58*$F$58-G58,"###.00")&amp;" /固定除く"</f>
        <v>.00 /固定除く</v>
      </c>
      <c r="C175" s="337"/>
      <c r="D175" s="337"/>
      <c r="E175" s="337"/>
      <c r="F175" s="270" t="str">
        <f>H174&amp;" "&amp;K$174&amp;" + "&amp;$I$53&amp;" "&amp;$I$54</f>
        <v>NEDO事業の従事時間(h/月) 0 + 他の公的事業従事時間(h/月) 0</v>
      </c>
      <c r="G175" s="271"/>
      <c r="H175" s="272"/>
      <c r="I175" s="272"/>
      <c r="J175" s="272"/>
      <c r="K175" s="272"/>
      <c r="L175" s="272"/>
      <c r="M175" s="198"/>
      <c r="N175" s="343"/>
      <c r="O175" s="261">
        <f>$J$58</f>
        <v>0</v>
      </c>
      <c r="P175" s="259" t="str">
        <f>IF(N54="固定残業制",IF(AND(E161="＜",E164="≧"),"＝",""),"")</f>
        <v/>
      </c>
      <c r="Q175" s="302" t="str">
        <f>IF(N54="固定残業制",IF(AND(E161="＜",E164="≧"),$Q$44,""),"")</f>
        <v/>
      </c>
      <c r="S175" s="331"/>
      <c r="T175" s="198"/>
      <c r="U175" s="198"/>
      <c r="V175" s="198"/>
      <c r="W175" s="198"/>
      <c r="X175" s="198"/>
      <c r="Y175" s="198"/>
      <c r="Z175" s="198"/>
      <c r="AA175" s="198"/>
      <c r="AB175" s="198"/>
      <c r="AC175" s="198"/>
      <c r="AD175" s="198"/>
      <c r="AE175" s="198"/>
      <c r="AF175" s="198"/>
      <c r="AG175" s="198"/>
      <c r="AH175" s="246"/>
      <c r="AI175" s="231"/>
      <c r="AJ175" s="198"/>
      <c r="AK175" s="198"/>
      <c r="AL175" s="324"/>
      <c r="AM175" s="324"/>
      <c r="AN175" s="324"/>
      <c r="AO175" s="198"/>
      <c r="AP175" s="198"/>
      <c r="AQ175" s="198"/>
      <c r="AR175" s="198"/>
      <c r="AS175" s="198"/>
      <c r="AT175" s="324"/>
      <c r="AU175" s="324"/>
      <c r="AV175" s="324"/>
      <c r="AW175" s="324"/>
      <c r="AX175" s="324"/>
      <c r="AY175" s="324"/>
      <c r="AZ175" s="324"/>
      <c r="BA175" s="324"/>
      <c r="BB175" s="324"/>
      <c r="BC175" s="324"/>
      <c r="BD175" s="324"/>
      <c r="BE175" s="324"/>
      <c r="BF175" s="324"/>
      <c r="BG175" s="324"/>
      <c r="BH175" s="324"/>
      <c r="BI175" s="324"/>
      <c r="BJ175" s="324"/>
      <c r="BK175" s="324"/>
      <c r="BL175" s="324"/>
      <c r="BM175" s="324"/>
      <c r="BN175" s="324"/>
      <c r="BO175" s="324"/>
      <c r="BP175" s="324"/>
      <c r="BQ175" s="324"/>
      <c r="BR175" s="324"/>
      <c r="BS175" s="324"/>
      <c r="BT175" s="324"/>
      <c r="BU175" s="324"/>
      <c r="BV175" s="324"/>
      <c r="BW175" s="324"/>
      <c r="BX175" s="324"/>
      <c r="BY175" s="324"/>
      <c r="BZ175" s="324"/>
      <c r="CA175" s="324"/>
      <c r="CB175" s="324"/>
      <c r="CC175" s="324"/>
      <c r="CD175" s="324"/>
      <c r="CE175" s="324"/>
      <c r="CF175" s="324"/>
      <c r="CG175" s="324"/>
      <c r="CH175" s="324"/>
      <c r="CI175" s="324"/>
      <c r="CJ175" s="324"/>
      <c r="CK175" s="324"/>
      <c r="CL175" s="324"/>
      <c r="CM175" s="324"/>
      <c r="CN175" s="324"/>
      <c r="CO175" s="324"/>
      <c r="CP175" s="324"/>
      <c r="CQ175" s="324"/>
      <c r="CR175" s="324"/>
      <c r="CS175" s="324"/>
      <c r="CT175" s="324"/>
      <c r="CU175" s="324"/>
      <c r="CV175" s="324"/>
      <c r="CW175" s="324"/>
      <c r="CX175" s="324"/>
      <c r="CY175" s="324"/>
      <c r="CZ175" s="324"/>
    </row>
    <row r="176" spans="1:104" s="214" customFormat="1" ht="19.25" hidden="1" customHeight="1" outlineLevel="1">
      <c r="A176" s="231"/>
      <c r="B176" s="249"/>
      <c r="C176" s="216"/>
      <c r="D176" s="269"/>
      <c r="E176" s="259"/>
      <c r="F176" s="270"/>
      <c r="G176" s="271"/>
      <c r="H176" s="272"/>
      <c r="I176" s="272"/>
      <c r="J176" s="272"/>
      <c r="K176" s="272"/>
      <c r="L176" s="272"/>
      <c r="M176" s="273"/>
      <c r="N176" s="261"/>
      <c r="O176" s="259"/>
      <c r="P176" s="198"/>
      <c r="Q176" s="290"/>
      <c r="S176" s="331"/>
      <c r="T176" s="198"/>
      <c r="U176" s="198"/>
      <c r="V176" s="198"/>
      <c r="W176" s="198"/>
      <c r="X176" s="198"/>
      <c r="Y176" s="198"/>
      <c r="Z176" s="198"/>
      <c r="AA176" s="198"/>
      <c r="AB176" s="198"/>
      <c r="AC176" s="198"/>
      <c r="AD176" s="198"/>
      <c r="AE176" s="198"/>
      <c r="AF176" s="198"/>
      <c r="AG176" s="198"/>
      <c r="AH176" s="246"/>
      <c r="AI176" s="231"/>
      <c r="AJ176" s="198"/>
      <c r="AK176" s="198"/>
      <c r="AL176" s="324"/>
      <c r="AM176" s="324"/>
      <c r="AN176" s="324"/>
      <c r="AO176" s="198"/>
      <c r="AP176" s="198"/>
      <c r="AQ176" s="198"/>
      <c r="AR176" s="198"/>
      <c r="AS176" s="198"/>
      <c r="AT176" s="324"/>
      <c r="AU176" s="324"/>
      <c r="AV176" s="324"/>
      <c r="AW176" s="324"/>
      <c r="AX176" s="324"/>
      <c r="AY176" s="324"/>
      <c r="AZ176" s="324"/>
      <c r="BA176" s="324"/>
      <c r="BB176" s="324"/>
      <c r="BC176" s="324"/>
      <c r="BD176" s="324"/>
      <c r="BE176" s="324"/>
      <c r="BF176" s="324"/>
      <c r="BG176" s="324"/>
      <c r="BH176" s="324"/>
      <c r="BI176" s="324"/>
      <c r="BJ176" s="324"/>
      <c r="BK176" s="324"/>
      <c r="BL176" s="324"/>
      <c r="BM176" s="324"/>
      <c r="BN176" s="324"/>
      <c r="BO176" s="324"/>
      <c r="BP176" s="324"/>
      <c r="BQ176" s="324"/>
      <c r="BR176" s="324"/>
      <c r="BS176" s="324"/>
      <c r="BT176" s="324"/>
      <c r="BU176" s="324"/>
      <c r="BV176" s="324"/>
      <c r="BW176" s="324"/>
      <c r="BX176" s="324"/>
      <c r="BY176" s="324"/>
      <c r="BZ176" s="324"/>
      <c r="CA176" s="324"/>
      <c r="CB176" s="324"/>
      <c r="CC176" s="324"/>
      <c r="CD176" s="324"/>
      <c r="CE176" s="324"/>
      <c r="CF176" s="324"/>
      <c r="CG176" s="324"/>
      <c r="CH176" s="324"/>
      <c r="CI176" s="324"/>
      <c r="CJ176" s="324"/>
      <c r="CK176" s="324"/>
      <c r="CL176" s="324"/>
      <c r="CM176" s="324"/>
      <c r="CN176" s="324"/>
      <c r="CO176" s="324"/>
      <c r="CP176" s="324"/>
      <c r="CQ176" s="324"/>
      <c r="CR176" s="324"/>
      <c r="CS176" s="324"/>
      <c r="CT176" s="324"/>
      <c r="CU176" s="324"/>
      <c r="CV176" s="324"/>
      <c r="CW176" s="324"/>
      <c r="CX176" s="324"/>
      <c r="CY176" s="324"/>
      <c r="CZ176" s="324"/>
    </row>
    <row r="177" spans="1:104" s="214" customFormat="1" ht="19.25" hidden="1" customHeight="1" outlineLevel="1">
      <c r="A177" s="249" t="s">
        <v>60</v>
      </c>
      <c r="B177" s="216"/>
      <c r="C177" s="216"/>
      <c r="D177" s="249"/>
      <c r="E177" s="198"/>
      <c r="F177" s="246"/>
      <c r="G177" s="260"/>
      <c r="H177" s="216"/>
      <c r="I177" s="260"/>
      <c r="J177" s="246"/>
      <c r="K177" s="276"/>
      <c r="L177" s="274"/>
      <c r="M177" s="273"/>
      <c r="N177" s="261"/>
      <c r="O177" s="259"/>
      <c r="P177" s="259"/>
      <c r="Q177" s="298"/>
      <c r="S177" s="331"/>
      <c r="T177" s="198"/>
      <c r="U177" s="198"/>
      <c r="V177" s="198"/>
      <c r="W177" s="198"/>
      <c r="X177" s="198"/>
      <c r="Y177" s="198"/>
      <c r="Z177" s="198"/>
      <c r="AA177" s="198"/>
      <c r="AB177" s="198"/>
      <c r="AC177" s="198"/>
      <c r="AD177" s="198"/>
      <c r="AE177" s="198"/>
      <c r="AF177" s="198"/>
      <c r="AG177" s="198"/>
      <c r="AH177" s="246"/>
      <c r="AI177" s="231"/>
      <c r="AJ177" s="198"/>
      <c r="AK177" s="198"/>
      <c r="AL177" s="324"/>
      <c r="AM177" s="324"/>
      <c r="AN177" s="324"/>
      <c r="AO177" s="198"/>
      <c r="AP177" s="198"/>
      <c r="AQ177" s="198"/>
      <c r="AR177" s="198"/>
      <c r="AS177" s="198"/>
      <c r="AT177" s="324"/>
      <c r="AU177" s="324"/>
      <c r="AV177" s="324"/>
      <c r="AW177" s="324"/>
      <c r="AX177" s="324"/>
      <c r="AY177" s="324"/>
      <c r="AZ177" s="324"/>
      <c r="BA177" s="324"/>
      <c r="BB177" s="324"/>
      <c r="BC177" s="324"/>
      <c r="BD177" s="324"/>
      <c r="BE177" s="324"/>
      <c r="BF177" s="324"/>
      <c r="BG177" s="324"/>
      <c r="BH177" s="324"/>
      <c r="BI177" s="324"/>
      <c r="BJ177" s="324"/>
      <c r="BK177" s="324"/>
      <c r="BL177" s="324"/>
      <c r="BM177" s="324"/>
      <c r="BN177" s="324"/>
      <c r="BO177" s="324"/>
      <c r="BP177" s="324"/>
      <c r="BQ177" s="324"/>
      <c r="BR177" s="324"/>
      <c r="BS177" s="324"/>
      <c r="BT177" s="324"/>
      <c r="BU177" s="324"/>
      <c r="BV177" s="324"/>
      <c r="BW177" s="324"/>
      <c r="BX177" s="324"/>
      <c r="BY177" s="324"/>
      <c r="BZ177" s="324"/>
      <c r="CA177" s="324"/>
      <c r="CB177" s="324"/>
      <c r="CC177" s="324"/>
      <c r="CD177" s="324"/>
      <c r="CE177" s="324"/>
      <c r="CF177" s="324"/>
      <c r="CG177" s="324"/>
      <c r="CH177" s="324"/>
      <c r="CI177" s="324"/>
      <c r="CJ177" s="324"/>
      <c r="CK177" s="324"/>
      <c r="CL177" s="324"/>
      <c r="CM177" s="324"/>
      <c r="CN177" s="324"/>
      <c r="CO177" s="324"/>
      <c r="CP177" s="324"/>
      <c r="CQ177" s="324"/>
      <c r="CR177" s="324"/>
      <c r="CS177" s="324"/>
      <c r="CT177" s="324"/>
      <c r="CU177" s="324"/>
      <c r="CV177" s="324"/>
      <c r="CW177" s="324"/>
      <c r="CX177" s="324"/>
      <c r="CY177" s="324"/>
      <c r="CZ177" s="324"/>
    </row>
    <row r="178" spans="1:104" s="214" customFormat="1" ht="19.25" hidden="1" customHeight="1" outlineLevel="1">
      <c r="A178" s="231"/>
      <c r="B178" s="252" t="str">
        <f>$O$156</f>
        <v>所定労働時間(h/月)</v>
      </c>
      <c r="C178" s="237"/>
      <c r="D178" s="198"/>
      <c r="E178" s="336" t="s">
        <v>47</v>
      </c>
      <c r="F178" s="231"/>
      <c r="G178" s="231"/>
      <c r="H178" s="239" t="str">
        <f>$H$53</f>
        <v>NEDO事業の従事時間(h/月)</v>
      </c>
      <c r="I178" s="216"/>
      <c r="J178" s="209"/>
      <c r="K178" s="211">
        <f>$H$54</f>
        <v>0</v>
      </c>
      <c r="L178" s="198"/>
      <c r="M178" s="198"/>
      <c r="N178" s="343" t="s">
        <v>56</v>
      </c>
      <c r="O178" s="275" t="s">
        <v>136</v>
      </c>
      <c r="P178" s="246"/>
      <c r="Q178" s="304"/>
      <c r="S178" s="331"/>
      <c r="T178" s="198"/>
      <c r="U178" s="198"/>
      <c r="V178" s="198"/>
      <c r="W178" s="198"/>
      <c r="X178" s="198"/>
      <c r="Y178" s="198"/>
      <c r="Z178" s="198"/>
      <c r="AA178" s="198"/>
      <c r="AB178" s="198"/>
      <c r="AC178" s="198"/>
      <c r="AD178" s="198"/>
      <c r="AE178" s="198"/>
      <c r="AF178" s="198"/>
      <c r="AG178" s="198"/>
      <c r="AH178" s="246"/>
      <c r="AI178" s="231"/>
      <c r="AJ178" s="198"/>
      <c r="AK178" s="198"/>
      <c r="AL178" s="324"/>
      <c r="AM178" s="324"/>
      <c r="AN178" s="324"/>
      <c r="AO178" s="198"/>
      <c r="AP178" s="198"/>
      <c r="AQ178" s="198"/>
      <c r="AR178" s="198"/>
      <c r="AS178" s="198"/>
      <c r="AT178" s="324"/>
      <c r="AU178" s="324"/>
      <c r="AV178" s="324"/>
      <c r="AW178" s="324"/>
      <c r="AX178" s="324"/>
      <c r="AY178" s="324"/>
      <c r="AZ178" s="324"/>
      <c r="BA178" s="324"/>
      <c r="BB178" s="324"/>
      <c r="BC178" s="324"/>
      <c r="BD178" s="324"/>
      <c r="BE178" s="324"/>
      <c r="BF178" s="324"/>
      <c r="BG178" s="324"/>
      <c r="BH178" s="324"/>
      <c r="BI178" s="324"/>
      <c r="BJ178" s="324"/>
      <c r="BK178" s="324"/>
      <c r="BL178" s="324"/>
      <c r="BM178" s="324"/>
      <c r="BN178" s="324"/>
      <c r="BO178" s="324"/>
      <c r="BP178" s="324"/>
      <c r="BQ178" s="324"/>
      <c r="BR178" s="324"/>
      <c r="BS178" s="324"/>
      <c r="BT178" s="324"/>
      <c r="BU178" s="324"/>
      <c r="BV178" s="324"/>
      <c r="BW178" s="324"/>
      <c r="BX178" s="324"/>
      <c r="BY178" s="324"/>
      <c r="BZ178" s="324"/>
      <c r="CA178" s="324"/>
      <c r="CB178" s="324"/>
      <c r="CC178" s="324"/>
      <c r="CD178" s="324"/>
      <c r="CE178" s="324"/>
      <c r="CF178" s="324"/>
      <c r="CG178" s="324"/>
      <c r="CH178" s="324"/>
      <c r="CI178" s="324"/>
      <c r="CJ178" s="324"/>
      <c r="CK178" s="324"/>
      <c r="CL178" s="324"/>
      <c r="CM178" s="324"/>
      <c r="CN178" s="324"/>
      <c r="CO178" s="324"/>
      <c r="CP178" s="324"/>
      <c r="CQ178" s="324"/>
      <c r="CR178" s="324"/>
      <c r="CS178" s="324"/>
      <c r="CT178" s="324"/>
      <c r="CU178" s="324"/>
      <c r="CV178" s="324"/>
      <c r="CW178" s="324"/>
      <c r="CX178" s="324"/>
      <c r="CY178" s="324"/>
      <c r="CZ178" s="324"/>
    </row>
    <row r="179" spans="1:104" s="214" customFormat="1" ht="19.25" hidden="1" customHeight="1" outlineLevel="1">
      <c r="A179" s="231"/>
      <c r="B179" s="340" t="str">
        <f>TEXT($B$58*$F$58-G58,"###.00")&amp;" /固定除く"</f>
        <v>.00 /固定除く</v>
      </c>
      <c r="C179" s="337"/>
      <c r="D179" s="337"/>
      <c r="E179" s="337"/>
      <c r="F179" s="270" t="str">
        <f>H178&amp;" "&amp;K$174&amp;" + "&amp;$I$53&amp;" "&amp;$I$54</f>
        <v>NEDO事業の従事時間(h/月) 0 + 他の公的事業従事時間(h/月) 0</v>
      </c>
      <c r="G179" s="271"/>
      <c r="H179" s="272"/>
      <c r="I179" s="272"/>
      <c r="J179" s="272"/>
      <c r="K179" s="272"/>
      <c r="L179" s="272"/>
      <c r="M179" s="198"/>
      <c r="N179" s="343"/>
      <c r="O179" s="261">
        <f>$J$58</f>
        <v>0</v>
      </c>
      <c r="P179" s="198"/>
      <c r="Q179" s="299" t="str">
        <f>IF(N54="固定残業制",IF(E164="＜","計上時間",""),"")</f>
        <v/>
      </c>
      <c r="S179" s="331"/>
      <c r="T179" s="198"/>
      <c r="U179" s="198"/>
      <c r="V179" s="198"/>
      <c r="W179" s="198"/>
      <c r="X179" s="198"/>
      <c r="Y179" s="198"/>
      <c r="Z179" s="198"/>
      <c r="AA179" s="198"/>
      <c r="AB179" s="198"/>
      <c r="AC179" s="198"/>
      <c r="AD179" s="198"/>
      <c r="AE179" s="198"/>
      <c r="AF179" s="198"/>
      <c r="AG179" s="198"/>
      <c r="AH179" s="246"/>
      <c r="AI179" s="231"/>
      <c r="AJ179" s="198"/>
      <c r="AK179" s="198"/>
      <c r="AL179" s="324"/>
      <c r="AM179" s="324"/>
      <c r="AN179" s="324"/>
      <c r="AO179" s="198"/>
      <c r="AP179" s="198"/>
      <c r="AQ179" s="198"/>
      <c r="AR179" s="198"/>
      <c r="AS179" s="198"/>
      <c r="AT179" s="324"/>
      <c r="AU179" s="324"/>
      <c r="AV179" s="324"/>
      <c r="AW179" s="324"/>
      <c r="AX179" s="324"/>
      <c r="AY179" s="324"/>
      <c r="AZ179" s="324"/>
      <c r="BA179" s="324"/>
      <c r="BB179" s="324"/>
      <c r="BC179" s="324"/>
      <c r="BD179" s="324"/>
      <c r="BE179" s="324"/>
      <c r="BF179" s="324"/>
      <c r="BG179" s="324"/>
      <c r="BH179" s="324"/>
      <c r="BI179" s="324"/>
      <c r="BJ179" s="324"/>
      <c r="BK179" s="324"/>
      <c r="BL179" s="324"/>
      <c r="BM179" s="324"/>
      <c r="BN179" s="324"/>
      <c r="BO179" s="324"/>
      <c r="BP179" s="324"/>
      <c r="BQ179" s="324"/>
      <c r="BR179" s="324"/>
      <c r="BS179" s="324"/>
      <c r="BT179" s="324"/>
      <c r="BU179" s="324"/>
      <c r="BV179" s="324"/>
      <c r="BW179" s="324"/>
      <c r="BX179" s="324"/>
      <c r="BY179" s="324"/>
      <c r="BZ179" s="324"/>
      <c r="CA179" s="324"/>
      <c r="CB179" s="324"/>
      <c r="CC179" s="324"/>
      <c r="CD179" s="324"/>
      <c r="CE179" s="324"/>
      <c r="CF179" s="324"/>
      <c r="CG179" s="324"/>
      <c r="CH179" s="324"/>
      <c r="CI179" s="324"/>
      <c r="CJ179" s="324"/>
      <c r="CK179" s="324"/>
      <c r="CL179" s="324"/>
      <c r="CM179" s="324"/>
      <c r="CN179" s="324"/>
      <c r="CO179" s="324"/>
      <c r="CP179" s="324"/>
      <c r="CQ179" s="324"/>
      <c r="CR179" s="324"/>
      <c r="CS179" s="324"/>
      <c r="CT179" s="324"/>
      <c r="CU179" s="324"/>
      <c r="CV179" s="324"/>
      <c r="CW179" s="324"/>
      <c r="CX179" s="324"/>
      <c r="CY179" s="324"/>
      <c r="CZ179" s="324"/>
    </row>
    <row r="180" spans="1:104" s="214" customFormat="1" ht="19.25" hidden="1" customHeight="1" outlineLevel="1">
      <c r="A180" s="231"/>
      <c r="B180" s="249"/>
      <c r="C180" s="216"/>
      <c r="D180" s="249"/>
      <c r="E180" s="198"/>
      <c r="F180" s="246"/>
      <c r="G180" s="273" t="s">
        <v>56</v>
      </c>
      <c r="H180" s="216"/>
      <c r="I180" s="260"/>
      <c r="J180" s="246"/>
      <c r="K180" s="276"/>
      <c r="L180" s="274"/>
      <c r="M180" s="273"/>
      <c r="N180" s="277"/>
      <c r="O180" s="198"/>
      <c r="P180" s="278" t="str">
        <f>IF(N54="固定残業制",IF(E164="＜","＝",""),"")</f>
        <v/>
      </c>
      <c r="Q180" s="302" t="str">
        <f>IF(N54="固定残業制",IF(E164="＜",$Q$44,""),"")</f>
        <v/>
      </c>
      <c r="S180" s="331"/>
      <c r="T180" s="198"/>
      <c r="U180" s="198"/>
      <c r="V180" s="198"/>
      <c r="W180" s="198"/>
      <c r="X180" s="198"/>
      <c r="Y180" s="198"/>
      <c r="Z180" s="198"/>
      <c r="AA180" s="198"/>
      <c r="AB180" s="198"/>
      <c r="AC180" s="198"/>
      <c r="AD180" s="198"/>
      <c r="AE180" s="198"/>
      <c r="AF180" s="198"/>
      <c r="AG180" s="198"/>
      <c r="AH180" s="246"/>
      <c r="AI180" s="231"/>
      <c r="AJ180" s="198"/>
      <c r="AK180" s="198"/>
      <c r="AL180" s="324"/>
      <c r="AM180" s="324"/>
      <c r="AN180" s="324"/>
      <c r="AO180" s="198"/>
      <c r="AP180" s="198"/>
      <c r="AQ180" s="198"/>
      <c r="AR180" s="198"/>
      <c r="AS180" s="198"/>
      <c r="AT180" s="324"/>
      <c r="AU180" s="324"/>
      <c r="AV180" s="324"/>
      <c r="AW180" s="324"/>
      <c r="AX180" s="324"/>
      <c r="AY180" s="324"/>
      <c r="AZ180" s="324"/>
      <c r="BA180" s="324"/>
      <c r="BB180" s="324"/>
      <c r="BC180" s="324"/>
      <c r="BD180" s="324"/>
      <c r="BE180" s="324"/>
      <c r="BF180" s="324"/>
      <c r="BG180" s="324"/>
      <c r="BH180" s="324"/>
      <c r="BI180" s="324"/>
      <c r="BJ180" s="324"/>
      <c r="BK180" s="324"/>
      <c r="BL180" s="324"/>
      <c r="BM180" s="324"/>
      <c r="BN180" s="324"/>
      <c r="BO180" s="324"/>
      <c r="BP180" s="324"/>
      <c r="BQ180" s="324"/>
      <c r="BR180" s="324"/>
      <c r="BS180" s="324"/>
      <c r="BT180" s="324"/>
      <c r="BU180" s="324"/>
      <c r="BV180" s="324"/>
      <c r="BW180" s="324"/>
      <c r="BX180" s="324"/>
      <c r="BY180" s="324"/>
      <c r="BZ180" s="324"/>
      <c r="CA180" s="324"/>
      <c r="CB180" s="324"/>
      <c r="CC180" s="324"/>
      <c r="CD180" s="324"/>
      <c r="CE180" s="324"/>
      <c r="CF180" s="324"/>
      <c r="CG180" s="324"/>
      <c r="CH180" s="324"/>
      <c r="CI180" s="324"/>
      <c r="CJ180" s="324"/>
      <c r="CK180" s="324"/>
      <c r="CL180" s="324"/>
      <c r="CM180" s="324"/>
      <c r="CN180" s="324"/>
      <c r="CO180" s="324"/>
      <c r="CP180" s="324"/>
      <c r="CQ180" s="324"/>
      <c r="CR180" s="324"/>
      <c r="CS180" s="324"/>
      <c r="CT180" s="324"/>
      <c r="CU180" s="324"/>
      <c r="CV180" s="324"/>
      <c r="CW180" s="324"/>
      <c r="CX180" s="324"/>
      <c r="CY180" s="324"/>
      <c r="CZ180" s="324"/>
    </row>
    <row r="181" spans="1:104" s="214" customFormat="1" ht="19.25" hidden="1" customHeight="1" outlineLevel="1">
      <c r="A181" s="231"/>
      <c r="B181" s="279" t="s">
        <v>143</v>
      </c>
      <c r="C181" s="216"/>
      <c r="D181" s="247"/>
      <c r="E181" s="247"/>
      <c r="F181" s="280" t="str">
        <f>$O$156</f>
        <v>所定労働時間(h/月)</v>
      </c>
      <c r="G181" s="336" t="s">
        <v>47</v>
      </c>
      <c r="H181" s="231"/>
      <c r="I181" s="231"/>
      <c r="J181" s="239" t="str">
        <f>$H$53</f>
        <v>NEDO事業の従事時間(h/月)</v>
      </c>
      <c r="K181" s="216"/>
      <c r="L181" s="209"/>
      <c r="M181" s="338">
        <f>$H$54</f>
        <v>0</v>
      </c>
      <c r="N181" s="339"/>
      <c r="O181" s="198"/>
      <c r="P181" s="252"/>
      <c r="Q181" s="290"/>
      <c r="S181" s="331"/>
      <c r="T181" s="198"/>
      <c r="U181" s="198"/>
      <c r="V181" s="198"/>
      <c r="W181" s="198"/>
      <c r="X181" s="198"/>
      <c r="Y181" s="198"/>
      <c r="Z181" s="198"/>
      <c r="AA181" s="198"/>
      <c r="AB181" s="198"/>
      <c r="AC181" s="198"/>
      <c r="AD181" s="198"/>
      <c r="AE181" s="198"/>
      <c r="AF181" s="198"/>
      <c r="AG181" s="198"/>
      <c r="AH181" s="246"/>
      <c r="AI181" s="231"/>
      <c r="AJ181" s="198"/>
      <c r="AK181" s="198"/>
      <c r="AL181" s="324"/>
      <c r="AM181" s="324"/>
      <c r="AN181" s="324"/>
      <c r="AO181" s="198"/>
      <c r="AP181" s="198"/>
      <c r="AQ181" s="198"/>
      <c r="AR181" s="198"/>
      <c r="AS181" s="198"/>
      <c r="AT181" s="324"/>
      <c r="AU181" s="324"/>
      <c r="AV181" s="324"/>
      <c r="AW181" s="324"/>
      <c r="AX181" s="324"/>
      <c r="AY181" s="324"/>
      <c r="AZ181" s="324"/>
      <c r="BA181" s="324"/>
      <c r="BB181" s="324"/>
      <c r="BC181" s="324"/>
      <c r="BD181" s="324"/>
      <c r="BE181" s="324"/>
      <c r="BF181" s="324"/>
      <c r="BG181" s="324"/>
      <c r="BH181" s="324"/>
      <c r="BI181" s="324"/>
      <c r="BJ181" s="324"/>
      <c r="BK181" s="324"/>
      <c r="BL181" s="324"/>
      <c r="BM181" s="324"/>
      <c r="BN181" s="324"/>
      <c r="BO181" s="324"/>
      <c r="BP181" s="324"/>
      <c r="BQ181" s="324"/>
      <c r="BR181" s="324"/>
      <c r="BS181" s="324"/>
      <c r="BT181" s="324"/>
      <c r="BU181" s="324"/>
      <c r="BV181" s="324"/>
      <c r="BW181" s="324"/>
      <c r="BX181" s="324"/>
      <c r="BY181" s="324"/>
      <c r="BZ181" s="324"/>
      <c r="CA181" s="324"/>
      <c r="CB181" s="324"/>
      <c r="CC181" s="324"/>
      <c r="CD181" s="324"/>
      <c r="CE181" s="324"/>
      <c r="CF181" s="324"/>
      <c r="CG181" s="324"/>
      <c r="CH181" s="324"/>
      <c r="CI181" s="324"/>
      <c r="CJ181" s="324"/>
      <c r="CK181" s="324"/>
      <c r="CL181" s="324"/>
      <c r="CM181" s="324"/>
      <c r="CN181" s="324"/>
      <c r="CO181" s="324"/>
      <c r="CP181" s="324"/>
      <c r="CQ181" s="324"/>
      <c r="CR181" s="324"/>
      <c r="CS181" s="324"/>
      <c r="CT181" s="324"/>
      <c r="CU181" s="324"/>
      <c r="CV181" s="324"/>
      <c r="CW181" s="324"/>
      <c r="CX181" s="324"/>
      <c r="CY181" s="324"/>
      <c r="CZ181" s="324"/>
    </row>
    <row r="182" spans="1:104" s="214" customFormat="1" ht="19.25" hidden="1" customHeight="1" outlineLevel="1">
      <c r="A182" s="231"/>
      <c r="B182" s="340" t="str">
        <f>"( "&amp;H58+I58</f>
        <v>( 0</v>
      </c>
      <c r="C182" s="337"/>
      <c r="D182" s="283"/>
      <c r="E182" s="249"/>
      <c r="F182" s="284" t="str">
        <f>"ー　 "&amp;B58*F58-G58+D58&amp;"/固定含む )"</f>
        <v>ー　 0/固定含む )</v>
      </c>
      <c r="G182" s="337"/>
      <c r="H182" s="270" t="str">
        <f>J181&amp;" "&amp;K$174&amp;" + "&amp;$I$53&amp;" "&amp;$I$54</f>
        <v>NEDO事業の従事時間(h/月) 0 + 他の公的事業従事時間(h/月) 0</v>
      </c>
      <c r="I182" s="271"/>
      <c r="J182" s="272"/>
      <c r="K182" s="272"/>
      <c r="L182" s="272"/>
      <c r="M182" s="272"/>
      <c r="N182" s="272"/>
      <c r="O182" s="198"/>
      <c r="P182" s="246"/>
      <c r="Q182" s="260"/>
      <c r="S182" s="331"/>
      <c r="T182" s="198"/>
      <c r="U182" s="198"/>
      <c r="V182" s="198"/>
      <c r="W182" s="198"/>
      <c r="X182" s="198"/>
      <c r="Y182" s="198"/>
      <c r="Z182" s="198"/>
      <c r="AA182" s="198"/>
      <c r="AB182" s="198"/>
      <c r="AC182" s="198"/>
      <c r="AD182" s="198"/>
      <c r="AE182" s="198"/>
      <c r="AF182" s="198"/>
      <c r="AG182" s="198"/>
      <c r="AH182" s="246"/>
      <c r="AI182" s="231"/>
      <c r="AJ182" s="198"/>
      <c r="AK182" s="198"/>
      <c r="AL182" s="324"/>
      <c r="AM182" s="324"/>
      <c r="AN182" s="324"/>
      <c r="AO182" s="198"/>
      <c r="AP182" s="198"/>
      <c r="AQ182" s="198"/>
      <c r="AR182" s="198"/>
      <c r="AS182" s="198"/>
      <c r="AT182" s="324"/>
      <c r="AU182" s="324"/>
      <c r="AV182" s="324"/>
      <c r="AW182" s="324"/>
      <c r="AX182" s="324"/>
      <c r="AY182" s="324"/>
      <c r="AZ182" s="324"/>
      <c r="BA182" s="324"/>
      <c r="BB182" s="324"/>
      <c r="BC182" s="324"/>
      <c r="BD182" s="324"/>
      <c r="BE182" s="324"/>
      <c r="BF182" s="324"/>
      <c r="BG182" s="324"/>
      <c r="BH182" s="324"/>
      <c r="BI182" s="324"/>
      <c r="BJ182" s="324"/>
      <c r="BK182" s="324"/>
      <c r="BL182" s="324"/>
      <c r="BM182" s="324"/>
      <c r="BN182" s="324"/>
      <c r="BO182" s="324"/>
      <c r="BP182" s="324"/>
      <c r="BQ182" s="324"/>
      <c r="BR182" s="324"/>
      <c r="BS182" s="324"/>
      <c r="BT182" s="324"/>
      <c r="BU182" s="324"/>
      <c r="BV182" s="324"/>
      <c r="BW182" s="324"/>
      <c r="BX182" s="324"/>
      <c r="BY182" s="324"/>
      <c r="BZ182" s="324"/>
      <c r="CA182" s="324"/>
      <c r="CB182" s="324"/>
      <c r="CC182" s="324"/>
      <c r="CD182" s="324"/>
      <c r="CE182" s="324"/>
      <c r="CF182" s="324"/>
      <c r="CG182" s="324"/>
      <c r="CH182" s="324"/>
      <c r="CI182" s="324"/>
      <c r="CJ182" s="324"/>
      <c r="CK182" s="324"/>
      <c r="CL182" s="324"/>
      <c r="CM182" s="324"/>
      <c r="CN182" s="324"/>
      <c r="CO182" s="324"/>
      <c r="CP182" s="324"/>
      <c r="CQ182" s="324"/>
      <c r="CR182" s="324"/>
      <c r="CS182" s="324"/>
      <c r="CT182" s="324"/>
      <c r="CU182" s="324"/>
      <c r="CV182" s="324"/>
      <c r="CW182" s="324"/>
      <c r="CX182" s="324"/>
      <c r="CY182" s="324"/>
      <c r="CZ182" s="324"/>
    </row>
    <row r="183" spans="1:104" s="214" customFormat="1" ht="19.25" hidden="1" customHeight="1" outlineLevel="1">
      <c r="A183" s="231"/>
      <c r="B183" s="249"/>
      <c r="C183" s="216"/>
      <c r="D183" s="269"/>
      <c r="E183" s="285"/>
      <c r="F183" s="270"/>
      <c r="G183" s="271"/>
      <c r="H183" s="272"/>
      <c r="I183" s="272"/>
      <c r="J183" s="272"/>
      <c r="K183" s="272"/>
      <c r="L183" s="272"/>
      <c r="M183" s="273"/>
      <c r="N183" s="261"/>
      <c r="O183" s="259"/>
      <c r="P183" s="198"/>
      <c r="Q183" s="301"/>
      <c r="S183" s="331"/>
      <c r="T183" s="198"/>
      <c r="U183" s="198"/>
      <c r="V183" s="198"/>
      <c r="W183" s="198"/>
      <c r="X183" s="198"/>
      <c r="Y183" s="198"/>
      <c r="Z183" s="198"/>
      <c r="AA183" s="198"/>
      <c r="AB183" s="198"/>
      <c r="AC183" s="198"/>
      <c r="AD183" s="198"/>
      <c r="AE183" s="198"/>
      <c r="AF183" s="198"/>
      <c r="AG183" s="198"/>
      <c r="AH183" s="246"/>
      <c r="AI183" s="231"/>
      <c r="AJ183" s="198"/>
      <c r="AK183" s="198"/>
      <c r="AL183" s="324"/>
      <c r="AM183" s="324"/>
      <c r="AN183" s="324"/>
      <c r="AO183" s="198"/>
      <c r="AP183" s="198"/>
      <c r="AQ183" s="198"/>
      <c r="AR183" s="198"/>
      <c r="AS183" s="198"/>
      <c r="AT183" s="324"/>
      <c r="AU183" s="324"/>
      <c r="AV183" s="324"/>
      <c r="AW183" s="324"/>
      <c r="AX183" s="324"/>
      <c r="AY183" s="324"/>
      <c r="AZ183" s="324"/>
      <c r="BA183" s="324"/>
      <c r="BB183" s="324"/>
      <c r="BC183" s="324"/>
      <c r="BD183" s="324"/>
      <c r="BE183" s="324"/>
      <c r="BF183" s="324"/>
      <c r="BG183" s="324"/>
      <c r="BH183" s="324"/>
      <c r="BI183" s="324"/>
      <c r="BJ183" s="324"/>
      <c r="BK183" s="324"/>
      <c r="BL183" s="324"/>
      <c r="BM183" s="324"/>
      <c r="BN183" s="324"/>
      <c r="BO183" s="324"/>
      <c r="BP183" s="324"/>
      <c r="BQ183" s="324"/>
      <c r="BR183" s="324"/>
      <c r="BS183" s="324"/>
      <c r="BT183" s="324"/>
      <c r="BU183" s="324"/>
      <c r="BV183" s="324"/>
      <c r="BW183" s="324"/>
      <c r="BX183" s="324"/>
      <c r="BY183" s="324"/>
      <c r="BZ183" s="324"/>
      <c r="CA183" s="324"/>
      <c r="CB183" s="324"/>
      <c r="CC183" s="324"/>
      <c r="CD183" s="324"/>
      <c r="CE183" s="324"/>
      <c r="CF183" s="324"/>
      <c r="CG183" s="324"/>
      <c r="CH183" s="324"/>
      <c r="CI183" s="324"/>
      <c r="CJ183" s="324"/>
      <c r="CK183" s="324"/>
      <c r="CL183" s="324"/>
      <c r="CM183" s="324"/>
      <c r="CN183" s="324"/>
      <c r="CO183" s="324"/>
      <c r="CP183" s="324"/>
      <c r="CQ183" s="324"/>
      <c r="CR183" s="324"/>
      <c r="CS183" s="324"/>
      <c r="CT183" s="324"/>
      <c r="CU183" s="324"/>
      <c r="CV183" s="324"/>
      <c r="CW183" s="324"/>
      <c r="CX183" s="324"/>
      <c r="CY183" s="324"/>
      <c r="CZ183" s="324"/>
    </row>
    <row r="184" spans="1:104" s="214" customFormat="1" ht="19.25" hidden="1" customHeight="1" outlineLevel="1">
      <c r="A184" s="231"/>
      <c r="B184" s="231"/>
      <c r="C184" s="231"/>
      <c r="D184" s="247"/>
      <c r="E184" s="247"/>
      <c r="F184" s="247"/>
      <c r="G184" s="247"/>
      <c r="H184" s="247"/>
      <c r="I184" s="247"/>
      <c r="J184" s="198"/>
      <c r="K184" s="198"/>
      <c r="L184" s="198"/>
      <c r="M184" s="198"/>
      <c r="N184" s="198"/>
      <c r="O184" s="198"/>
      <c r="P184" s="198"/>
      <c r="Q184" s="298"/>
      <c r="S184" s="331"/>
      <c r="T184" s="198"/>
      <c r="U184" s="198"/>
      <c r="V184" s="198"/>
      <c r="W184" s="198"/>
      <c r="X184" s="198"/>
      <c r="Y184" s="198"/>
      <c r="Z184" s="198"/>
      <c r="AA184" s="198"/>
      <c r="AB184" s="198"/>
      <c r="AC184" s="198"/>
      <c r="AD184" s="198"/>
      <c r="AE184" s="198"/>
      <c r="AF184" s="198"/>
      <c r="AG184" s="198"/>
      <c r="AH184" s="246"/>
      <c r="AI184" s="231"/>
      <c r="AJ184" s="198"/>
      <c r="AK184" s="198"/>
      <c r="AL184" s="324"/>
      <c r="AM184" s="324"/>
      <c r="AN184" s="324"/>
      <c r="AO184" s="198"/>
      <c r="AP184" s="198"/>
      <c r="AQ184" s="198"/>
      <c r="AR184" s="198"/>
      <c r="AS184" s="198"/>
      <c r="AT184" s="324"/>
      <c r="AU184" s="324"/>
      <c r="AV184" s="324"/>
      <c r="AW184" s="324"/>
      <c r="AX184" s="324"/>
      <c r="AY184" s="324"/>
      <c r="AZ184" s="324"/>
      <c r="BA184" s="324"/>
      <c r="BB184" s="324"/>
      <c r="BC184" s="324"/>
      <c r="BD184" s="324"/>
      <c r="BE184" s="324"/>
      <c r="BF184" s="324"/>
      <c r="BG184" s="324"/>
      <c r="BH184" s="324"/>
      <c r="BI184" s="324"/>
      <c r="BJ184" s="324"/>
      <c r="BK184" s="324"/>
      <c r="BL184" s="324"/>
      <c r="BM184" s="324"/>
      <c r="BN184" s="324"/>
      <c r="BO184" s="324"/>
      <c r="BP184" s="324"/>
      <c r="BQ184" s="324"/>
      <c r="BR184" s="324"/>
      <c r="BS184" s="324"/>
      <c r="BT184" s="324"/>
      <c r="BU184" s="324"/>
      <c r="BV184" s="324"/>
      <c r="BW184" s="324"/>
      <c r="BX184" s="324"/>
      <c r="BY184" s="324"/>
      <c r="BZ184" s="324"/>
      <c r="CA184" s="324"/>
      <c r="CB184" s="324"/>
      <c r="CC184" s="324"/>
      <c r="CD184" s="324"/>
      <c r="CE184" s="324"/>
      <c r="CF184" s="324"/>
      <c r="CG184" s="324"/>
      <c r="CH184" s="324"/>
      <c r="CI184" s="324"/>
      <c r="CJ184" s="324"/>
      <c r="CK184" s="324"/>
      <c r="CL184" s="324"/>
      <c r="CM184" s="324"/>
      <c r="CN184" s="324"/>
      <c r="CO184" s="324"/>
      <c r="CP184" s="324"/>
      <c r="CQ184" s="324"/>
      <c r="CR184" s="324"/>
      <c r="CS184" s="324"/>
      <c r="CT184" s="324"/>
      <c r="CU184" s="324"/>
      <c r="CV184" s="324"/>
      <c r="CW184" s="324"/>
      <c r="CX184" s="324"/>
      <c r="CY184" s="324"/>
      <c r="CZ184" s="324"/>
    </row>
    <row r="185" spans="1:104" s="214" customFormat="1" ht="19.25" hidden="1" customHeight="1" outlineLevel="1">
      <c r="A185" s="231"/>
      <c r="B185" s="231"/>
      <c r="C185" s="231"/>
      <c r="D185" s="247"/>
      <c r="E185" s="247"/>
      <c r="F185" s="247"/>
      <c r="G185" s="247"/>
      <c r="H185" s="247"/>
      <c r="I185" s="247"/>
      <c r="J185" s="198"/>
      <c r="K185" s="198"/>
      <c r="L185" s="198"/>
      <c r="M185" s="198"/>
      <c r="N185" s="198"/>
      <c r="O185" s="198"/>
      <c r="P185" s="198"/>
      <c r="Q185" s="298"/>
      <c r="S185" s="331"/>
      <c r="T185" s="198"/>
      <c r="U185" s="198"/>
      <c r="V185" s="198"/>
      <c r="W185" s="198"/>
      <c r="X185" s="198"/>
      <c r="Y185" s="198"/>
      <c r="Z185" s="198"/>
      <c r="AA185" s="198"/>
      <c r="AB185" s="198"/>
      <c r="AC185" s="198"/>
      <c r="AD185" s="198"/>
      <c r="AE185" s="198"/>
      <c r="AF185" s="198"/>
      <c r="AG185" s="198"/>
      <c r="AH185" s="246"/>
      <c r="AI185" s="231"/>
      <c r="AJ185" s="198"/>
      <c r="AK185" s="198"/>
      <c r="AL185" s="324"/>
      <c r="AM185" s="324"/>
      <c r="AN185" s="324"/>
      <c r="AO185" s="198"/>
      <c r="AP185" s="198"/>
      <c r="AQ185" s="198"/>
      <c r="AR185" s="198"/>
      <c r="AS185" s="198"/>
      <c r="AT185" s="324"/>
      <c r="AU185" s="324"/>
      <c r="AV185" s="324"/>
      <c r="AW185" s="324"/>
      <c r="AX185" s="324"/>
      <c r="AY185" s="324"/>
      <c r="AZ185" s="324"/>
      <c r="BA185" s="324"/>
      <c r="BB185" s="324"/>
      <c r="BC185" s="324"/>
      <c r="BD185" s="324"/>
      <c r="BE185" s="324"/>
      <c r="BF185" s="324"/>
      <c r="BG185" s="324"/>
      <c r="BH185" s="324"/>
      <c r="BI185" s="324"/>
      <c r="BJ185" s="324"/>
      <c r="BK185" s="324"/>
      <c r="BL185" s="324"/>
      <c r="BM185" s="324"/>
      <c r="BN185" s="324"/>
      <c r="BO185" s="324"/>
      <c r="BP185" s="324"/>
      <c r="BQ185" s="324"/>
      <c r="BR185" s="324"/>
      <c r="BS185" s="324"/>
      <c r="BT185" s="324"/>
      <c r="BU185" s="324"/>
      <c r="BV185" s="324"/>
      <c r="BW185" s="324"/>
      <c r="BX185" s="324"/>
      <c r="BY185" s="324"/>
      <c r="BZ185" s="324"/>
      <c r="CA185" s="324"/>
      <c r="CB185" s="324"/>
      <c r="CC185" s="324"/>
      <c r="CD185" s="324"/>
      <c r="CE185" s="324"/>
      <c r="CF185" s="324"/>
      <c r="CG185" s="324"/>
      <c r="CH185" s="324"/>
      <c r="CI185" s="324"/>
      <c r="CJ185" s="324"/>
      <c r="CK185" s="324"/>
      <c r="CL185" s="324"/>
      <c r="CM185" s="324"/>
      <c r="CN185" s="324"/>
      <c r="CO185" s="324"/>
      <c r="CP185" s="324"/>
      <c r="CQ185" s="324"/>
      <c r="CR185" s="324"/>
      <c r="CS185" s="324"/>
      <c r="CT185" s="324"/>
      <c r="CU185" s="324"/>
      <c r="CV185" s="324"/>
      <c r="CW185" s="324"/>
      <c r="CX185" s="324"/>
      <c r="CY185" s="324"/>
      <c r="CZ185" s="324"/>
    </row>
    <row r="186" spans="1:104" s="214" customFormat="1" ht="19.25" hidden="1" customHeight="1" outlineLevel="1">
      <c r="A186" s="240" t="s">
        <v>51</v>
      </c>
      <c r="B186" s="236" t="s">
        <v>107</v>
      </c>
      <c r="C186" s="286"/>
      <c r="D186" s="247"/>
      <c r="E186" s="247"/>
      <c r="F186" s="247"/>
      <c r="G186" s="247"/>
      <c r="H186" s="247"/>
      <c r="I186" s="247"/>
      <c r="J186" s="198"/>
      <c r="K186" s="198"/>
      <c r="L186" s="198"/>
      <c r="M186" s="198"/>
      <c r="N186" s="198"/>
      <c r="O186" s="198"/>
      <c r="P186" s="198"/>
      <c r="Q186" s="298"/>
      <c r="S186" s="331"/>
      <c r="T186" s="198"/>
      <c r="U186" s="198"/>
      <c r="V186" s="198"/>
      <c r="W186" s="198"/>
      <c r="X186" s="198"/>
      <c r="Y186" s="198"/>
      <c r="Z186" s="198"/>
      <c r="AA186" s="198"/>
      <c r="AB186" s="198"/>
      <c r="AC186" s="198"/>
      <c r="AD186" s="198"/>
      <c r="AE186" s="198"/>
      <c r="AF186" s="198"/>
      <c r="AG186" s="198"/>
      <c r="AH186" s="246"/>
      <c r="AI186" s="231"/>
      <c r="AJ186" s="198"/>
      <c r="AK186" s="198"/>
      <c r="AL186" s="324"/>
      <c r="AM186" s="324"/>
      <c r="AN186" s="324"/>
      <c r="AO186" s="198"/>
      <c r="AP186" s="198"/>
      <c r="AQ186" s="198"/>
      <c r="AR186" s="198"/>
      <c r="AS186" s="198"/>
      <c r="AT186" s="324"/>
      <c r="AU186" s="324"/>
      <c r="AV186" s="324"/>
      <c r="AW186" s="324"/>
      <c r="AX186" s="324"/>
      <c r="AY186" s="324"/>
      <c r="AZ186" s="324"/>
      <c r="BA186" s="324"/>
      <c r="BB186" s="324"/>
      <c r="BC186" s="324"/>
      <c r="BD186" s="324"/>
      <c r="BE186" s="324"/>
      <c r="BF186" s="324"/>
      <c r="BG186" s="324"/>
      <c r="BH186" s="324"/>
      <c r="BI186" s="324"/>
      <c r="BJ186" s="324"/>
      <c r="BK186" s="324"/>
      <c r="BL186" s="324"/>
      <c r="BM186" s="324"/>
      <c r="BN186" s="324"/>
      <c r="BO186" s="324"/>
      <c r="BP186" s="324"/>
      <c r="BQ186" s="324"/>
      <c r="BR186" s="324"/>
      <c r="BS186" s="324"/>
      <c r="BT186" s="324"/>
      <c r="BU186" s="324"/>
      <c r="BV186" s="324"/>
      <c r="BW186" s="324"/>
      <c r="BX186" s="324"/>
      <c r="BY186" s="324"/>
      <c r="BZ186" s="324"/>
      <c r="CA186" s="324"/>
      <c r="CB186" s="324"/>
      <c r="CC186" s="324"/>
      <c r="CD186" s="324"/>
      <c r="CE186" s="324"/>
      <c r="CF186" s="324"/>
      <c r="CG186" s="324"/>
      <c r="CH186" s="324"/>
      <c r="CI186" s="324"/>
      <c r="CJ186" s="324"/>
      <c r="CK186" s="324"/>
      <c r="CL186" s="324"/>
      <c r="CM186" s="324"/>
      <c r="CN186" s="324"/>
      <c r="CO186" s="324"/>
      <c r="CP186" s="324"/>
      <c r="CQ186" s="324"/>
      <c r="CR186" s="324"/>
      <c r="CS186" s="324"/>
      <c r="CT186" s="324"/>
      <c r="CU186" s="324"/>
      <c r="CV186" s="324"/>
      <c r="CW186" s="324"/>
      <c r="CX186" s="324"/>
      <c r="CY186" s="324"/>
      <c r="CZ186" s="324"/>
    </row>
    <row r="187" spans="1:104" s="214" customFormat="1" ht="14" hidden="1" outlineLevel="1">
      <c r="A187" s="231"/>
      <c r="B187" s="230" t="str">
        <f>$A$53</f>
        <v>所定労働日数(日/月)</v>
      </c>
      <c r="C187" s="216"/>
      <c r="D187" s="231"/>
      <c r="F187" s="287"/>
      <c r="G187" s="247"/>
      <c r="H187" s="237" t="str" cm="1">
        <f t="array" ref="H187">_xlfn.IFS($N$54="裁量労働制","みなし労働時間(h/日)",$N$54="(大学・国研等)裁量労働制","みなし労働時間(h/日)",$N$54="固定残業制","みなし労働日数(日/月)",TRUE,"所定労働時間(h/月)")</f>
        <v>所定労働時間(h/月)</v>
      </c>
      <c r="I187" s="247"/>
      <c r="J187" s="198"/>
      <c r="K187" s="198"/>
      <c r="L187" s="198"/>
      <c r="M187" s="237"/>
      <c r="N187" s="198"/>
      <c r="O187" s="253" t="s">
        <v>137</v>
      </c>
      <c r="P187" s="198"/>
      <c r="Q187" s="298"/>
      <c r="S187" s="331"/>
      <c r="T187" s="198"/>
      <c r="U187" s="198"/>
      <c r="V187" s="198"/>
      <c r="W187" s="198"/>
      <c r="X187" s="198"/>
      <c r="Y187" s="198"/>
      <c r="Z187" s="198"/>
      <c r="AA187" s="198"/>
      <c r="AB187" s="198"/>
      <c r="AC187" s="198"/>
      <c r="AD187" s="198"/>
      <c r="AE187" s="198"/>
      <c r="AF187" s="198"/>
      <c r="AG187" s="198"/>
      <c r="AH187" s="246"/>
      <c r="AI187" s="231"/>
      <c r="AJ187" s="198"/>
      <c r="AK187" s="198"/>
      <c r="AL187" s="324"/>
      <c r="AM187" s="324"/>
      <c r="AN187" s="324"/>
      <c r="AO187" s="198"/>
      <c r="AP187" s="198"/>
      <c r="AQ187" s="198"/>
      <c r="AR187" s="198"/>
      <c r="AS187" s="198"/>
      <c r="AT187" s="324"/>
      <c r="AU187" s="324"/>
      <c r="AV187" s="324"/>
      <c r="AW187" s="324"/>
      <c r="AX187" s="324"/>
      <c r="AY187" s="324"/>
      <c r="AZ187" s="324"/>
      <c r="BA187" s="324"/>
      <c r="BB187" s="324"/>
      <c r="BC187" s="324"/>
      <c r="BD187" s="324"/>
      <c r="BE187" s="324"/>
      <c r="BF187" s="324"/>
      <c r="BG187" s="324"/>
      <c r="BH187" s="324"/>
      <c r="BI187" s="324"/>
      <c r="BJ187" s="324"/>
      <c r="BK187" s="324"/>
      <c r="BL187" s="324"/>
      <c r="BM187" s="324"/>
      <c r="BN187" s="324"/>
      <c r="BO187" s="324"/>
      <c r="BP187" s="324"/>
      <c r="BQ187" s="324"/>
      <c r="BR187" s="324"/>
      <c r="BS187" s="324"/>
      <c r="BT187" s="324"/>
      <c r="BU187" s="324"/>
      <c r="BV187" s="324"/>
      <c r="BW187" s="324"/>
      <c r="BX187" s="324"/>
      <c r="BY187" s="324"/>
      <c r="BZ187" s="324"/>
      <c r="CA187" s="324"/>
      <c r="CB187" s="324"/>
      <c r="CC187" s="324"/>
      <c r="CD187" s="324"/>
      <c r="CE187" s="324"/>
      <c r="CF187" s="324"/>
      <c r="CG187" s="324"/>
      <c r="CH187" s="324"/>
      <c r="CI187" s="324"/>
      <c r="CJ187" s="324"/>
      <c r="CK187" s="324"/>
      <c r="CL187" s="324"/>
      <c r="CM187" s="324"/>
      <c r="CN187" s="324"/>
      <c r="CO187" s="324"/>
      <c r="CP187" s="324"/>
      <c r="CQ187" s="324"/>
      <c r="CR187" s="324"/>
      <c r="CS187" s="324"/>
      <c r="CT187" s="324"/>
      <c r="CU187" s="324"/>
      <c r="CV187" s="324"/>
      <c r="CW187" s="324"/>
      <c r="CX187" s="324"/>
      <c r="CY187" s="324"/>
      <c r="CZ187" s="324"/>
    </row>
    <row r="188" spans="1:104" s="214" customFormat="1" ht="14" hidden="1" outlineLevel="1">
      <c r="A188" s="231"/>
      <c r="B188" s="239"/>
      <c r="C188" s="215">
        <f>$A$54</f>
        <v>23</v>
      </c>
      <c r="D188" s="231"/>
      <c r="E188" s="288"/>
      <c r="F188" s="258"/>
      <c r="G188" s="254" t="s">
        <v>47</v>
      </c>
      <c r="H188" s="241" cm="1">
        <f t="array" ref="H188">_xlfn.IFS($I$9="裁量",$D$57,$I$9="(大学・国研等)裁量",$D$61,$I$9="固定残業代有",$D$58,$I$9="管理職/高プロ",$B$56,$I$9="(大学・国研等)管理職/高プロ",$B$60,TRUE,$B$54)</f>
        <v>0</v>
      </c>
      <c r="I188" s="247"/>
      <c r="J188" s="231"/>
      <c r="L188" s="198"/>
      <c r="M188" s="258"/>
      <c r="N188" s="231" t="s">
        <v>48</v>
      </c>
      <c r="O188" s="243">
        <f>C188*H188</f>
        <v>0</v>
      </c>
      <c r="P188" s="198"/>
      <c r="Q188" s="298"/>
      <c r="S188" s="331"/>
      <c r="T188" s="198"/>
      <c r="U188" s="198"/>
      <c r="V188" s="198"/>
      <c r="W188" s="198"/>
      <c r="X188" s="198"/>
      <c r="Y188" s="198"/>
      <c r="Z188" s="198"/>
      <c r="AA188" s="198"/>
      <c r="AB188" s="198"/>
      <c r="AC188" s="198"/>
      <c r="AD188" s="198"/>
      <c r="AE188" s="198"/>
      <c r="AF188" s="198"/>
      <c r="AG188" s="198"/>
      <c r="AH188" s="246"/>
      <c r="AI188" s="231"/>
      <c r="AJ188" s="198"/>
      <c r="AK188" s="198"/>
      <c r="AL188" s="324"/>
      <c r="AM188" s="324"/>
      <c r="AN188" s="324"/>
      <c r="AO188" s="198"/>
      <c r="AP188" s="198"/>
      <c r="AQ188" s="198"/>
      <c r="AR188" s="198"/>
      <c r="AS188" s="198"/>
      <c r="AT188" s="324"/>
      <c r="AU188" s="324"/>
      <c r="AV188" s="324"/>
      <c r="AW188" s="324"/>
      <c r="AX188" s="324"/>
      <c r="AY188" s="324"/>
      <c r="AZ188" s="324"/>
      <c r="BA188" s="324"/>
      <c r="BB188" s="324"/>
      <c r="BC188" s="324"/>
      <c r="BD188" s="324"/>
      <c r="BE188" s="324"/>
      <c r="BF188" s="324"/>
      <c r="BG188" s="324"/>
      <c r="BH188" s="324"/>
      <c r="BI188" s="324"/>
      <c r="BJ188" s="324"/>
      <c r="BK188" s="324"/>
      <c r="BL188" s="324"/>
      <c r="BM188" s="324"/>
      <c r="BN188" s="324"/>
      <c r="BO188" s="324"/>
      <c r="BP188" s="324"/>
      <c r="BQ188" s="324"/>
      <c r="BR188" s="324"/>
      <c r="BS188" s="324"/>
      <c r="BT188" s="324"/>
      <c r="BU188" s="324"/>
      <c r="BV188" s="324"/>
      <c r="BW188" s="324"/>
      <c r="BX188" s="324"/>
      <c r="BY188" s="324"/>
      <c r="BZ188" s="324"/>
      <c r="CA188" s="324"/>
      <c r="CB188" s="324"/>
      <c r="CC188" s="324"/>
      <c r="CD188" s="324"/>
      <c r="CE188" s="324"/>
      <c r="CF188" s="324"/>
      <c r="CG188" s="324"/>
      <c r="CH188" s="324"/>
      <c r="CI188" s="324"/>
      <c r="CJ188" s="324"/>
      <c r="CK188" s="324"/>
      <c r="CL188" s="324"/>
      <c r="CM188" s="324"/>
      <c r="CN188" s="324"/>
      <c r="CO188" s="324"/>
      <c r="CP188" s="324"/>
      <c r="CQ188" s="324"/>
      <c r="CR188" s="324"/>
      <c r="CS188" s="324"/>
      <c r="CT188" s="324"/>
      <c r="CU188" s="324"/>
      <c r="CV188" s="324"/>
      <c r="CW188" s="324"/>
      <c r="CX188" s="324"/>
      <c r="CY188" s="324"/>
      <c r="CZ188" s="324"/>
    </row>
    <row r="189" spans="1:104" s="214" customFormat="1" ht="19.25" hidden="1" customHeight="1" outlineLevel="1">
      <c r="A189" s="231"/>
      <c r="B189" s="246" t="s">
        <v>80</v>
      </c>
      <c r="C189" s="246"/>
      <c r="D189" s="239"/>
      <c r="E189" s="247"/>
      <c r="F189" s="247"/>
      <c r="G189" s="247"/>
      <c r="H189" s="247"/>
      <c r="I189" s="247"/>
      <c r="J189" s="198"/>
      <c r="K189" s="198"/>
      <c r="L189" s="198"/>
      <c r="M189" s="198"/>
      <c r="N189" s="198"/>
      <c r="O189" s="198"/>
      <c r="P189" s="198"/>
      <c r="Q189" s="298"/>
      <c r="S189" s="331"/>
      <c r="T189" s="198"/>
      <c r="U189" s="198"/>
      <c r="V189" s="198"/>
      <c r="W189" s="198"/>
      <c r="X189" s="198"/>
      <c r="Y189" s="198"/>
      <c r="Z189" s="198"/>
      <c r="AA189" s="198"/>
      <c r="AB189" s="198"/>
      <c r="AC189" s="198"/>
      <c r="AD189" s="198"/>
      <c r="AE189" s="198"/>
      <c r="AF189" s="198"/>
      <c r="AG189" s="198"/>
      <c r="AH189" s="246"/>
      <c r="AI189" s="231"/>
      <c r="AJ189" s="198"/>
      <c r="AK189" s="198"/>
      <c r="AL189" s="324"/>
      <c r="AM189" s="324"/>
      <c r="AN189" s="324"/>
      <c r="AO189" s="198"/>
      <c r="AP189" s="198"/>
      <c r="AQ189" s="198"/>
      <c r="AR189" s="198"/>
      <c r="AS189" s="198"/>
      <c r="AT189" s="324"/>
      <c r="AU189" s="324"/>
      <c r="AV189" s="324"/>
      <c r="AW189" s="324"/>
      <c r="AX189" s="324"/>
      <c r="AY189" s="324"/>
      <c r="AZ189" s="324"/>
      <c r="BA189" s="324"/>
      <c r="BB189" s="324"/>
      <c r="BC189" s="324"/>
      <c r="BD189" s="324"/>
      <c r="BE189" s="324"/>
      <c r="BF189" s="324"/>
      <c r="BG189" s="324"/>
      <c r="BH189" s="324"/>
      <c r="BI189" s="324"/>
      <c r="BJ189" s="324"/>
      <c r="BK189" s="324"/>
      <c r="BL189" s="324"/>
      <c r="BM189" s="324"/>
      <c r="BN189" s="324"/>
      <c r="BO189" s="324"/>
      <c r="BP189" s="324"/>
      <c r="BQ189" s="324"/>
      <c r="BR189" s="324"/>
      <c r="BS189" s="324"/>
      <c r="BT189" s="324"/>
      <c r="BU189" s="324"/>
      <c r="BV189" s="324"/>
      <c r="BW189" s="324"/>
      <c r="BX189" s="324"/>
      <c r="BY189" s="324"/>
      <c r="BZ189" s="324"/>
      <c r="CA189" s="324"/>
      <c r="CB189" s="324"/>
      <c r="CC189" s="324"/>
      <c r="CD189" s="324"/>
      <c r="CE189" s="324"/>
      <c r="CF189" s="324"/>
      <c r="CG189" s="324"/>
      <c r="CH189" s="324"/>
      <c r="CI189" s="324"/>
      <c r="CJ189" s="324"/>
      <c r="CK189" s="324"/>
      <c r="CL189" s="324"/>
      <c r="CM189" s="324"/>
      <c r="CN189" s="324"/>
      <c r="CO189" s="324"/>
      <c r="CP189" s="324"/>
      <c r="CQ189" s="324"/>
      <c r="CR189" s="324"/>
      <c r="CS189" s="324"/>
      <c r="CT189" s="324"/>
      <c r="CU189" s="324"/>
      <c r="CV189" s="324"/>
      <c r="CW189" s="324"/>
      <c r="CX189" s="324"/>
      <c r="CY189" s="324"/>
      <c r="CZ189" s="324"/>
    </row>
    <row r="190" spans="1:104" s="214" customFormat="1" ht="19.25" hidden="1" customHeight="1" outlineLevel="1">
      <c r="A190" s="231"/>
      <c r="B190" s="246"/>
      <c r="C190" s="246"/>
      <c r="D190" s="239"/>
      <c r="E190" s="247"/>
      <c r="F190" s="247"/>
      <c r="G190" s="247"/>
      <c r="H190" s="247"/>
      <c r="I190" s="247"/>
      <c r="J190" s="198"/>
      <c r="K190" s="198"/>
      <c r="L190" s="198"/>
      <c r="M190" s="198"/>
      <c r="N190" s="198"/>
      <c r="O190" s="198"/>
      <c r="P190" s="198"/>
      <c r="Q190" s="298"/>
      <c r="S190" s="331"/>
      <c r="T190" s="198"/>
      <c r="U190" s="198"/>
      <c r="V190" s="198"/>
      <c r="W190" s="198"/>
      <c r="X190" s="198"/>
      <c r="Y190" s="198"/>
      <c r="Z190" s="198"/>
      <c r="AA190" s="198"/>
      <c r="AB190" s="198"/>
      <c r="AC190" s="198"/>
      <c r="AD190" s="198"/>
      <c r="AE190" s="198"/>
      <c r="AF190" s="198"/>
      <c r="AG190" s="198"/>
      <c r="AH190" s="246"/>
      <c r="AI190" s="231"/>
      <c r="AJ190" s="198"/>
      <c r="AK190" s="198"/>
      <c r="AL190" s="324"/>
      <c r="AM190" s="324"/>
      <c r="AN190" s="324"/>
      <c r="AO190" s="198"/>
      <c r="AP190" s="198"/>
      <c r="AQ190" s="198"/>
      <c r="AR190" s="198"/>
      <c r="AS190" s="198"/>
      <c r="AT190" s="324"/>
      <c r="AU190" s="324"/>
      <c r="AV190" s="324"/>
      <c r="AW190" s="324"/>
      <c r="AX190" s="324"/>
      <c r="AY190" s="324"/>
      <c r="AZ190" s="324"/>
      <c r="BA190" s="324"/>
      <c r="BB190" s="324"/>
      <c r="BC190" s="324"/>
      <c r="BD190" s="324"/>
      <c r="BE190" s="324"/>
      <c r="BF190" s="324"/>
      <c r="BG190" s="324"/>
      <c r="BH190" s="324"/>
      <c r="BI190" s="324"/>
      <c r="BJ190" s="324"/>
      <c r="BK190" s="324"/>
      <c r="BL190" s="324"/>
      <c r="BM190" s="324"/>
      <c r="BN190" s="324"/>
      <c r="BO190" s="324"/>
      <c r="BP190" s="324"/>
      <c r="BQ190" s="324"/>
      <c r="BR190" s="324"/>
      <c r="BS190" s="324"/>
      <c r="BT190" s="324"/>
      <c r="BU190" s="324"/>
      <c r="BV190" s="324"/>
      <c r="BW190" s="324"/>
      <c r="BX190" s="324"/>
      <c r="BY190" s="324"/>
      <c r="BZ190" s="324"/>
      <c r="CA190" s="324"/>
      <c r="CB190" s="324"/>
      <c r="CC190" s="324"/>
      <c r="CD190" s="324"/>
      <c r="CE190" s="324"/>
      <c r="CF190" s="324"/>
      <c r="CG190" s="324"/>
      <c r="CH190" s="324"/>
      <c r="CI190" s="324"/>
      <c r="CJ190" s="324"/>
      <c r="CK190" s="324"/>
      <c r="CL190" s="324"/>
      <c r="CM190" s="324"/>
      <c r="CN190" s="324"/>
      <c r="CO190" s="324"/>
      <c r="CP190" s="324"/>
      <c r="CQ190" s="324"/>
      <c r="CR190" s="324"/>
      <c r="CS190" s="324"/>
      <c r="CT190" s="324"/>
      <c r="CU190" s="324"/>
      <c r="CV190" s="324"/>
      <c r="CW190" s="324"/>
      <c r="CX190" s="324"/>
      <c r="CY190" s="324"/>
      <c r="CZ190" s="324"/>
    </row>
    <row r="191" spans="1:104" s="214" customFormat="1" ht="19.25" hidden="1" customHeight="1" outlineLevel="1">
      <c r="A191" s="253"/>
      <c r="B191" s="252" t="s">
        <v>137</v>
      </c>
      <c r="C191" s="253"/>
      <c r="D191" s="252"/>
      <c r="E191" s="253"/>
      <c r="F191" s="247"/>
      <c r="G191" s="237" t="s">
        <v>144</v>
      </c>
      <c r="H191" s="256"/>
      <c r="I191" s="254"/>
      <c r="J191" s="255" t="str">
        <f>$H$53</f>
        <v>NEDO事業の従事時間(h/月)</v>
      </c>
      <c r="K191" s="198"/>
      <c r="L191" s="198"/>
      <c r="M191" s="255" t="s">
        <v>145</v>
      </c>
      <c r="N191" s="240"/>
      <c r="O191" s="266" t="s">
        <v>146</v>
      </c>
      <c r="P191" s="198"/>
      <c r="Q191" s="298"/>
      <c r="S191" s="331"/>
      <c r="T191" s="198"/>
      <c r="U191" s="198"/>
      <c r="V191" s="198"/>
      <c r="W191" s="198"/>
      <c r="X191" s="198"/>
      <c r="Y191" s="198"/>
      <c r="Z191" s="198"/>
      <c r="AA191" s="198"/>
      <c r="AB191" s="198"/>
      <c r="AC191" s="198"/>
      <c r="AD191" s="198"/>
      <c r="AE191" s="198"/>
      <c r="AF191" s="198"/>
      <c r="AG191" s="198"/>
      <c r="AH191" s="246"/>
      <c r="AI191" s="231"/>
      <c r="AJ191" s="198"/>
      <c r="AK191" s="198"/>
      <c r="AL191" s="324"/>
      <c r="AM191" s="324"/>
      <c r="AN191" s="324"/>
      <c r="AO191" s="198"/>
      <c r="AP191" s="198"/>
      <c r="AQ191" s="198"/>
      <c r="AR191" s="198"/>
      <c r="AS191" s="198"/>
      <c r="AT191" s="324"/>
      <c r="AU191" s="324"/>
      <c r="AV191" s="324"/>
      <c r="AW191" s="324"/>
      <c r="AX191" s="324"/>
      <c r="AY191" s="324"/>
      <c r="AZ191" s="324"/>
      <c r="BA191" s="324"/>
      <c r="BB191" s="324"/>
      <c r="BC191" s="324"/>
      <c r="BD191" s="324"/>
      <c r="BE191" s="324"/>
      <c r="BF191" s="324"/>
      <c r="BG191" s="324"/>
      <c r="BH191" s="324"/>
      <c r="BI191" s="324"/>
      <c r="BJ191" s="324"/>
      <c r="BK191" s="324"/>
      <c r="BL191" s="324"/>
      <c r="BM191" s="324"/>
      <c r="BN191" s="324"/>
      <c r="BO191" s="324"/>
      <c r="BP191" s="324"/>
      <c r="BQ191" s="324"/>
      <c r="BR191" s="324"/>
      <c r="BS191" s="324"/>
      <c r="BT191" s="324"/>
      <c r="BU191" s="324"/>
      <c r="BV191" s="324"/>
      <c r="BW191" s="324"/>
      <c r="BX191" s="324"/>
      <c r="BY191" s="324"/>
      <c r="BZ191" s="324"/>
      <c r="CA191" s="324"/>
      <c r="CB191" s="324"/>
      <c r="CC191" s="324"/>
      <c r="CD191" s="324"/>
      <c r="CE191" s="324"/>
      <c r="CF191" s="324"/>
      <c r="CG191" s="324"/>
      <c r="CH191" s="324"/>
      <c r="CI191" s="324"/>
      <c r="CJ191" s="324"/>
      <c r="CK191" s="324"/>
      <c r="CL191" s="324"/>
      <c r="CM191" s="324"/>
      <c r="CN191" s="324"/>
      <c r="CO191" s="324"/>
      <c r="CP191" s="324"/>
      <c r="CQ191" s="324"/>
      <c r="CR191" s="324"/>
      <c r="CS191" s="324"/>
      <c r="CT191" s="324"/>
      <c r="CU191" s="324"/>
      <c r="CV191" s="324"/>
      <c r="CW191" s="324"/>
      <c r="CX191" s="324"/>
      <c r="CY191" s="324"/>
      <c r="CZ191" s="324"/>
    </row>
    <row r="192" spans="1:104" s="214" customFormat="1" ht="19.25" hidden="1" customHeight="1" outlineLevel="1">
      <c r="A192" s="231"/>
      <c r="B192" s="341">
        <f>O188</f>
        <v>0</v>
      </c>
      <c r="C192" s="342"/>
      <c r="D192" s="249"/>
      <c r="E192" s="259" t="str" cm="1">
        <f t="array" ref="E192">_xlfn.IFS(B192&lt;G192,"＜",B192&gt;=G192,"≧",TRUE,"")</f>
        <v>≧</v>
      </c>
      <c r="F192" s="247"/>
      <c r="G192" s="289">
        <f>$H$54+$J$54+$I$54</f>
        <v>0</v>
      </c>
      <c r="H192" s="261" t="s">
        <v>52</v>
      </c>
      <c r="I192" s="231" t="s">
        <v>53</v>
      </c>
      <c r="J192" s="290">
        <f>$H$54</f>
        <v>0</v>
      </c>
      <c r="K192" s="291" t="s">
        <v>56</v>
      </c>
      <c r="L192" s="260"/>
      <c r="M192" s="292">
        <f>$J$54</f>
        <v>0</v>
      </c>
      <c r="N192" s="282" t="s">
        <v>56</v>
      </c>
      <c r="O192" s="260">
        <f>$I$54</f>
        <v>0</v>
      </c>
      <c r="P192" s="231" t="s">
        <v>50</v>
      </c>
      <c r="Q192" s="298"/>
      <c r="S192" s="331"/>
      <c r="T192" s="198"/>
      <c r="U192" s="198"/>
      <c r="V192" s="198"/>
      <c r="W192" s="198"/>
      <c r="X192" s="198"/>
      <c r="Y192" s="198"/>
      <c r="Z192" s="198"/>
      <c r="AA192" s="198"/>
      <c r="AB192" s="198"/>
      <c r="AC192" s="198"/>
      <c r="AD192" s="198"/>
      <c r="AE192" s="198"/>
      <c r="AF192" s="198"/>
      <c r="AG192" s="198"/>
      <c r="AH192" s="246"/>
      <c r="AI192" s="231"/>
      <c r="AJ192" s="198"/>
      <c r="AK192" s="198"/>
      <c r="AL192" s="324"/>
      <c r="AM192" s="324"/>
      <c r="AN192" s="324"/>
      <c r="AO192" s="198"/>
      <c r="AP192" s="198"/>
      <c r="AQ192" s="198"/>
      <c r="AR192" s="198"/>
      <c r="AS192" s="198"/>
      <c r="AT192" s="324"/>
      <c r="AU192" s="324"/>
      <c r="AV192" s="324"/>
      <c r="AW192" s="324"/>
      <c r="AX192" s="324"/>
      <c r="AY192" s="324"/>
      <c r="AZ192" s="324"/>
      <c r="BA192" s="324"/>
      <c r="BB192" s="324"/>
      <c r="BC192" s="324"/>
      <c r="BD192" s="324"/>
      <c r="BE192" s="324"/>
      <c r="BF192" s="324"/>
      <c r="BG192" s="324"/>
      <c r="BH192" s="324"/>
      <c r="BI192" s="324"/>
      <c r="BJ192" s="324"/>
      <c r="BK192" s="324"/>
      <c r="BL192" s="324"/>
      <c r="BM192" s="324"/>
      <c r="BN192" s="324"/>
      <c r="BO192" s="324"/>
      <c r="BP192" s="324"/>
      <c r="BQ192" s="324"/>
      <c r="BR192" s="324"/>
      <c r="BS192" s="324"/>
      <c r="BT192" s="324"/>
      <c r="BU192" s="324"/>
      <c r="BV192" s="324"/>
      <c r="BW192" s="324"/>
      <c r="BX192" s="324"/>
      <c r="BY192" s="324"/>
      <c r="BZ192" s="324"/>
      <c r="CA192" s="324"/>
      <c r="CB192" s="324"/>
      <c r="CC192" s="324"/>
      <c r="CD192" s="324"/>
      <c r="CE192" s="324"/>
      <c r="CF192" s="324"/>
      <c r="CG192" s="324"/>
      <c r="CH192" s="324"/>
      <c r="CI192" s="324"/>
      <c r="CJ192" s="324"/>
      <c r="CK192" s="324"/>
      <c r="CL192" s="324"/>
      <c r="CM192" s="324"/>
      <c r="CN192" s="324"/>
      <c r="CO192" s="324"/>
      <c r="CP192" s="324"/>
      <c r="CQ192" s="324"/>
      <c r="CR192" s="324"/>
      <c r="CS192" s="324"/>
      <c r="CT192" s="324"/>
      <c r="CU192" s="324"/>
      <c r="CV192" s="324"/>
      <c r="CW192" s="324"/>
      <c r="CX192" s="324"/>
      <c r="CY192" s="324"/>
      <c r="CZ192" s="324"/>
    </row>
    <row r="193" spans="1:104" s="214" customFormat="1" ht="19.25" hidden="1" customHeight="1" outlineLevel="1">
      <c r="A193" s="231"/>
      <c r="B193" s="249"/>
      <c r="C193" s="216"/>
      <c r="D193" s="249"/>
      <c r="E193" s="249"/>
      <c r="F193" s="249"/>
      <c r="G193" s="231"/>
      <c r="H193" s="260"/>
      <c r="I193" s="231"/>
      <c r="J193" s="254"/>
      <c r="K193" s="260"/>
      <c r="L193" s="216"/>
      <c r="M193" s="231"/>
      <c r="N193" s="260"/>
      <c r="O193" s="231"/>
      <c r="P193" s="198"/>
      <c r="Q193" s="298"/>
      <c r="S193" s="331"/>
      <c r="T193" s="198"/>
      <c r="U193" s="198"/>
      <c r="V193" s="198"/>
      <c r="W193" s="198"/>
      <c r="X193" s="198"/>
      <c r="Y193" s="198"/>
      <c r="Z193" s="198"/>
      <c r="AA193" s="198"/>
      <c r="AB193" s="198"/>
      <c r="AC193" s="198"/>
      <c r="AD193" s="198"/>
      <c r="AE193" s="198"/>
      <c r="AF193" s="198"/>
      <c r="AG193" s="198"/>
      <c r="AH193" s="246"/>
      <c r="AI193" s="231"/>
      <c r="AJ193" s="198"/>
      <c r="AK193" s="198"/>
      <c r="AL193" s="324"/>
      <c r="AM193" s="324"/>
      <c r="AN193" s="324"/>
      <c r="AO193" s="198"/>
      <c r="AP193" s="198"/>
      <c r="AQ193" s="198"/>
      <c r="AR193" s="198"/>
      <c r="AS193" s="198"/>
      <c r="AT193" s="324"/>
      <c r="AU193" s="324"/>
      <c r="AV193" s="324"/>
      <c r="AW193" s="324"/>
      <c r="AX193" s="324"/>
      <c r="AY193" s="324"/>
      <c r="AZ193" s="324"/>
      <c r="BA193" s="324"/>
      <c r="BB193" s="324"/>
      <c r="BC193" s="324"/>
      <c r="BD193" s="324"/>
      <c r="BE193" s="324"/>
      <c r="BF193" s="324"/>
      <c r="BG193" s="324"/>
      <c r="BH193" s="324"/>
      <c r="BI193" s="324"/>
      <c r="BJ193" s="324"/>
      <c r="BK193" s="324"/>
      <c r="BL193" s="324"/>
      <c r="BM193" s="324"/>
      <c r="BN193" s="324"/>
      <c r="BO193" s="324"/>
      <c r="BP193" s="324"/>
      <c r="BQ193" s="324"/>
      <c r="BR193" s="324"/>
      <c r="BS193" s="324"/>
      <c r="BT193" s="324"/>
      <c r="BU193" s="324"/>
      <c r="BV193" s="324"/>
      <c r="BW193" s="324"/>
      <c r="BX193" s="324"/>
      <c r="BY193" s="324"/>
      <c r="BZ193" s="324"/>
      <c r="CA193" s="324"/>
      <c r="CB193" s="324"/>
      <c r="CC193" s="324"/>
      <c r="CD193" s="324"/>
      <c r="CE193" s="324"/>
      <c r="CF193" s="324"/>
      <c r="CG193" s="324"/>
      <c r="CH193" s="324"/>
      <c r="CI193" s="324"/>
      <c r="CJ193" s="324"/>
      <c r="CK193" s="324"/>
      <c r="CL193" s="324"/>
      <c r="CM193" s="324"/>
      <c r="CN193" s="324"/>
      <c r="CO193" s="324"/>
      <c r="CP193" s="324"/>
      <c r="CQ193" s="324"/>
      <c r="CR193" s="324"/>
      <c r="CS193" s="324"/>
      <c r="CT193" s="324"/>
      <c r="CU193" s="324"/>
      <c r="CV193" s="324"/>
      <c r="CW193" s="324"/>
      <c r="CX193" s="324"/>
      <c r="CY193" s="324"/>
      <c r="CZ193" s="324"/>
    </row>
    <row r="194" spans="1:104" s="214" customFormat="1" ht="19.25" hidden="1" customHeight="1" outlineLevel="1">
      <c r="A194" s="231"/>
      <c r="B194" s="231"/>
      <c r="C194" s="231"/>
      <c r="D194" s="247"/>
      <c r="E194" s="247"/>
      <c r="F194" s="247"/>
      <c r="G194" s="247"/>
      <c r="H194" s="247"/>
      <c r="I194" s="247"/>
      <c r="J194" s="198"/>
      <c r="K194" s="198"/>
      <c r="L194" s="198"/>
      <c r="M194" s="198"/>
      <c r="N194" s="198"/>
      <c r="O194" s="198"/>
      <c r="P194" s="198"/>
      <c r="Q194" s="298"/>
      <c r="S194" s="331"/>
      <c r="T194" s="198"/>
      <c r="U194" s="198"/>
      <c r="V194" s="198"/>
      <c r="W194" s="198"/>
      <c r="X194" s="198"/>
      <c r="Y194" s="198"/>
      <c r="Z194" s="198"/>
      <c r="AA194" s="198"/>
      <c r="AB194" s="198"/>
      <c r="AC194" s="198"/>
      <c r="AD194" s="198"/>
      <c r="AE194" s="198"/>
      <c r="AF194" s="198"/>
      <c r="AG194" s="198"/>
      <c r="AH194" s="246"/>
      <c r="AI194" s="231"/>
      <c r="AJ194" s="198"/>
      <c r="AK194" s="198"/>
      <c r="AL194" s="324"/>
      <c r="AM194" s="324"/>
      <c r="AN194" s="324"/>
      <c r="AO194" s="198"/>
      <c r="AP194" s="198"/>
      <c r="AQ194" s="198"/>
      <c r="AR194" s="198"/>
      <c r="AS194" s="198"/>
      <c r="AT194" s="324"/>
      <c r="AU194" s="324"/>
      <c r="AV194" s="324"/>
      <c r="AW194" s="324"/>
      <c r="AX194" s="324"/>
      <c r="AY194" s="324"/>
      <c r="AZ194" s="324"/>
      <c r="BA194" s="324"/>
      <c r="BB194" s="324"/>
      <c r="BC194" s="324"/>
      <c r="BD194" s="324"/>
      <c r="BE194" s="324"/>
      <c r="BF194" s="324"/>
      <c r="BG194" s="324"/>
      <c r="BH194" s="324"/>
      <c r="BI194" s="324"/>
      <c r="BJ194" s="324"/>
      <c r="BK194" s="324"/>
      <c r="BL194" s="324"/>
      <c r="BM194" s="324"/>
      <c r="BN194" s="324"/>
      <c r="BO194" s="324"/>
      <c r="BP194" s="324"/>
      <c r="BQ194" s="324"/>
      <c r="BR194" s="324"/>
      <c r="BS194" s="324"/>
      <c r="BT194" s="324"/>
      <c r="BU194" s="324"/>
      <c r="BV194" s="324"/>
      <c r="BW194" s="324"/>
      <c r="BX194" s="324"/>
      <c r="BY194" s="324"/>
      <c r="BZ194" s="324"/>
      <c r="CA194" s="324"/>
      <c r="CB194" s="324"/>
      <c r="CC194" s="324"/>
      <c r="CD194" s="324"/>
      <c r="CE194" s="324"/>
      <c r="CF194" s="324"/>
      <c r="CG194" s="324"/>
      <c r="CH194" s="324"/>
      <c r="CI194" s="324"/>
      <c r="CJ194" s="324"/>
      <c r="CK194" s="324"/>
      <c r="CL194" s="324"/>
      <c r="CM194" s="324"/>
      <c r="CN194" s="324"/>
      <c r="CO194" s="324"/>
      <c r="CP194" s="324"/>
      <c r="CQ194" s="324"/>
      <c r="CR194" s="324"/>
      <c r="CS194" s="324"/>
      <c r="CT194" s="324"/>
      <c r="CU194" s="324"/>
      <c r="CV194" s="324"/>
      <c r="CW194" s="324"/>
      <c r="CX194" s="324"/>
      <c r="CY194" s="324"/>
      <c r="CZ194" s="324"/>
    </row>
    <row r="195" spans="1:104" s="214" customFormat="1" ht="19.25" hidden="1" customHeight="1" outlineLevel="1">
      <c r="A195" s="231"/>
      <c r="B195" s="231"/>
      <c r="C195" s="231"/>
      <c r="D195" s="247"/>
      <c r="E195" s="247"/>
      <c r="F195" s="247"/>
      <c r="G195" s="247"/>
      <c r="H195" s="247"/>
      <c r="I195" s="247"/>
      <c r="J195" s="198"/>
      <c r="K195" s="198"/>
      <c r="L195" s="198"/>
      <c r="M195" s="198"/>
      <c r="N195" s="198"/>
      <c r="O195" s="198"/>
      <c r="P195" s="198"/>
      <c r="Q195" s="298"/>
      <c r="S195" s="331"/>
      <c r="T195" s="198"/>
      <c r="U195" s="198"/>
      <c r="V195" s="198"/>
      <c r="W195" s="198"/>
      <c r="X195" s="198"/>
      <c r="Y195" s="198"/>
      <c r="Z195" s="198"/>
      <c r="AA195" s="198"/>
      <c r="AB195" s="198"/>
      <c r="AC195" s="198"/>
      <c r="AD195" s="198"/>
      <c r="AE195" s="198"/>
      <c r="AF195" s="198"/>
      <c r="AG195" s="246"/>
      <c r="AH195" s="231"/>
      <c r="AI195" s="198"/>
      <c r="AJ195" s="198"/>
      <c r="AK195" s="198"/>
      <c r="AL195" s="324"/>
      <c r="AM195" s="324"/>
      <c r="AN195" s="324"/>
      <c r="AO195" s="198"/>
      <c r="AP195" s="198"/>
      <c r="AQ195" s="198"/>
      <c r="AR195" s="198"/>
      <c r="AS195" s="198"/>
      <c r="AT195" s="324"/>
      <c r="AU195" s="324"/>
      <c r="AV195" s="324"/>
      <c r="AW195" s="324"/>
      <c r="AX195" s="324"/>
      <c r="AY195" s="324"/>
      <c r="AZ195" s="324"/>
      <c r="BA195" s="324"/>
      <c r="BB195" s="324"/>
      <c r="BC195" s="324"/>
      <c r="BD195" s="324"/>
      <c r="BE195" s="324"/>
      <c r="BF195" s="324"/>
      <c r="BG195" s="324"/>
      <c r="BH195" s="324"/>
      <c r="BI195" s="324"/>
      <c r="BJ195" s="324"/>
      <c r="BK195" s="324"/>
      <c r="BL195" s="324"/>
      <c r="BM195" s="324"/>
      <c r="BN195" s="324"/>
      <c r="BO195" s="324"/>
      <c r="BP195" s="324"/>
      <c r="BQ195" s="324"/>
      <c r="BR195" s="324"/>
      <c r="BS195" s="324"/>
      <c r="BT195" s="324"/>
      <c r="BU195" s="324"/>
      <c r="BV195" s="324"/>
      <c r="BW195" s="324"/>
      <c r="BX195" s="324"/>
      <c r="BY195" s="324"/>
      <c r="BZ195" s="324"/>
      <c r="CA195" s="324"/>
      <c r="CB195" s="324"/>
      <c r="CC195" s="324"/>
      <c r="CD195" s="324"/>
      <c r="CE195" s="324"/>
      <c r="CF195" s="324"/>
      <c r="CG195" s="324"/>
      <c r="CH195" s="324"/>
      <c r="CI195" s="324"/>
      <c r="CJ195" s="324"/>
      <c r="CK195" s="324"/>
      <c r="CL195" s="324"/>
      <c r="CM195" s="324"/>
      <c r="CN195" s="324"/>
      <c r="CO195" s="324"/>
      <c r="CP195" s="324"/>
      <c r="CQ195" s="324"/>
      <c r="CR195" s="324"/>
      <c r="CS195" s="324"/>
      <c r="CT195" s="324"/>
      <c r="CU195" s="324"/>
      <c r="CV195" s="324"/>
      <c r="CW195" s="324"/>
      <c r="CX195" s="324"/>
      <c r="CY195" s="324"/>
      <c r="CZ195" s="324"/>
    </row>
    <row r="196" spans="1:104" s="214" customFormat="1" ht="19.25" hidden="1" customHeight="1" outlineLevel="1">
      <c r="A196" s="231"/>
      <c r="B196" s="231"/>
      <c r="C196" s="231"/>
      <c r="D196" s="247"/>
      <c r="E196" s="247"/>
      <c r="F196" s="247"/>
      <c r="G196" s="247"/>
      <c r="H196" s="247"/>
      <c r="I196" s="247"/>
      <c r="J196" s="198"/>
      <c r="K196" s="198"/>
      <c r="L196" s="198"/>
      <c r="M196" s="198"/>
      <c r="N196" s="198"/>
      <c r="O196" s="198"/>
      <c r="P196" s="198"/>
      <c r="Q196" s="298"/>
      <c r="S196" s="331"/>
      <c r="T196" s="198"/>
      <c r="U196" s="198"/>
      <c r="V196" s="198"/>
      <c r="W196" s="198"/>
      <c r="X196" s="198"/>
      <c r="Y196" s="198"/>
      <c r="Z196" s="198"/>
      <c r="AA196" s="198"/>
      <c r="AB196" s="198"/>
      <c r="AC196" s="198"/>
      <c r="AD196" s="198"/>
      <c r="AE196" s="198"/>
      <c r="AF196" s="198"/>
      <c r="AG196" s="246"/>
      <c r="AH196" s="231"/>
      <c r="AI196" s="198"/>
      <c r="AJ196" s="198"/>
      <c r="AK196" s="198"/>
      <c r="AL196" s="324"/>
      <c r="AM196" s="324"/>
      <c r="AN196" s="324"/>
      <c r="AO196" s="198"/>
      <c r="AP196" s="198"/>
      <c r="AQ196" s="198"/>
      <c r="AR196" s="198"/>
      <c r="AS196" s="198"/>
      <c r="AT196" s="324"/>
      <c r="AU196" s="324"/>
      <c r="AV196" s="324"/>
      <c r="AW196" s="324"/>
      <c r="AX196" s="324"/>
      <c r="AY196" s="324"/>
      <c r="AZ196" s="324"/>
      <c r="BA196" s="324"/>
      <c r="BB196" s="324"/>
      <c r="BC196" s="324"/>
      <c r="BD196" s="324"/>
      <c r="BE196" s="324"/>
      <c r="BF196" s="324"/>
      <c r="BG196" s="324"/>
      <c r="BH196" s="324"/>
      <c r="BI196" s="324"/>
      <c r="BJ196" s="324"/>
      <c r="BK196" s="324"/>
      <c r="BL196" s="324"/>
      <c r="BM196" s="324"/>
      <c r="BN196" s="324"/>
      <c r="BO196" s="324"/>
      <c r="BP196" s="324"/>
      <c r="BQ196" s="324"/>
      <c r="BR196" s="324"/>
      <c r="BS196" s="324"/>
      <c r="BT196" s="324"/>
      <c r="BU196" s="324"/>
      <c r="BV196" s="324"/>
      <c r="BW196" s="324"/>
      <c r="BX196" s="324"/>
      <c r="BY196" s="324"/>
      <c r="BZ196" s="324"/>
      <c r="CA196" s="324"/>
      <c r="CB196" s="324"/>
      <c r="CC196" s="324"/>
      <c r="CD196" s="324"/>
      <c r="CE196" s="324"/>
      <c r="CF196" s="324"/>
      <c r="CG196" s="324"/>
      <c r="CH196" s="324"/>
      <c r="CI196" s="324"/>
      <c r="CJ196" s="324"/>
      <c r="CK196" s="324"/>
      <c r="CL196" s="324"/>
      <c r="CM196" s="324"/>
      <c r="CN196" s="324"/>
      <c r="CO196" s="324"/>
      <c r="CP196" s="324"/>
      <c r="CQ196" s="324"/>
      <c r="CR196" s="324"/>
      <c r="CS196" s="324"/>
      <c r="CT196" s="324"/>
      <c r="CU196" s="324"/>
      <c r="CV196" s="324"/>
      <c r="CW196" s="324"/>
      <c r="CX196" s="324"/>
      <c r="CY196" s="324"/>
      <c r="CZ196" s="324"/>
    </row>
    <row r="197" spans="1:104" s="214" customFormat="1" ht="19.25" hidden="1" customHeight="1" outlineLevel="1">
      <c r="A197" s="231"/>
      <c r="B197" s="231"/>
      <c r="C197" s="231"/>
      <c r="D197" s="247"/>
      <c r="E197" s="247"/>
      <c r="F197" s="247"/>
      <c r="G197" s="247"/>
      <c r="H197" s="247"/>
      <c r="I197" s="247"/>
      <c r="J197" s="198"/>
      <c r="K197" s="198"/>
      <c r="L197" s="198"/>
      <c r="M197" s="198"/>
      <c r="N197" s="198"/>
      <c r="O197" s="198"/>
      <c r="P197" s="198"/>
      <c r="Q197" s="298"/>
      <c r="S197" s="331"/>
      <c r="T197" s="198"/>
      <c r="U197" s="198"/>
      <c r="V197" s="198"/>
      <c r="W197" s="198"/>
      <c r="X197" s="198"/>
      <c r="Y197" s="198"/>
      <c r="Z197" s="198"/>
      <c r="AA197" s="198"/>
      <c r="AB197" s="198"/>
      <c r="AC197" s="198"/>
      <c r="AD197" s="198"/>
      <c r="AE197" s="198"/>
      <c r="AF197" s="198"/>
      <c r="AG197" s="246"/>
      <c r="AH197" s="231"/>
      <c r="AI197" s="198"/>
      <c r="AJ197" s="198"/>
      <c r="AK197" s="198"/>
      <c r="AL197" s="324"/>
      <c r="AM197" s="324"/>
      <c r="AN197" s="324"/>
      <c r="AO197" s="198"/>
      <c r="AP197" s="198"/>
      <c r="AQ197" s="198"/>
      <c r="AR197" s="198"/>
      <c r="AS197" s="198"/>
      <c r="AT197" s="324"/>
      <c r="AU197" s="324"/>
      <c r="AV197" s="324"/>
      <c r="AW197" s="324"/>
      <c r="AX197" s="324"/>
      <c r="AY197" s="324"/>
      <c r="AZ197" s="324"/>
      <c r="BA197" s="324"/>
      <c r="BB197" s="324"/>
      <c r="BC197" s="324"/>
      <c r="BD197" s="324"/>
      <c r="BE197" s="324"/>
      <c r="BF197" s="324"/>
      <c r="BG197" s="324"/>
      <c r="BH197" s="324"/>
      <c r="BI197" s="324"/>
      <c r="BJ197" s="324"/>
      <c r="BK197" s="324"/>
      <c r="BL197" s="324"/>
      <c r="BM197" s="324"/>
      <c r="BN197" s="324"/>
      <c r="BO197" s="324"/>
      <c r="BP197" s="324"/>
      <c r="BQ197" s="324"/>
      <c r="BR197" s="324"/>
      <c r="BS197" s="324"/>
      <c r="BT197" s="324"/>
      <c r="BU197" s="324"/>
      <c r="BV197" s="324"/>
      <c r="BW197" s="324"/>
      <c r="BX197" s="324"/>
      <c r="BY197" s="324"/>
      <c r="BZ197" s="324"/>
      <c r="CA197" s="324"/>
      <c r="CB197" s="324"/>
      <c r="CC197" s="324"/>
      <c r="CD197" s="324"/>
      <c r="CE197" s="324"/>
      <c r="CF197" s="324"/>
      <c r="CG197" s="324"/>
      <c r="CH197" s="324"/>
      <c r="CI197" s="324"/>
      <c r="CJ197" s="324"/>
      <c r="CK197" s="324"/>
      <c r="CL197" s="324"/>
      <c r="CM197" s="324"/>
      <c r="CN197" s="324"/>
      <c r="CO197" s="324"/>
      <c r="CP197" s="324"/>
      <c r="CQ197" s="324"/>
      <c r="CR197" s="324"/>
      <c r="CS197" s="324"/>
      <c r="CT197" s="324"/>
      <c r="CU197" s="324"/>
      <c r="CV197" s="324"/>
      <c r="CW197" s="324"/>
      <c r="CX197" s="324"/>
      <c r="CY197" s="324"/>
      <c r="CZ197" s="324"/>
    </row>
    <row r="198" spans="1:104" s="214" customFormat="1" ht="19.25" hidden="1" customHeight="1" outlineLevel="1">
      <c r="A198" s="231"/>
      <c r="B198" s="231"/>
      <c r="C198" s="231"/>
      <c r="D198" s="247"/>
      <c r="E198" s="247"/>
      <c r="F198" s="247"/>
      <c r="G198" s="247"/>
      <c r="H198" s="247"/>
      <c r="I198" s="247"/>
      <c r="J198" s="198"/>
      <c r="K198" s="198"/>
      <c r="L198" s="198"/>
      <c r="M198" s="198"/>
      <c r="N198" s="198"/>
      <c r="O198" s="198"/>
      <c r="P198" s="198"/>
      <c r="Q198" s="298"/>
      <c r="S198" s="331"/>
      <c r="T198" s="198"/>
      <c r="U198" s="198"/>
      <c r="V198" s="198"/>
      <c r="W198" s="198"/>
      <c r="X198" s="198"/>
      <c r="Y198" s="198"/>
      <c r="Z198" s="198"/>
      <c r="AA198" s="198"/>
      <c r="AB198" s="198"/>
      <c r="AC198" s="198"/>
      <c r="AD198" s="198"/>
      <c r="AE198" s="198"/>
      <c r="AF198" s="198"/>
      <c r="AG198" s="246"/>
      <c r="AH198" s="231"/>
      <c r="AI198" s="198"/>
      <c r="AJ198" s="198"/>
      <c r="AK198" s="198"/>
      <c r="AL198" s="324"/>
      <c r="AM198" s="324"/>
      <c r="AN198" s="324"/>
      <c r="AO198" s="198"/>
      <c r="AP198" s="198"/>
      <c r="AQ198" s="198"/>
      <c r="AR198" s="198"/>
      <c r="AS198" s="198"/>
      <c r="AT198" s="324"/>
      <c r="AU198" s="324"/>
      <c r="AV198" s="324"/>
      <c r="AW198" s="324"/>
      <c r="AX198" s="324"/>
      <c r="AY198" s="324"/>
      <c r="AZ198" s="324"/>
      <c r="BA198" s="324"/>
      <c r="BB198" s="324"/>
      <c r="BC198" s="324"/>
      <c r="BD198" s="324"/>
      <c r="BE198" s="324"/>
      <c r="BF198" s="324"/>
      <c r="BG198" s="324"/>
      <c r="BH198" s="324"/>
      <c r="BI198" s="324"/>
      <c r="BJ198" s="324"/>
      <c r="BK198" s="324"/>
      <c r="BL198" s="324"/>
      <c r="BM198" s="324"/>
      <c r="BN198" s="324"/>
      <c r="BO198" s="324"/>
      <c r="BP198" s="324"/>
      <c r="BQ198" s="324"/>
      <c r="BR198" s="324"/>
      <c r="BS198" s="324"/>
      <c r="BT198" s="324"/>
      <c r="BU198" s="324"/>
      <c r="BV198" s="324"/>
      <c r="BW198" s="324"/>
      <c r="BX198" s="324"/>
      <c r="BY198" s="324"/>
      <c r="BZ198" s="324"/>
      <c r="CA198" s="324"/>
      <c r="CB198" s="324"/>
      <c r="CC198" s="324"/>
      <c r="CD198" s="324"/>
      <c r="CE198" s="324"/>
      <c r="CF198" s="324"/>
      <c r="CG198" s="324"/>
      <c r="CH198" s="324"/>
      <c r="CI198" s="324"/>
      <c r="CJ198" s="324"/>
      <c r="CK198" s="324"/>
      <c r="CL198" s="324"/>
      <c r="CM198" s="324"/>
      <c r="CN198" s="324"/>
      <c r="CO198" s="324"/>
      <c r="CP198" s="324"/>
      <c r="CQ198" s="324"/>
      <c r="CR198" s="324"/>
      <c r="CS198" s="324"/>
      <c r="CT198" s="324"/>
      <c r="CU198" s="324"/>
      <c r="CV198" s="324"/>
      <c r="CW198" s="324"/>
      <c r="CX198" s="324"/>
      <c r="CY198" s="324"/>
      <c r="CZ198" s="324"/>
    </row>
    <row r="199" spans="1:104" s="214" customFormat="1" ht="19.25" hidden="1" customHeight="1" outlineLevel="1">
      <c r="A199" s="231"/>
      <c r="B199" s="231"/>
      <c r="C199" s="231"/>
      <c r="D199" s="247"/>
      <c r="E199" s="247"/>
      <c r="F199" s="247"/>
      <c r="G199" s="247"/>
      <c r="H199" s="247"/>
      <c r="I199" s="247"/>
      <c r="J199" s="198"/>
      <c r="K199" s="198"/>
      <c r="L199" s="198"/>
      <c r="M199" s="198"/>
      <c r="N199" s="198"/>
      <c r="O199" s="198"/>
      <c r="P199" s="198"/>
      <c r="Q199" s="298"/>
      <c r="S199" s="331"/>
      <c r="T199" s="198"/>
      <c r="U199" s="198"/>
      <c r="V199" s="198"/>
      <c r="W199" s="198"/>
      <c r="X199" s="198"/>
      <c r="Y199" s="198"/>
      <c r="Z199" s="198"/>
      <c r="AA199" s="198"/>
      <c r="AB199" s="198"/>
      <c r="AC199" s="198"/>
      <c r="AD199" s="198"/>
      <c r="AE199" s="198"/>
      <c r="AF199" s="198"/>
      <c r="AG199" s="246"/>
      <c r="AH199" s="231"/>
      <c r="AI199" s="198"/>
      <c r="AJ199" s="198"/>
      <c r="AK199" s="198"/>
      <c r="AL199" s="324"/>
      <c r="AM199" s="324"/>
      <c r="AN199" s="324"/>
      <c r="AO199" s="198"/>
      <c r="AP199" s="198"/>
      <c r="AQ199" s="198"/>
      <c r="AR199" s="198"/>
      <c r="AS199" s="198"/>
      <c r="AT199" s="324"/>
      <c r="AU199" s="324"/>
      <c r="AV199" s="324"/>
      <c r="AW199" s="324"/>
      <c r="AX199" s="324"/>
      <c r="AY199" s="324"/>
      <c r="AZ199" s="324"/>
      <c r="BA199" s="324"/>
      <c r="BB199" s="324"/>
      <c r="BC199" s="324"/>
      <c r="BD199" s="324"/>
      <c r="BE199" s="324"/>
      <c r="BF199" s="324"/>
      <c r="BG199" s="324"/>
      <c r="BH199" s="324"/>
      <c r="BI199" s="324"/>
      <c r="BJ199" s="324"/>
      <c r="BK199" s="324"/>
      <c r="BL199" s="324"/>
      <c r="BM199" s="324"/>
      <c r="BN199" s="324"/>
      <c r="BO199" s="324"/>
      <c r="BP199" s="324"/>
      <c r="BQ199" s="324"/>
      <c r="BR199" s="324"/>
      <c r="BS199" s="324"/>
      <c r="BT199" s="324"/>
      <c r="BU199" s="324"/>
      <c r="BV199" s="324"/>
      <c r="BW199" s="324"/>
      <c r="BX199" s="324"/>
      <c r="BY199" s="324"/>
      <c r="BZ199" s="324"/>
      <c r="CA199" s="324"/>
      <c r="CB199" s="324"/>
      <c r="CC199" s="324"/>
      <c r="CD199" s="324"/>
      <c r="CE199" s="324"/>
      <c r="CF199" s="324"/>
      <c r="CG199" s="324"/>
      <c r="CH199" s="324"/>
      <c r="CI199" s="324"/>
      <c r="CJ199" s="324"/>
      <c r="CK199" s="324"/>
      <c r="CL199" s="324"/>
      <c r="CM199" s="324"/>
      <c r="CN199" s="324"/>
      <c r="CO199" s="324"/>
      <c r="CP199" s="324"/>
      <c r="CQ199" s="324"/>
      <c r="CR199" s="324"/>
      <c r="CS199" s="324"/>
      <c r="CT199" s="324"/>
      <c r="CU199" s="324"/>
      <c r="CV199" s="324"/>
      <c r="CW199" s="324"/>
      <c r="CX199" s="324"/>
      <c r="CY199" s="324"/>
      <c r="CZ199" s="324"/>
    </row>
    <row r="200" spans="1:104" s="214" customFormat="1" ht="19.25" hidden="1" customHeight="1" outlineLevel="1">
      <c r="A200" s="231"/>
      <c r="B200" s="231"/>
      <c r="C200" s="231"/>
      <c r="D200" s="247"/>
      <c r="E200" s="247"/>
      <c r="F200" s="247"/>
      <c r="G200" s="247"/>
      <c r="H200" s="247"/>
      <c r="I200" s="247"/>
      <c r="J200" s="198"/>
      <c r="K200" s="198"/>
      <c r="L200" s="198"/>
      <c r="M200" s="198"/>
      <c r="N200" s="198"/>
      <c r="O200" s="198"/>
      <c r="P200" s="198"/>
      <c r="Q200" s="298"/>
      <c r="S200" s="331"/>
      <c r="T200" s="198"/>
      <c r="U200" s="198"/>
      <c r="V200" s="198"/>
      <c r="W200" s="198"/>
      <c r="X200" s="198"/>
      <c r="Y200" s="198"/>
      <c r="Z200" s="198"/>
      <c r="AA200" s="198"/>
      <c r="AB200" s="198"/>
      <c r="AC200" s="198"/>
      <c r="AD200" s="198"/>
      <c r="AE200" s="198"/>
      <c r="AF200" s="198"/>
      <c r="AG200" s="246"/>
      <c r="AH200" s="231"/>
      <c r="AI200" s="198"/>
      <c r="AJ200" s="198"/>
      <c r="AK200" s="198"/>
      <c r="AL200" s="324"/>
      <c r="AM200" s="324"/>
      <c r="AN200" s="324"/>
      <c r="AO200" s="198"/>
      <c r="AP200" s="198"/>
      <c r="AQ200" s="198"/>
      <c r="AR200" s="198"/>
      <c r="AS200" s="198"/>
      <c r="AT200" s="324"/>
      <c r="AU200" s="324"/>
      <c r="AV200" s="324"/>
      <c r="AW200" s="324"/>
      <c r="AX200" s="324"/>
      <c r="AY200" s="324"/>
      <c r="AZ200" s="324"/>
      <c r="BA200" s="324"/>
      <c r="BB200" s="324"/>
      <c r="BC200" s="324"/>
      <c r="BD200" s="324"/>
      <c r="BE200" s="324"/>
      <c r="BF200" s="324"/>
      <c r="BG200" s="324"/>
      <c r="BH200" s="324"/>
      <c r="BI200" s="324"/>
      <c r="BJ200" s="324"/>
      <c r="BK200" s="324"/>
      <c r="BL200" s="324"/>
      <c r="BM200" s="324"/>
      <c r="BN200" s="324"/>
      <c r="BO200" s="324"/>
      <c r="BP200" s="324"/>
      <c r="BQ200" s="324"/>
      <c r="BR200" s="324"/>
      <c r="BS200" s="324"/>
      <c r="BT200" s="324"/>
      <c r="BU200" s="324"/>
      <c r="BV200" s="324"/>
      <c r="BW200" s="324"/>
      <c r="BX200" s="324"/>
      <c r="BY200" s="324"/>
      <c r="BZ200" s="324"/>
      <c r="CA200" s="324"/>
      <c r="CB200" s="324"/>
      <c r="CC200" s="324"/>
      <c r="CD200" s="324"/>
      <c r="CE200" s="324"/>
      <c r="CF200" s="324"/>
      <c r="CG200" s="324"/>
      <c r="CH200" s="324"/>
      <c r="CI200" s="324"/>
      <c r="CJ200" s="324"/>
      <c r="CK200" s="324"/>
      <c r="CL200" s="324"/>
      <c r="CM200" s="324"/>
      <c r="CN200" s="324"/>
      <c r="CO200" s="324"/>
      <c r="CP200" s="324"/>
      <c r="CQ200" s="324"/>
      <c r="CR200" s="324"/>
      <c r="CS200" s="324"/>
      <c r="CT200" s="324"/>
      <c r="CU200" s="324"/>
      <c r="CV200" s="324"/>
      <c r="CW200" s="324"/>
      <c r="CX200" s="324"/>
      <c r="CY200" s="324"/>
      <c r="CZ200" s="324"/>
    </row>
    <row r="201" spans="1:104" s="214" customFormat="1" ht="19.25" hidden="1" customHeight="1" outlineLevel="1">
      <c r="A201" s="231"/>
      <c r="B201" s="231"/>
      <c r="C201" s="231"/>
      <c r="D201" s="247"/>
      <c r="E201" s="247"/>
      <c r="F201" s="247"/>
      <c r="G201" s="247"/>
      <c r="H201" s="247"/>
      <c r="I201" s="247"/>
      <c r="J201" s="198"/>
      <c r="K201" s="198"/>
      <c r="L201" s="198"/>
      <c r="M201" s="198"/>
      <c r="N201" s="198"/>
      <c r="O201" s="198"/>
      <c r="P201" s="198"/>
      <c r="Q201" s="298"/>
      <c r="S201" s="331"/>
      <c r="T201" s="198"/>
      <c r="U201" s="198"/>
      <c r="V201" s="198"/>
      <c r="W201" s="198"/>
      <c r="X201" s="198"/>
      <c r="Y201" s="198"/>
      <c r="Z201" s="198"/>
      <c r="AA201" s="198"/>
      <c r="AB201" s="198"/>
      <c r="AC201" s="198"/>
      <c r="AD201" s="198"/>
      <c r="AE201" s="198"/>
      <c r="AF201" s="198"/>
      <c r="AG201" s="246"/>
      <c r="AH201" s="231"/>
      <c r="AI201" s="198"/>
      <c r="AJ201" s="198"/>
      <c r="AK201" s="198"/>
      <c r="AL201" s="324"/>
      <c r="AM201" s="324"/>
      <c r="AN201" s="324"/>
      <c r="AO201" s="198"/>
      <c r="AP201" s="198"/>
      <c r="AQ201" s="198"/>
      <c r="AR201" s="198"/>
      <c r="AS201" s="198"/>
      <c r="AT201" s="324"/>
      <c r="AU201" s="324"/>
      <c r="AV201" s="324"/>
      <c r="AW201" s="324"/>
      <c r="AX201" s="324"/>
      <c r="AY201" s="324"/>
      <c r="AZ201" s="324"/>
      <c r="BA201" s="324"/>
      <c r="BB201" s="324"/>
      <c r="BC201" s="324"/>
      <c r="BD201" s="324"/>
      <c r="BE201" s="324"/>
      <c r="BF201" s="324"/>
      <c r="BG201" s="324"/>
      <c r="BH201" s="324"/>
      <c r="BI201" s="324"/>
      <c r="BJ201" s="324"/>
      <c r="BK201" s="324"/>
      <c r="BL201" s="324"/>
      <c r="BM201" s="324"/>
      <c r="BN201" s="324"/>
      <c r="BO201" s="324"/>
      <c r="BP201" s="324"/>
      <c r="BQ201" s="324"/>
      <c r="BR201" s="324"/>
      <c r="BS201" s="324"/>
      <c r="BT201" s="324"/>
      <c r="BU201" s="324"/>
      <c r="BV201" s="324"/>
      <c r="BW201" s="324"/>
      <c r="BX201" s="324"/>
      <c r="BY201" s="324"/>
      <c r="BZ201" s="324"/>
      <c r="CA201" s="324"/>
      <c r="CB201" s="324"/>
      <c r="CC201" s="324"/>
      <c r="CD201" s="324"/>
      <c r="CE201" s="324"/>
      <c r="CF201" s="324"/>
      <c r="CG201" s="324"/>
      <c r="CH201" s="324"/>
      <c r="CI201" s="324"/>
      <c r="CJ201" s="324"/>
      <c r="CK201" s="324"/>
      <c r="CL201" s="324"/>
      <c r="CM201" s="324"/>
      <c r="CN201" s="324"/>
      <c r="CO201" s="324"/>
      <c r="CP201" s="324"/>
      <c r="CQ201" s="324"/>
      <c r="CR201" s="324"/>
      <c r="CS201" s="324"/>
      <c r="CT201" s="324"/>
      <c r="CU201" s="324"/>
      <c r="CV201" s="324"/>
      <c r="CW201" s="324"/>
      <c r="CX201" s="324"/>
      <c r="CY201" s="324"/>
      <c r="CZ201" s="324"/>
    </row>
    <row r="202" spans="1:104" s="214" customFormat="1" ht="19.25" hidden="1" customHeight="1" outlineLevel="1">
      <c r="A202" s="231"/>
      <c r="B202" s="231"/>
      <c r="C202" s="231"/>
      <c r="D202" s="247"/>
      <c r="E202" s="247"/>
      <c r="F202" s="247"/>
      <c r="G202" s="247"/>
      <c r="H202" s="247"/>
      <c r="I202" s="247"/>
      <c r="J202" s="198"/>
      <c r="K202" s="198"/>
      <c r="L202" s="198"/>
      <c r="M202" s="198"/>
      <c r="N202" s="198"/>
      <c r="O202" s="198"/>
      <c r="P202" s="198"/>
      <c r="Q202" s="298"/>
      <c r="S202" s="331"/>
      <c r="T202" s="198"/>
      <c r="U202" s="198"/>
      <c r="V202" s="198"/>
      <c r="W202" s="198"/>
      <c r="X202" s="198"/>
      <c r="Y202" s="198"/>
      <c r="Z202" s="198"/>
      <c r="AA202" s="198"/>
      <c r="AB202" s="198"/>
      <c r="AC202" s="198"/>
      <c r="AD202" s="198"/>
      <c r="AE202" s="198"/>
      <c r="AF202" s="198"/>
      <c r="AG202" s="246"/>
      <c r="AH202" s="231"/>
      <c r="AI202" s="198"/>
      <c r="AJ202" s="198"/>
      <c r="AK202" s="198"/>
      <c r="AL202" s="324"/>
      <c r="AM202" s="324"/>
      <c r="AN202" s="324"/>
      <c r="AO202" s="198"/>
      <c r="AP202" s="198"/>
      <c r="AQ202" s="198"/>
      <c r="AR202" s="198"/>
      <c r="AS202" s="198"/>
      <c r="AT202" s="324"/>
      <c r="AU202" s="324"/>
      <c r="AV202" s="324"/>
      <c r="AW202" s="324"/>
      <c r="AX202" s="324"/>
      <c r="AY202" s="324"/>
      <c r="AZ202" s="324"/>
      <c r="BA202" s="324"/>
      <c r="BB202" s="324"/>
      <c r="BC202" s="324"/>
      <c r="BD202" s="324"/>
      <c r="BE202" s="324"/>
      <c r="BF202" s="324"/>
      <c r="BG202" s="324"/>
      <c r="BH202" s="324"/>
      <c r="BI202" s="324"/>
      <c r="BJ202" s="324"/>
      <c r="BK202" s="324"/>
      <c r="BL202" s="324"/>
      <c r="BM202" s="324"/>
      <c r="BN202" s="324"/>
      <c r="BO202" s="324"/>
      <c r="BP202" s="324"/>
      <c r="BQ202" s="324"/>
      <c r="BR202" s="324"/>
      <c r="BS202" s="324"/>
      <c r="BT202" s="324"/>
      <c r="BU202" s="324"/>
      <c r="BV202" s="324"/>
      <c r="BW202" s="324"/>
      <c r="BX202" s="324"/>
      <c r="BY202" s="324"/>
      <c r="BZ202" s="324"/>
      <c r="CA202" s="324"/>
      <c r="CB202" s="324"/>
      <c r="CC202" s="324"/>
      <c r="CD202" s="324"/>
      <c r="CE202" s="324"/>
      <c r="CF202" s="324"/>
      <c r="CG202" s="324"/>
      <c r="CH202" s="324"/>
      <c r="CI202" s="324"/>
      <c r="CJ202" s="324"/>
      <c r="CK202" s="324"/>
      <c r="CL202" s="324"/>
      <c r="CM202" s="324"/>
      <c r="CN202" s="324"/>
      <c r="CO202" s="324"/>
      <c r="CP202" s="324"/>
      <c r="CQ202" s="324"/>
      <c r="CR202" s="324"/>
      <c r="CS202" s="324"/>
      <c r="CT202" s="324"/>
      <c r="CU202" s="324"/>
      <c r="CV202" s="324"/>
      <c r="CW202" s="324"/>
      <c r="CX202" s="324"/>
      <c r="CY202" s="324"/>
      <c r="CZ202" s="324"/>
    </row>
    <row r="203" spans="1:104" s="214" customFormat="1" ht="19.25" hidden="1" customHeight="1" outlineLevel="1">
      <c r="A203" s="231"/>
      <c r="B203" s="231"/>
      <c r="C203" s="231"/>
      <c r="D203" s="247"/>
      <c r="E203" s="247"/>
      <c r="F203" s="247"/>
      <c r="G203" s="247"/>
      <c r="H203" s="247"/>
      <c r="I203" s="247"/>
      <c r="J203" s="198"/>
      <c r="K203" s="198"/>
      <c r="L203" s="198"/>
      <c r="M203" s="198"/>
      <c r="N203" s="198"/>
      <c r="O203" s="198"/>
      <c r="P203" s="198"/>
      <c r="Q203" s="298"/>
      <c r="S203" s="331"/>
      <c r="T203" s="198"/>
      <c r="U203" s="198"/>
      <c r="V203" s="198"/>
      <c r="W203" s="198"/>
      <c r="X203" s="198"/>
      <c r="Y203" s="198"/>
      <c r="Z203" s="198"/>
      <c r="AA203" s="198"/>
      <c r="AB203" s="198"/>
      <c r="AC203" s="198"/>
      <c r="AD203" s="198"/>
      <c r="AE203" s="198"/>
      <c r="AF203" s="198"/>
      <c r="AG203" s="246"/>
      <c r="AH203" s="231"/>
      <c r="AI203" s="198"/>
      <c r="AJ203" s="198"/>
      <c r="AK203" s="198"/>
      <c r="AL203" s="324"/>
      <c r="AM203" s="324"/>
      <c r="AN203" s="324"/>
      <c r="AO203" s="198"/>
      <c r="AP203" s="198"/>
      <c r="AQ203" s="198"/>
      <c r="AR203" s="198"/>
      <c r="AS203" s="198"/>
      <c r="AT203" s="324"/>
      <c r="AU203" s="324"/>
      <c r="AV203" s="324"/>
      <c r="AW203" s="324"/>
      <c r="AX203" s="324"/>
      <c r="AY203" s="324"/>
      <c r="AZ203" s="324"/>
      <c r="BA203" s="324"/>
      <c r="BB203" s="324"/>
      <c r="BC203" s="324"/>
      <c r="BD203" s="324"/>
      <c r="BE203" s="324"/>
      <c r="BF203" s="324"/>
      <c r="BG203" s="324"/>
      <c r="BH203" s="324"/>
      <c r="BI203" s="324"/>
      <c r="BJ203" s="324"/>
      <c r="BK203" s="324"/>
      <c r="BL203" s="324"/>
      <c r="BM203" s="324"/>
      <c r="BN203" s="324"/>
      <c r="BO203" s="324"/>
      <c r="BP203" s="324"/>
      <c r="BQ203" s="324"/>
      <c r="BR203" s="324"/>
      <c r="BS203" s="324"/>
      <c r="BT203" s="324"/>
      <c r="BU203" s="324"/>
      <c r="BV203" s="324"/>
      <c r="BW203" s="324"/>
      <c r="BX203" s="324"/>
      <c r="BY203" s="324"/>
      <c r="BZ203" s="324"/>
      <c r="CA203" s="324"/>
      <c r="CB203" s="324"/>
      <c r="CC203" s="324"/>
      <c r="CD203" s="324"/>
      <c r="CE203" s="324"/>
      <c r="CF203" s="324"/>
      <c r="CG203" s="324"/>
      <c r="CH203" s="324"/>
      <c r="CI203" s="324"/>
      <c r="CJ203" s="324"/>
      <c r="CK203" s="324"/>
      <c r="CL203" s="324"/>
      <c r="CM203" s="324"/>
      <c r="CN203" s="324"/>
      <c r="CO203" s="324"/>
      <c r="CP203" s="324"/>
      <c r="CQ203" s="324"/>
      <c r="CR203" s="324"/>
      <c r="CS203" s="324"/>
      <c r="CT203" s="324"/>
      <c r="CU203" s="324"/>
      <c r="CV203" s="324"/>
      <c r="CW203" s="324"/>
      <c r="CX203" s="324"/>
      <c r="CY203" s="324"/>
      <c r="CZ203" s="324"/>
    </row>
    <row r="204" spans="1:104" s="214" customFormat="1" ht="19.25" hidden="1" customHeight="1" outlineLevel="1">
      <c r="A204" s="231"/>
      <c r="B204" s="231"/>
      <c r="C204" s="231"/>
      <c r="D204" s="247"/>
      <c r="E204" s="247"/>
      <c r="F204" s="247"/>
      <c r="G204" s="247"/>
      <c r="H204" s="247"/>
      <c r="I204" s="247"/>
      <c r="J204" s="198"/>
      <c r="K204" s="198"/>
      <c r="L204" s="198"/>
      <c r="M204" s="198"/>
      <c r="N204" s="198"/>
      <c r="O204" s="198"/>
      <c r="P204" s="198"/>
      <c r="Q204" s="298"/>
      <c r="S204" s="331"/>
      <c r="T204" s="198"/>
      <c r="U204" s="198"/>
      <c r="V204" s="198"/>
      <c r="W204" s="198"/>
      <c r="X204" s="198"/>
      <c r="Y204" s="198"/>
      <c r="Z204" s="198"/>
      <c r="AA204" s="198"/>
      <c r="AB204" s="198"/>
      <c r="AC204" s="198"/>
      <c r="AD204" s="198"/>
      <c r="AE204" s="198"/>
      <c r="AF204" s="198"/>
      <c r="AG204" s="246"/>
      <c r="AH204" s="231"/>
      <c r="AI204" s="198"/>
      <c r="AJ204" s="198"/>
      <c r="AK204" s="198"/>
      <c r="AL204" s="324"/>
      <c r="AM204" s="324"/>
      <c r="AN204" s="324"/>
      <c r="AO204" s="198"/>
      <c r="AP204" s="198"/>
      <c r="AQ204" s="198"/>
      <c r="AR204" s="198"/>
      <c r="AS204" s="198"/>
      <c r="AT204" s="324"/>
      <c r="AU204" s="324"/>
      <c r="AV204" s="324"/>
      <c r="AW204" s="324"/>
      <c r="AX204" s="324"/>
      <c r="AY204" s="324"/>
      <c r="AZ204" s="324"/>
      <c r="BA204" s="324"/>
      <c r="BB204" s="324"/>
      <c r="BC204" s="324"/>
      <c r="BD204" s="324"/>
      <c r="BE204" s="324"/>
      <c r="BF204" s="324"/>
      <c r="BG204" s="324"/>
      <c r="BH204" s="324"/>
      <c r="BI204" s="324"/>
      <c r="BJ204" s="324"/>
      <c r="BK204" s="324"/>
      <c r="BL204" s="324"/>
      <c r="BM204" s="324"/>
      <c r="BN204" s="324"/>
      <c r="BO204" s="324"/>
      <c r="BP204" s="324"/>
      <c r="BQ204" s="324"/>
      <c r="BR204" s="324"/>
      <c r="BS204" s="324"/>
      <c r="BT204" s="324"/>
      <c r="BU204" s="324"/>
      <c r="BV204" s="324"/>
      <c r="BW204" s="324"/>
      <c r="BX204" s="324"/>
      <c r="BY204" s="324"/>
      <c r="BZ204" s="324"/>
      <c r="CA204" s="324"/>
      <c r="CB204" s="324"/>
      <c r="CC204" s="324"/>
      <c r="CD204" s="324"/>
      <c r="CE204" s="324"/>
      <c r="CF204" s="324"/>
      <c r="CG204" s="324"/>
      <c r="CH204" s="324"/>
      <c r="CI204" s="324"/>
      <c r="CJ204" s="324"/>
      <c r="CK204" s="324"/>
      <c r="CL204" s="324"/>
      <c r="CM204" s="324"/>
      <c r="CN204" s="324"/>
      <c r="CO204" s="324"/>
      <c r="CP204" s="324"/>
      <c r="CQ204" s="324"/>
      <c r="CR204" s="324"/>
      <c r="CS204" s="324"/>
      <c r="CT204" s="324"/>
      <c r="CU204" s="324"/>
      <c r="CV204" s="324"/>
      <c r="CW204" s="324"/>
      <c r="CX204" s="324"/>
      <c r="CY204" s="324"/>
      <c r="CZ204" s="324"/>
    </row>
    <row r="205" spans="1:104" s="214" customFormat="1" ht="19.25" hidden="1" customHeight="1" outlineLevel="1">
      <c r="A205" s="231"/>
      <c r="B205" s="231"/>
      <c r="C205" s="231"/>
      <c r="D205" s="247"/>
      <c r="E205" s="247"/>
      <c r="F205" s="247"/>
      <c r="G205" s="247"/>
      <c r="H205" s="247"/>
      <c r="I205" s="247"/>
      <c r="J205" s="198"/>
      <c r="K205" s="198"/>
      <c r="L205" s="198"/>
      <c r="M205" s="198"/>
      <c r="N205" s="198"/>
      <c r="O205" s="198"/>
      <c r="P205" s="198"/>
      <c r="Q205" s="298"/>
      <c r="S205" s="331"/>
      <c r="T205" s="198"/>
      <c r="U205" s="198"/>
      <c r="V205" s="198"/>
      <c r="W205" s="198"/>
      <c r="X205" s="198"/>
      <c r="Y205" s="198"/>
      <c r="Z205" s="198"/>
      <c r="AA205" s="198"/>
      <c r="AB205" s="198"/>
      <c r="AC205" s="198"/>
      <c r="AD205" s="198"/>
      <c r="AE205" s="198"/>
      <c r="AF205" s="198"/>
      <c r="AG205" s="246"/>
      <c r="AH205" s="231"/>
      <c r="AI205" s="198"/>
      <c r="AJ205" s="198"/>
      <c r="AK205" s="198"/>
      <c r="AL205" s="324"/>
      <c r="AM205" s="324"/>
      <c r="AN205" s="324"/>
      <c r="AO205" s="198"/>
      <c r="AP205" s="198"/>
      <c r="AQ205" s="198"/>
      <c r="AR205" s="198"/>
      <c r="AS205" s="198"/>
      <c r="AT205" s="324"/>
      <c r="AU205" s="324"/>
      <c r="AV205" s="324"/>
      <c r="AW205" s="324"/>
      <c r="AX205" s="324"/>
      <c r="AY205" s="324"/>
      <c r="AZ205" s="324"/>
      <c r="BA205" s="324"/>
      <c r="BB205" s="324"/>
      <c r="BC205" s="324"/>
      <c r="BD205" s="324"/>
      <c r="BE205" s="324"/>
      <c r="BF205" s="324"/>
      <c r="BG205" s="324"/>
      <c r="BH205" s="324"/>
      <c r="BI205" s="324"/>
      <c r="BJ205" s="324"/>
      <c r="BK205" s="324"/>
      <c r="BL205" s="324"/>
      <c r="BM205" s="324"/>
      <c r="BN205" s="324"/>
      <c r="BO205" s="324"/>
      <c r="BP205" s="324"/>
      <c r="BQ205" s="324"/>
      <c r="BR205" s="324"/>
      <c r="BS205" s="324"/>
      <c r="BT205" s="324"/>
      <c r="BU205" s="324"/>
      <c r="BV205" s="324"/>
      <c r="BW205" s="324"/>
      <c r="BX205" s="324"/>
      <c r="BY205" s="324"/>
      <c r="BZ205" s="324"/>
      <c r="CA205" s="324"/>
      <c r="CB205" s="324"/>
      <c r="CC205" s="324"/>
      <c r="CD205" s="324"/>
      <c r="CE205" s="324"/>
      <c r="CF205" s="324"/>
      <c r="CG205" s="324"/>
      <c r="CH205" s="324"/>
      <c r="CI205" s="324"/>
      <c r="CJ205" s="324"/>
      <c r="CK205" s="324"/>
      <c r="CL205" s="324"/>
      <c r="CM205" s="324"/>
      <c r="CN205" s="324"/>
      <c r="CO205" s="324"/>
      <c r="CP205" s="324"/>
      <c r="CQ205" s="324"/>
      <c r="CR205" s="324"/>
      <c r="CS205" s="324"/>
      <c r="CT205" s="324"/>
      <c r="CU205" s="324"/>
      <c r="CV205" s="324"/>
      <c r="CW205" s="324"/>
      <c r="CX205" s="324"/>
      <c r="CY205" s="324"/>
      <c r="CZ205" s="324"/>
    </row>
    <row r="206" spans="1:104" s="214" customFormat="1" ht="19.25" hidden="1" customHeight="1" outlineLevel="1">
      <c r="A206" s="231"/>
      <c r="B206" s="231"/>
      <c r="C206" s="231"/>
      <c r="D206" s="247"/>
      <c r="E206" s="247"/>
      <c r="F206" s="247"/>
      <c r="G206" s="247"/>
      <c r="H206" s="247"/>
      <c r="I206" s="247"/>
      <c r="J206" s="198"/>
      <c r="K206" s="198"/>
      <c r="L206" s="198"/>
      <c r="M206" s="198"/>
      <c r="N206" s="198"/>
      <c r="O206" s="198"/>
      <c r="P206" s="198"/>
      <c r="Q206" s="298"/>
      <c r="S206" s="331"/>
      <c r="T206" s="198"/>
      <c r="U206" s="198"/>
      <c r="V206" s="198"/>
      <c r="W206" s="198"/>
      <c r="X206" s="198"/>
      <c r="Y206" s="198"/>
      <c r="Z206" s="198"/>
      <c r="AA206" s="198"/>
      <c r="AB206" s="198"/>
      <c r="AC206" s="198"/>
      <c r="AD206" s="198"/>
      <c r="AE206" s="198"/>
      <c r="AF206" s="198"/>
      <c r="AG206" s="246"/>
      <c r="AH206" s="231"/>
      <c r="AI206" s="198"/>
      <c r="AJ206" s="198"/>
      <c r="AK206" s="198"/>
      <c r="AL206" s="324"/>
      <c r="AM206" s="324"/>
      <c r="AN206" s="324"/>
      <c r="AO206" s="198"/>
      <c r="AP206" s="198"/>
      <c r="AQ206" s="198"/>
      <c r="AR206" s="198"/>
      <c r="AS206" s="198"/>
      <c r="AT206" s="324"/>
      <c r="AU206" s="324"/>
      <c r="AV206" s="324"/>
      <c r="AW206" s="324"/>
      <c r="AX206" s="324"/>
      <c r="AY206" s="324"/>
      <c r="AZ206" s="324"/>
      <c r="BA206" s="324"/>
      <c r="BB206" s="324"/>
      <c r="BC206" s="324"/>
      <c r="BD206" s="324"/>
      <c r="BE206" s="324"/>
      <c r="BF206" s="324"/>
      <c r="BG206" s="324"/>
      <c r="BH206" s="324"/>
      <c r="BI206" s="324"/>
      <c r="BJ206" s="324"/>
      <c r="BK206" s="324"/>
      <c r="BL206" s="324"/>
      <c r="BM206" s="324"/>
      <c r="BN206" s="324"/>
      <c r="BO206" s="324"/>
      <c r="BP206" s="324"/>
      <c r="BQ206" s="324"/>
      <c r="BR206" s="324"/>
      <c r="BS206" s="324"/>
      <c r="BT206" s="324"/>
      <c r="BU206" s="324"/>
      <c r="BV206" s="324"/>
      <c r="BW206" s="324"/>
      <c r="BX206" s="324"/>
      <c r="BY206" s="324"/>
      <c r="BZ206" s="324"/>
      <c r="CA206" s="324"/>
      <c r="CB206" s="324"/>
      <c r="CC206" s="324"/>
      <c r="CD206" s="324"/>
      <c r="CE206" s="324"/>
      <c r="CF206" s="324"/>
      <c r="CG206" s="324"/>
      <c r="CH206" s="324"/>
      <c r="CI206" s="324"/>
      <c r="CJ206" s="324"/>
      <c r="CK206" s="324"/>
      <c r="CL206" s="324"/>
      <c r="CM206" s="324"/>
      <c r="CN206" s="324"/>
      <c r="CO206" s="324"/>
      <c r="CP206" s="324"/>
      <c r="CQ206" s="324"/>
      <c r="CR206" s="324"/>
      <c r="CS206" s="324"/>
      <c r="CT206" s="324"/>
      <c r="CU206" s="324"/>
      <c r="CV206" s="324"/>
      <c r="CW206" s="324"/>
      <c r="CX206" s="324"/>
      <c r="CY206" s="324"/>
      <c r="CZ206" s="324"/>
    </row>
    <row r="207" spans="1:104" s="214" customFormat="1" ht="19.25" hidden="1" customHeight="1" outlineLevel="1">
      <c r="A207" s="231"/>
      <c r="B207" s="231"/>
      <c r="C207" s="231"/>
      <c r="D207" s="247"/>
      <c r="E207" s="247"/>
      <c r="F207" s="247"/>
      <c r="G207" s="247"/>
      <c r="H207" s="247"/>
      <c r="I207" s="247"/>
      <c r="J207" s="198"/>
      <c r="K207" s="198"/>
      <c r="L207" s="198"/>
      <c r="M207" s="198"/>
      <c r="N207" s="198"/>
      <c r="O207" s="198"/>
      <c r="P207" s="198"/>
      <c r="Q207" s="298"/>
      <c r="S207" s="331"/>
      <c r="T207" s="198"/>
      <c r="U207" s="198"/>
      <c r="V207" s="198"/>
      <c r="W207" s="198"/>
      <c r="X207" s="198"/>
      <c r="Y207" s="198"/>
      <c r="Z207" s="198"/>
      <c r="AA207" s="198"/>
      <c r="AB207" s="198"/>
      <c r="AC207" s="198"/>
      <c r="AD207" s="198"/>
      <c r="AE207" s="198"/>
      <c r="AF207" s="198"/>
      <c r="AG207" s="246"/>
      <c r="AH207" s="231"/>
      <c r="AI207" s="198"/>
      <c r="AJ207" s="198"/>
      <c r="AK207" s="198"/>
      <c r="AL207" s="324"/>
      <c r="AM207" s="324"/>
      <c r="AN207" s="324"/>
      <c r="AO207" s="198"/>
      <c r="AP207" s="198"/>
      <c r="AQ207" s="198"/>
      <c r="AR207" s="198"/>
      <c r="AS207" s="198"/>
      <c r="AT207" s="324"/>
      <c r="AU207" s="324"/>
      <c r="AV207" s="324"/>
      <c r="AW207" s="324"/>
      <c r="AX207" s="324"/>
      <c r="AY207" s="324"/>
      <c r="AZ207" s="324"/>
      <c r="BA207" s="324"/>
      <c r="BB207" s="324"/>
      <c r="BC207" s="324"/>
      <c r="BD207" s="324"/>
      <c r="BE207" s="324"/>
      <c r="BF207" s="324"/>
      <c r="BG207" s="324"/>
      <c r="BH207" s="324"/>
      <c r="BI207" s="324"/>
      <c r="BJ207" s="324"/>
      <c r="BK207" s="324"/>
      <c r="BL207" s="324"/>
      <c r="BM207" s="324"/>
      <c r="BN207" s="324"/>
      <c r="BO207" s="324"/>
      <c r="BP207" s="324"/>
      <c r="BQ207" s="324"/>
      <c r="BR207" s="324"/>
      <c r="BS207" s="324"/>
      <c r="BT207" s="324"/>
      <c r="BU207" s="324"/>
      <c r="BV207" s="324"/>
      <c r="BW207" s="324"/>
      <c r="BX207" s="324"/>
      <c r="BY207" s="324"/>
      <c r="BZ207" s="324"/>
      <c r="CA207" s="324"/>
      <c r="CB207" s="324"/>
      <c r="CC207" s="324"/>
      <c r="CD207" s="324"/>
      <c r="CE207" s="324"/>
      <c r="CF207" s="324"/>
      <c r="CG207" s="324"/>
      <c r="CH207" s="324"/>
      <c r="CI207" s="324"/>
      <c r="CJ207" s="324"/>
      <c r="CK207" s="324"/>
      <c r="CL207" s="324"/>
      <c r="CM207" s="324"/>
      <c r="CN207" s="324"/>
      <c r="CO207" s="324"/>
      <c r="CP207" s="324"/>
      <c r="CQ207" s="324"/>
      <c r="CR207" s="324"/>
      <c r="CS207" s="324"/>
      <c r="CT207" s="324"/>
      <c r="CU207" s="324"/>
      <c r="CV207" s="324"/>
      <c r="CW207" s="324"/>
      <c r="CX207" s="324"/>
      <c r="CY207" s="324"/>
      <c r="CZ207" s="324"/>
    </row>
    <row r="208" spans="1:104" s="214" customFormat="1" ht="19.25" hidden="1" customHeight="1" outlineLevel="1">
      <c r="A208" s="231"/>
      <c r="B208" s="231"/>
      <c r="C208" s="231"/>
      <c r="D208" s="247"/>
      <c r="E208" s="247"/>
      <c r="F208" s="247"/>
      <c r="G208" s="247"/>
      <c r="H208" s="247"/>
      <c r="I208" s="247"/>
      <c r="J208" s="198"/>
      <c r="K208" s="198"/>
      <c r="L208" s="198"/>
      <c r="M208" s="198"/>
      <c r="N208" s="198"/>
      <c r="O208" s="198"/>
      <c r="P208" s="198"/>
      <c r="Q208" s="298"/>
      <c r="S208" s="331"/>
      <c r="T208" s="198"/>
      <c r="U208" s="198"/>
      <c r="V208" s="198"/>
      <c r="W208" s="198"/>
      <c r="X208" s="198"/>
      <c r="Y208" s="198"/>
      <c r="Z208" s="198"/>
      <c r="AA208" s="198"/>
      <c r="AB208" s="198"/>
      <c r="AC208" s="198"/>
      <c r="AD208" s="198"/>
      <c r="AE208" s="198"/>
      <c r="AF208" s="198"/>
      <c r="AG208" s="246"/>
      <c r="AH208" s="231"/>
      <c r="AI208" s="198"/>
      <c r="AJ208" s="198"/>
      <c r="AK208" s="198"/>
      <c r="AL208" s="324"/>
      <c r="AM208" s="324"/>
      <c r="AN208" s="324"/>
      <c r="AO208" s="198"/>
      <c r="AP208" s="198"/>
      <c r="AQ208" s="198"/>
      <c r="AR208" s="198"/>
      <c r="AS208" s="198"/>
      <c r="AT208" s="324"/>
      <c r="AU208" s="324"/>
      <c r="AV208" s="324"/>
      <c r="AW208" s="324"/>
      <c r="AX208" s="324"/>
      <c r="AY208" s="324"/>
      <c r="AZ208" s="324"/>
      <c r="BA208" s="324"/>
      <c r="BB208" s="324"/>
      <c r="BC208" s="324"/>
      <c r="BD208" s="324"/>
      <c r="BE208" s="324"/>
      <c r="BF208" s="324"/>
      <c r="BG208" s="324"/>
      <c r="BH208" s="324"/>
      <c r="BI208" s="324"/>
      <c r="BJ208" s="324"/>
      <c r="BK208" s="324"/>
      <c r="BL208" s="324"/>
      <c r="BM208" s="324"/>
      <c r="BN208" s="324"/>
      <c r="BO208" s="324"/>
      <c r="BP208" s="324"/>
      <c r="BQ208" s="324"/>
      <c r="BR208" s="324"/>
      <c r="BS208" s="324"/>
      <c r="BT208" s="324"/>
      <c r="BU208" s="324"/>
      <c r="BV208" s="324"/>
      <c r="BW208" s="324"/>
      <c r="BX208" s="324"/>
      <c r="BY208" s="324"/>
      <c r="BZ208" s="324"/>
      <c r="CA208" s="324"/>
      <c r="CB208" s="324"/>
      <c r="CC208" s="324"/>
      <c r="CD208" s="324"/>
      <c r="CE208" s="324"/>
      <c r="CF208" s="324"/>
      <c r="CG208" s="324"/>
      <c r="CH208" s="324"/>
      <c r="CI208" s="324"/>
      <c r="CJ208" s="324"/>
      <c r="CK208" s="324"/>
      <c r="CL208" s="324"/>
      <c r="CM208" s="324"/>
      <c r="CN208" s="324"/>
      <c r="CO208" s="324"/>
      <c r="CP208" s="324"/>
      <c r="CQ208" s="324"/>
      <c r="CR208" s="324"/>
      <c r="CS208" s="324"/>
      <c r="CT208" s="324"/>
      <c r="CU208" s="324"/>
      <c r="CV208" s="324"/>
      <c r="CW208" s="324"/>
      <c r="CX208" s="324"/>
      <c r="CY208" s="324"/>
      <c r="CZ208" s="324"/>
    </row>
    <row r="209" spans="1:104" s="214" customFormat="1" ht="19.25" hidden="1" customHeight="1" outlineLevel="1">
      <c r="A209" s="231"/>
      <c r="B209" s="231"/>
      <c r="C209" s="231"/>
      <c r="D209" s="247"/>
      <c r="E209" s="247"/>
      <c r="F209" s="247"/>
      <c r="G209" s="247"/>
      <c r="H209" s="247"/>
      <c r="I209" s="247"/>
      <c r="J209" s="198"/>
      <c r="K209" s="198"/>
      <c r="L209" s="198"/>
      <c r="M209" s="198"/>
      <c r="N209" s="198"/>
      <c r="O209" s="198"/>
      <c r="P209" s="198"/>
      <c r="Q209" s="298"/>
      <c r="S209" s="331"/>
      <c r="T209" s="198"/>
      <c r="U209" s="198"/>
      <c r="V209" s="198"/>
      <c r="W209" s="198"/>
      <c r="X209" s="198"/>
      <c r="Y209" s="198"/>
      <c r="Z209" s="198"/>
      <c r="AA209" s="198"/>
      <c r="AB209" s="198"/>
      <c r="AC209" s="198"/>
      <c r="AD209" s="198"/>
      <c r="AE209" s="198"/>
      <c r="AF209" s="198"/>
      <c r="AG209" s="246"/>
      <c r="AH209" s="231"/>
      <c r="AI209" s="198"/>
      <c r="AJ209" s="198"/>
      <c r="AK209" s="198"/>
      <c r="AL209" s="324"/>
      <c r="AM209" s="324"/>
      <c r="AN209" s="324"/>
      <c r="AO209" s="198"/>
      <c r="AP209" s="198"/>
      <c r="AQ209" s="198"/>
      <c r="AR209" s="198"/>
      <c r="AS209" s="198"/>
      <c r="AT209" s="324"/>
      <c r="AU209" s="324"/>
      <c r="AV209" s="324"/>
      <c r="AW209" s="324"/>
      <c r="AX209" s="324"/>
      <c r="AY209" s="324"/>
      <c r="AZ209" s="324"/>
      <c r="BA209" s="324"/>
      <c r="BB209" s="324"/>
      <c r="BC209" s="324"/>
      <c r="BD209" s="324"/>
      <c r="BE209" s="324"/>
      <c r="BF209" s="324"/>
      <c r="BG209" s="324"/>
      <c r="BH209" s="324"/>
      <c r="BI209" s="324"/>
      <c r="BJ209" s="324"/>
      <c r="BK209" s="324"/>
      <c r="BL209" s="324"/>
      <c r="BM209" s="324"/>
      <c r="BN209" s="324"/>
      <c r="BO209" s="324"/>
      <c r="BP209" s="324"/>
      <c r="BQ209" s="324"/>
      <c r="BR209" s="324"/>
      <c r="BS209" s="324"/>
      <c r="BT209" s="324"/>
      <c r="BU209" s="324"/>
      <c r="BV209" s="324"/>
      <c r="BW209" s="324"/>
      <c r="BX209" s="324"/>
      <c r="BY209" s="324"/>
      <c r="BZ209" s="324"/>
      <c r="CA209" s="324"/>
      <c r="CB209" s="324"/>
      <c r="CC209" s="324"/>
      <c r="CD209" s="324"/>
      <c r="CE209" s="324"/>
      <c r="CF209" s="324"/>
      <c r="CG209" s="324"/>
      <c r="CH209" s="324"/>
      <c r="CI209" s="324"/>
      <c r="CJ209" s="324"/>
      <c r="CK209" s="324"/>
      <c r="CL209" s="324"/>
      <c r="CM209" s="324"/>
      <c r="CN209" s="324"/>
      <c r="CO209" s="324"/>
      <c r="CP209" s="324"/>
      <c r="CQ209" s="324"/>
      <c r="CR209" s="324"/>
      <c r="CS209" s="324"/>
      <c r="CT209" s="324"/>
      <c r="CU209" s="324"/>
      <c r="CV209" s="324"/>
      <c r="CW209" s="324"/>
      <c r="CX209" s="324"/>
      <c r="CY209" s="324"/>
      <c r="CZ209" s="324"/>
    </row>
    <row r="210" spans="1:104" s="214" customFormat="1" ht="19.25" hidden="1" customHeight="1" outlineLevel="1">
      <c r="A210" s="231"/>
      <c r="B210" s="231"/>
      <c r="C210" s="231"/>
      <c r="D210" s="247"/>
      <c r="E210" s="247"/>
      <c r="F210" s="247"/>
      <c r="G210" s="247"/>
      <c r="H210" s="247"/>
      <c r="I210" s="247"/>
      <c r="J210" s="198"/>
      <c r="K210" s="198"/>
      <c r="L210" s="198"/>
      <c r="M210" s="198"/>
      <c r="N210" s="198"/>
      <c r="O210" s="198"/>
      <c r="P210" s="198"/>
      <c r="Q210" s="298"/>
      <c r="S210" s="331"/>
      <c r="T210" s="198"/>
      <c r="U210" s="198"/>
      <c r="V210" s="198"/>
      <c r="W210" s="198"/>
      <c r="X210" s="198"/>
      <c r="Y210" s="198"/>
      <c r="Z210" s="198"/>
      <c r="AA210" s="198"/>
      <c r="AB210" s="198"/>
      <c r="AC210" s="198"/>
      <c r="AD210" s="198"/>
      <c r="AE210" s="198"/>
      <c r="AF210" s="198"/>
      <c r="AG210" s="246"/>
      <c r="AH210" s="231"/>
      <c r="AI210" s="198"/>
      <c r="AJ210" s="198"/>
      <c r="AK210" s="198"/>
      <c r="AL210" s="324"/>
      <c r="AM210" s="324"/>
      <c r="AN210" s="324"/>
      <c r="AO210" s="198"/>
      <c r="AP210" s="198"/>
      <c r="AQ210" s="198"/>
      <c r="AR210" s="198"/>
      <c r="AS210" s="198"/>
      <c r="AT210" s="324"/>
      <c r="AU210" s="324"/>
      <c r="AV210" s="324"/>
      <c r="AW210" s="324"/>
      <c r="AX210" s="324"/>
      <c r="AY210" s="324"/>
      <c r="AZ210" s="324"/>
      <c r="BA210" s="324"/>
      <c r="BB210" s="324"/>
      <c r="BC210" s="324"/>
      <c r="BD210" s="324"/>
      <c r="BE210" s="324"/>
      <c r="BF210" s="324"/>
      <c r="BG210" s="324"/>
      <c r="BH210" s="324"/>
      <c r="BI210" s="324"/>
      <c r="BJ210" s="324"/>
      <c r="BK210" s="324"/>
      <c r="BL210" s="324"/>
      <c r="BM210" s="324"/>
      <c r="BN210" s="324"/>
      <c r="BO210" s="324"/>
      <c r="BP210" s="324"/>
      <c r="BQ210" s="324"/>
      <c r="BR210" s="324"/>
      <c r="BS210" s="324"/>
      <c r="BT210" s="324"/>
      <c r="BU210" s="324"/>
      <c r="BV210" s="324"/>
      <c r="BW210" s="324"/>
      <c r="BX210" s="324"/>
      <c r="BY210" s="324"/>
      <c r="BZ210" s="324"/>
      <c r="CA210" s="324"/>
      <c r="CB210" s="324"/>
      <c r="CC210" s="324"/>
      <c r="CD210" s="324"/>
      <c r="CE210" s="324"/>
      <c r="CF210" s="324"/>
      <c r="CG210" s="324"/>
      <c r="CH210" s="324"/>
      <c r="CI210" s="324"/>
      <c r="CJ210" s="324"/>
      <c r="CK210" s="324"/>
      <c r="CL210" s="324"/>
      <c r="CM210" s="324"/>
      <c r="CN210" s="324"/>
      <c r="CO210" s="324"/>
      <c r="CP210" s="324"/>
      <c r="CQ210" s="324"/>
      <c r="CR210" s="324"/>
      <c r="CS210" s="324"/>
      <c r="CT210" s="324"/>
      <c r="CU210" s="324"/>
      <c r="CV210" s="324"/>
      <c r="CW210" s="324"/>
      <c r="CX210" s="324"/>
      <c r="CY210" s="324"/>
      <c r="CZ210" s="324"/>
    </row>
    <row r="211" spans="1:104" s="214" customFormat="1" ht="19.25" hidden="1" customHeight="1" outlineLevel="1">
      <c r="A211" s="231"/>
      <c r="B211" s="231"/>
      <c r="C211" s="231"/>
      <c r="D211" s="247"/>
      <c r="E211" s="247"/>
      <c r="F211" s="247"/>
      <c r="G211" s="247"/>
      <c r="H211" s="247"/>
      <c r="I211" s="247"/>
      <c r="J211" s="198"/>
      <c r="K211" s="198"/>
      <c r="L211" s="198"/>
      <c r="M211" s="198"/>
      <c r="N211" s="198"/>
      <c r="O211" s="198"/>
      <c r="P211" s="198"/>
      <c r="Q211" s="298"/>
      <c r="S211" s="331"/>
      <c r="T211" s="198"/>
      <c r="U211" s="198"/>
      <c r="V211" s="198"/>
      <c r="W211" s="198"/>
      <c r="X211" s="198"/>
      <c r="Y211" s="198"/>
      <c r="Z211" s="198"/>
      <c r="AA211" s="198"/>
      <c r="AB211" s="198"/>
      <c r="AC211" s="198"/>
      <c r="AD211" s="198"/>
      <c r="AE211" s="198"/>
      <c r="AF211" s="198"/>
      <c r="AG211" s="246"/>
      <c r="AH211" s="231"/>
      <c r="AI211" s="198"/>
      <c r="AJ211" s="198"/>
      <c r="AK211" s="198"/>
      <c r="AL211" s="324"/>
      <c r="AM211" s="324"/>
      <c r="AN211" s="324"/>
      <c r="AO211" s="198"/>
      <c r="AP211" s="198"/>
      <c r="AQ211" s="198"/>
      <c r="AR211" s="198"/>
      <c r="AS211" s="198"/>
      <c r="AT211" s="324"/>
      <c r="AU211" s="324"/>
      <c r="AV211" s="324"/>
      <c r="AW211" s="324"/>
      <c r="AX211" s="324"/>
      <c r="AY211" s="324"/>
      <c r="AZ211" s="324"/>
      <c r="BA211" s="324"/>
      <c r="BB211" s="324"/>
      <c r="BC211" s="324"/>
      <c r="BD211" s="324"/>
      <c r="BE211" s="324"/>
      <c r="BF211" s="324"/>
      <c r="BG211" s="324"/>
      <c r="BH211" s="324"/>
      <c r="BI211" s="324"/>
      <c r="BJ211" s="324"/>
      <c r="BK211" s="324"/>
      <c r="BL211" s="324"/>
      <c r="BM211" s="324"/>
      <c r="BN211" s="324"/>
      <c r="BO211" s="324"/>
      <c r="BP211" s="324"/>
      <c r="BQ211" s="324"/>
      <c r="BR211" s="324"/>
      <c r="BS211" s="324"/>
      <c r="BT211" s="324"/>
      <c r="BU211" s="324"/>
      <c r="BV211" s="324"/>
      <c r="BW211" s="324"/>
      <c r="BX211" s="324"/>
      <c r="BY211" s="324"/>
      <c r="BZ211" s="324"/>
      <c r="CA211" s="324"/>
      <c r="CB211" s="324"/>
      <c r="CC211" s="324"/>
      <c r="CD211" s="324"/>
      <c r="CE211" s="324"/>
      <c r="CF211" s="324"/>
      <c r="CG211" s="324"/>
      <c r="CH211" s="324"/>
      <c r="CI211" s="324"/>
      <c r="CJ211" s="324"/>
      <c r="CK211" s="324"/>
      <c r="CL211" s="324"/>
      <c r="CM211" s="324"/>
      <c r="CN211" s="324"/>
      <c r="CO211" s="324"/>
      <c r="CP211" s="324"/>
      <c r="CQ211" s="324"/>
      <c r="CR211" s="324"/>
      <c r="CS211" s="324"/>
      <c r="CT211" s="324"/>
      <c r="CU211" s="324"/>
      <c r="CV211" s="324"/>
      <c r="CW211" s="324"/>
      <c r="CX211" s="324"/>
      <c r="CY211" s="324"/>
      <c r="CZ211" s="324"/>
    </row>
    <row r="212" spans="1:104" s="214" customFormat="1" ht="19.25" hidden="1" customHeight="1" outlineLevel="1">
      <c r="A212" s="231"/>
      <c r="B212" s="231"/>
      <c r="C212" s="231"/>
      <c r="D212" s="247"/>
      <c r="E212" s="247"/>
      <c r="F212" s="247"/>
      <c r="G212" s="247"/>
      <c r="H212" s="247"/>
      <c r="I212" s="247"/>
      <c r="J212" s="198"/>
      <c r="K212" s="198"/>
      <c r="L212" s="198"/>
      <c r="M212" s="198"/>
      <c r="N212" s="198"/>
      <c r="O212" s="198"/>
      <c r="P212" s="198"/>
      <c r="Q212" s="298"/>
      <c r="S212" s="331"/>
      <c r="T212" s="198"/>
      <c r="U212" s="198"/>
      <c r="V212" s="198"/>
      <c r="W212" s="198"/>
      <c r="X212" s="198"/>
      <c r="Y212" s="198"/>
      <c r="Z212" s="198"/>
      <c r="AA212" s="198"/>
      <c r="AB212" s="198"/>
      <c r="AC212" s="198"/>
      <c r="AD212" s="198"/>
      <c r="AE212" s="198"/>
      <c r="AF212" s="198"/>
      <c r="AG212" s="246"/>
      <c r="AH212" s="231"/>
      <c r="AI212" s="198"/>
      <c r="AJ212" s="198"/>
      <c r="AK212" s="198"/>
      <c r="AL212" s="324"/>
      <c r="AM212" s="324"/>
      <c r="AN212" s="324"/>
      <c r="AO212" s="198"/>
      <c r="AP212" s="198"/>
      <c r="AQ212" s="198"/>
      <c r="AR212" s="198"/>
      <c r="AS212" s="198"/>
      <c r="AT212" s="324"/>
      <c r="AU212" s="324"/>
      <c r="AV212" s="324"/>
      <c r="AW212" s="324"/>
      <c r="AX212" s="324"/>
      <c r="AY212" s="324"/>
      <c r="AZ212" s="324"/>
      <c r="BA212" s="324"/>
      <c r="BB212" s="324"/>
      <c r="BC212" s="324"/>
      <c r="BD212" s="324"/>
      <c r="BE212" s="324"/>
      <c r="BF212" s="324"/>
      <c r="BG212" s="324"/>
      <c r="BH212" s="324"/>
      <c r="BI212" s="324"/>
      <c r="BJ212" s="324"/>
      <c r="BK212" s="324"/>
      <c r="BL212" s="324"/>
      <c r="BM212" s="324"/>
      <c r="BN212" s="324"/>
      <c r="BO212" s="324"/>
      <c r="BP212" s="324"/>
      <c r="BQ212" s="324"/>
      <c r="BR212" s="324"/>
      <c r="BS212" s="324"/>
      <c r="BT212" s="324"/>
      <c r="BU212" s="324"/>
      <c r="BV212" s="324"/>
      <c r="BW212" s="324"/>
      <c r="BX212" s="324"/>
      <c r="BY212" s="324"/>
      <c r="BZ212" s="324"/>
      <c r="CA212" s="324"/>
      <c r="CB212" s="324"/>
      <c r="CC212" s="324"/>
      <c r="CD212" s="324"/>
      <c r="CE212" s="324"/>
      <c r="CF212" s="324"/>
      <c r="CG212" s="324"/>
      <c r="CH212" s="324"/>
      <c r="CI212" s="324"/>
      <c r="CJ212" s="324"/>
      <c r="CK212" s="324"/>
      <c r="CL212" s="324"/>
      <c r="CM212" s="324"/>
      <c r="CN212" s="324"/>
      <c r="CO212" s="324"/>
      <c r="CP212" s="324"/>
      <c r="CQ212" s="324"/>
      <c r="CR212" s="324"/>
      <c r="CS212" s="324"/>
      <c r="CT212" s="324"/>
      <c r="CU212" s="324"/>
      <c r="CV212" s="324"/>
      <c r="CW212" s="324"/>
      <c r="CX212" s="324"/>
      <c r="CY212" s="324"/>
      <c r="CZ212" s="324"/>
    </row>
    <row r="213" spans="1:104" s="214" customFormat="1" ht="19.25" hidden="1" customHeight="1" outlineLevel="1">
      <c r="A213" s="231"/>
      <c r="B213" s="231"/>
      <c r="C213" s="231"/>
      <c r="D213" s="247"/>
      <c r="E213" s="247"/>
      <c r="F213" s="247"/>
      <c r="G213" s="247"/>
      <c r="H213" s="247"/>
      <c r="I213" s="247"/>
      <c r="J213" s="198"/>
      <c r="K213" s="198"/>
      <c r="L213" s="198"/>
      <c r="M213" s="198"/>
      <c r="N213" s="198"/>
      <c r="O213" s="198"/>
      <c r="P213" s="198"/>
      <c r="Q213" s="298"/>
      <c r="S213" s="331"/>
      <c r="T213" s="198"/>
      <c r="U213" s="198"/>
      <c r="V213" s="198"/>
      <c r="W213" s="198"/>
      <c r="X213" s="198"/>
      <c r="Y213" s="198"/>
      <c r="Z213" s="198"/>
      <c r="AA213" s="198"/>
      <c r="AB213" s="198"/>
      <c r="AC213" s="198"/>
      <c r="AD213" s="198"/>
      <c r="AE213" s="198"/>
      <c r="AF213" s="198"/>
      <c r="AG213" s="246"/>
      <c r="AH213" s="231"/>
      <c r="AI213" s="198"/>
      <c r="AJ213" s="198"/>
      <c r="AK213" s="198"/>
      <c r="AL213" s="324"/>
      <c r="AM213" s="324"/>
      <c r="AN213" s="324"/>
      <c r="AO213" s="198"/>
      <c r="AP213" s="198"/>
      <c r="AQ213" s="198"/>
      <c r="AR213" s="198"/>
      <c r="AS213" s="198"/>
      <c r="AT213" s="324"/>
      <c r="AU213" s="324"/>
      <c r="AV213" s="324"/>
      <c r="AW213" s="324"/>
      <c r="AX213" s="324"/>
      <c r="AY213" s="324"/>
      <c r="AZ213" s="324"/>
      <c r="BA213" s="324"/>
      <c r="BB213" s="324"/>
      <c r="BC213" s="324"/>
      <c r="BD213" s="324"/>
      <c r="BE213" s="324"/>
      <c r="BF213" s="324"/>
      <c r="BG213" s="324"/>
      <c r="BH213" s="324"/>
      <c r="BI213" s="324"/>
      <c r="BJ213" s="324"/>
      <c r="BK213" s="324"/>
      <c r="BL213" s="324"/>
      <c r="BM213" s="324"/>
      <c r="BN213" s="324"/>
      <c r="BO213" s="324"/>
      <c r="BP213" s="324"/>
      <c r="BQ213" s="324"/>
      <c r="BR213" s="324"/>
      <c r="BS213" s="324"/>
      <c r="BT213" s="324"/>
      <c r="BU213" s="324"/>
      <c r="BV213" s="324"/>
      <c r="BW213" s="324"/>
      <c r="BX213" s="324"/>
      <c r="BY213" s="324"/>
      <c r="BZ213" s="324"/>
      <c r="CA213" s="324"/>
      <c r="CB213" s="324"/>
      <c r="CC213" s="324"/>
      <c r="CD213" s="324"/>
      <c r="CE213" s="324"/>
      <c r="CF213" s="324"/>
      <c r="CG213" s="324"/>
      <c r="CH213" s="324"/>
      <c r="CI213" s="324"/>
      <c r="CJ213" s="324"/>
      <c r="CK213" s="324"/>
      <c r="CL213" s="324"/>
      <c r="CM213" s="324"/>
      <c r="CN213" s="324"/>
      <c r="CO213" s="324"/>
      <c r="CP213" s="324"/>
      <c r="CQ213" s="324"/>
      <c r="CR213" s="324"/>
      <c r="CS213" s="324"/>
      <c r="CT213" s="324"/>
      <c r="CU213" s="324"/>
      <c r="CV213" s="324"/>
      <c r="CW213" s="324"/>
      <c r="CX213" s="324"/>
      <c r="CY213" s="324"/>
      <c r="CZ213" s="324"/>
    </row>
    <row r="214" spans="1:104" s="214" customFormat="1" ht="19.25" hidden="1" customHeight="1" outlineLevel="1">
      <c r="A214" s="231"/>
      <c r="B214" s="231"/>
      <c r="C214" s="231"/>
      <c r="D214" s="247"/>
      <c r="E214" s="247"/>
      <c r="F214" s="247"/>
      <c r="G214" s="247"/>
      <c r="H214" s="247"/>
      <c r="I214" s="247"/>
      <c r="J214" s="198"/>
      <c r="K214" s="198"/>
      <c r="L214" s="198"/>
      <c r="M214" s="198"/>
      <c r="N214" s="198"/>
      <c r="O214" s="198"/>
      <c r="P214" s="198"/>
      <c r="Q214" s="298"/>
      <c r="S214" s="331"/>
      <c r="T214" s="198"/>
      <c r="U214" s="198"/>
      <c r="V214" s="198"/>
      <c r="W214" s="198"/>
      <c r="X214" s="198"/>
      <c r="Y214" s="198"/>
      <c r="Z214" s="198"/>
      <c r="AA214" s="198"/>
      <c r="AB214" s="198"/>
      <c r="AC214" s="198"/>
      <c r="AD214" s="198"/>
      <c r="AE214" s="198"/>
      <c r="AF214" s="198"/>
      <c r="AG214" s="246"/>
      <c r="AH214" s="231"/>
      <c r="AI214" s="198"/>
      <c r="AJ214" s="198"/>
      <c r="AK214" s="198"/>
      <c r="AL214" s="324"/>
      <c r="AM214" s="324"/>
      <c r="AN214" s="324"/>
      <c r="AO214" s="198"/>
      <c r="AP214" s="198"/>
      <c r="AQ214" s="198"/>
      <c r="AR214" s="198"/>
      <c r="AS214" s="198"/>
      <c r="AT214" s="324"/>
      <c r="AU214" s="324"/>
      <c r="AV214" s="324"/>
      <c r="AW214" s="324"/>
      <c r="AX214" s="324"/>
      <c r="AY214" s="324"/>
      <c r="AZ214" s="324"/>
      <c r="BA214" s="324"/>
      <c r="BB214" s="324"/>
      <c r="BC214" s="324"/>
      <c r="BD214" s="324"/>
      <c r="BE214" s="324"/>
      <c r="BF214" s="324"/>
      <c r="BG214" s="324"/>
      <c r="BH214" s="324"/>
      <c r="BI214" s="324"/>
      <c r="BJ214" s="324"/>
      <c r="BK214" s="324"/>
      <c r="BL214" s="324"/>
      <c r="BM214" s="324"/>
      <c r="BN214" s="324"/>
      <c r="BO214" s="324"/>
      <c r="BP214" s="324"/>
      <c r="BQ214" s="324"/>
      <c r="BR214" s="324"/>
      <c r="BS214" s="324"/>
      <c r="BT214" s="324"/>
      <c r="BU214" s="324"/>
      <c r="BV214" s="324"/>
      <c r="BW214" s="324"/>
      <c r="BX214" s="324"/>
      <c r="BY214" s="324"/>
      <c r="BZ214" s="324"/>
      <c r="CA214" s="324"/>
      <c r="CB214" s="324"/>
      <c r="CC214" s="324"/>
      <c r="CD214" s="324"/>
      <c r="CE214" s="324"/>
      <c r="CF214" s="324"/>
      <c r="CG214" s="324"/>
      <c r="CH214" s="324"/>
      <c r="CI214" s="324"/>
      <c r="CJ214" s="324"/>
      <c r="CK214" s="324"/>
      <c r="CL214" s="324"/>
      <c r="CM214" s="324"/>
      <c r="CN214" s="324"/>
      <c r="CO214" s="324"/>
      <c r="CP214" s="324"/>
      <c r="CQ214" s="324"/>
      <c r="CR214" s="324"/>
      <c r="CS214" s="324"/>
      <c r="CT214" s="324"/>
      <c r="CU214" s="324"/>
      <c r="CV214" s="324"/>
      <c r="CW214" s="324"/>
      <c r="CX214" s="324"/>
      <c r="CY214" s="324"/>
      <c r="CZ214" s="324"/>
    </row>
    <row r="215" spans="1:104" s="214" customFormat="1" ht="19.25" hidden="1" customHeight="1" outlineLevel="1">
      <c r="A215" s="231"/>
      <c r="B215" s="231"/>
      <c r="C215" s="231"/>
      <c r="D215" s="247"/>
      <c r="E215" s="247"/>
      <c r="F215" s="247"/>
      <c r="G215" s="247"/>
      <c r="H215" s="247"/>
      <c r="I215" s="247"/>
      <c r="J215" s="198"/>
      <c r="K215" s="198"/>
      <c r="L215" s="198"/>
      <c r="M215" s="198"/>
      <c r="N215" s="198"/>
      <c r="O215" s="198"/>
      <c r="P215" s="198"/>
      <c r="Q215" s="298"/>
      <c r="S215" s="331"/>
      <c r="T215" s="198"/>
      <c r="U215" s="198"/>
      <c r="V215" s="198"/>
      <c r="W215" s="198"/>
      <c r="X215" s="198"/>
      <c r="Y215" s="198"/>
      <c r="Z215" s="198"/>
      <c r="AA215" s="198"/>
      <c r="AB215" s="198"/>
      <c r="AC215" s="198"/>
      <c r="AD215" s="198"/>
      <c r="AE215" s="198"/>
      <c r="AF215" s="198"/>
      <c r="AG215" s="246"/>
      <c r="AH215" s="231"/>
      <c r="AI215" s="198"/>
      <c r="AJ215" s="198"/>
      <c r="AK215" s="198"/>
      <c r="AL215" s="324"/>
      <c r="AM215" s="324"/>
      <c r="AN215" s="324"/>
      <c r="AO215" s="198"/>
      <c r="AP215" s="198"/>
      <c r="AQ215" s="198"/>
      <c r="AR215" s="198"/>
      <c r="AS215" s="198"/>
      <c r="AT215" s="324"/>
      <c r="AU215" s="324"/>
      <c r="AV215" s="324"/>
      <c r="AW215" s="324"/>
      <c r="AX215" s="324"/>
      <c r="AY215" s="324"/>
      <c r="AZ215" s="324"/>
      <c r="BA215" s="324"/>
      <c r="BB215" s="324"/>
      <c r="BC215" s="324"/>
      <c r="BD215" s="324"/>
      <c r="BE215" s="324"/>
      <c r="BF215" s="324"/>
      <c r="BG215" s="324"/>
      <c r="BH215" s="324"/>
      <c r="BI215" s="324"/>
      <c r="BJ215" s="324"/>
      <c r="BK215" s="324"/>
      <c r="BL215" s="324"/>
      <c r="BM215" s="324"/>
      <c r="BN215" s="324"/>
      <c r="BO215" s="324"/>
      <c r="BP215" s="324"/>
      <c r="BQ215" s="324"/>
      <c r="BR215" s="324"/>
      <c r="BS215" s="324"/>
      <c r="BT215" s="324"/>
      <c r="BU215" s="324"/>
      <c r="BV215" s="324"/>
      <c r="BW215" s="324"/>
      <c r="BX215" s="324"/>
      <c r="BY215" s="324"/>
      <c r="BZ215" s="324"/>
      <c r="CA215" s="324"/>
      <c r="CB215" s="324"/>
      <c r="CC215" s="324"/>
      <c r="CD215" s="324"/>
      <c r="CE215" s="324"/>
      <c r="CF215" s="324"/>
      <c r="CG215" s="324"/>
      <c r="CH215" s="324"/>
      <c r="CI215" s="324"/>
      <c r="CJ215" s="324"/>
      <c r="CK215" s="324"/>
      <c r="CL215" s="324"/>
      <c r="CM215" s="324"/>
      <c r="CN215" s="324"/>
      <c r="CO215" s="324"/>
      <c r="CP215" s="324"/>
      <c r="CQ215" s="324"/>
      <c r="CR215" s="324"/>
      <c r="CS215" s="324"/>
      <c r="CT215" s="324"/>
      <c r="CU215" s="324"/>
      <c r="CV215" s="324"/>
      <c r="CW215" s="324"/>
      <c r="CX215" s="324"/>
      <c r="CY215" s="324"/>
      <c r="CZ215" s="324"/>
    </row>
    <row r="216" spans="1:104" s="214" customFormat="1" ht="19.25" hidden="1" customHeight="1" outlineLevel="1">
      <c r="A216" s="231"/>
      <c r="B216" s="231"/>
      <c r="C216" s="231"/>
      <c r="D216" s="247"/>
      <c r="E216" s="247"/>
      <c r="F216" s="247"/>
      <c r="G216" s="247"/>
      <c r="H216" s="247"/>
      <c r="I216" s="247"/>
      <c r="J216" s="198"/>
      <c r="K216" s="198"/>
      <c r="L216" s="198"/>
      <c r="M216" s="198"/>
      <c r="N216" s="198"/>
      <c r="O216" s="198"/>
      <c r="P216" s="198"/>
      <c r="Q216" s="298"/>
      <c r="S216" s="331"/>
      <c r="T216" s="198"/>
      <c r="U216" s="198"/>
      <c r="V216" s="198"/>
      <c r="W216" s="198"/>
      <c r="X216" s="198"/>
      <c r="Y216" s="198"/>
      <c r="Z216" s="198"/>
      <c r="AA216" s="198"/>
      <c r="AB216" s="198"/>
      <c r="AC216" s="198"/>
      <c r="AD216" s="198"/>
      <c r="AE216" s="198"/>
      <c r="AF216" s="198"/>
      <c r="AG216" s="198"/>
      <c r="AH216" s="246"/>
      <c r="AI216" s="231"/>
      <c r="AJ216" s="198"/>
      <c r="AK216" s="198"/>
      <c r="AL216" s="324"/>
      <c r="AM216" s="324"/>
      <c r="AN216" s="324"/>
      <c r="AO216" s="198"/>
      <c r="AP216" s="198"/>
      <c r="AQ216" s="198"/>
      <c r="AR216" s="198"/>
      <c r="AS216" s="198"/>
      <c r="AT216" s="324"/>
      <c r="AU216" s="324"/>
      <c r="AV216" s="324"/>
      <c r="AW216" s="324"/>
      <c r="AX216" s="324"/>
      <c r="AY216" s="324"/>
      <c r="AZ216" s="324"/>
      <c r="BA216" s="324"/>
      <c r="BB216" s="324"/>
      <c r="BC216" s="324"/>
      <c r="BD216" s="324"/>
      <c r="BE216" s="324"/>
      <c r="BF216" s="324"/>
      <c r="BG216" s="324"/>
      <c r="BH216" s="324"/>
      <c r="BI216" s="324"/>
      <c r="BJ216" s="324"/>
      <c r="BK216" s="324"/>
      <c r="BL216" s="324"/>
      <c r="BM216" s="324"/>
      <c r="BN216" s="324"/>
      <c r="BO216" s="324"/>
      <c r="BP216" s="324"/>
      <c r="BQ216" s="324"/>
      <c r="BR216" s="324"/>
      <c r="BS216" s="324"/>
      <c r="BT216" s="324"/>
      <c r="BU216" s="324"/>
      <c r="BV216" s="324"/>
      <c r="BW216" s="324"/>
      <c r="BX216" s="324"/>
      <c r="BY216" s="324"/>
      <c r="BZ216" s="324"/>
      <c r="CA216" s="324"/>
      <c r="CB216" s="324"/>
      <c r="CC216" s="324"/>
      <c r="CD216" s="324"/>
      <c r="CE216" s="324"/>
      <c r="CF216" s="324"/>
      <c r="CG216" s="324"/>
      <c r="CH216" s="324"/>
      <c r="CI216" s="324"/>
      <c r="CJ216" s="324"/>
      <c r="CK216" s="324"/>
      <c r="CL216" s="324"/>
      <c r="CM216" s="324"/>
      <c r="CN216" s="324"/>
      <c r="CO216" s="324"/>
      <c r="CP216" s="324"/>
      <c r="CQ216" s="324"/>
      <c r="CR216" s="324"/>
      <c r="CS216" s="324"/>
      <c r="CT216" s="324"/>
      <c r="CU216" s="324"/>
      <c r="CV216" s="324"/>
      <c r="CW216" s="324"/>
      <c r="CX216" s="324"/>
      <c r="CY216" s="324"/>
      <c r="CZ216" s="324"/>
    </row>
    <row r="217" spans="1:104" s="214" customFormat="1" ht="19.25" hidden="1" customHeight="1" outlineLevel="1">
      <c r="A217" s="240" t="s">
        <v>51</v>
      </c>
      <c r="B217" s="236" t="s">
        <v>106</v>
      </c>
      <c r="C217" s="286"/>
      <c r="D217" s="247"/>
      <c r="E217" s="247"/>
      <c r="F217" s="247"/>
      <c r="G217" s="247"/>
      <c r="H217" s="247"/>
      <c r="I217" s="247"/>
      <c r="J217" s="198"/>
      <c r="K217" s="198"/>
      <c r="L217" s="198"/>
      <c r="M217" s="198"/>
      <c r="N217" s="198"/>
      <c r="O217" s="198"/>
      <c r="P217" s="198"/>
      <c r="Q217" s="298"/>
      <c r="S217" s="331"/>
      <c r="T217" s="198"/>
      <c r="U217" s="198"/>
      <c r="V217" s="198"/>
      <c r="W217" s="198"/>
      <c r="X217" s="198"/>
      <c r="Y217" s="198"/>
      <c r="Z217" s="198"/>
      <c r="AA217" s="198"/>
      <c r="AB217" s="198"/>
      <c r="AC217" s="198"/>
      <c r="AD217" s="198"/>
      <c r="AE217" s="198"/>
      <c r="AF217" s="198"/>
      <c r="AG217" s="198"/>
      <c r="AH217" s="246"/>
      <c r="AI217" s="231"/>
      <c r="AJ217" s="198"/>
      <c r="AK217" s="198"/>
      <c r="AL217" s="324"/>
      <c r="AM217" s="324"/>
      <c r="AN217" s="324"/>
      <c r="AO217" s="198"/>
      <c r="AP217" s="198"/>
      <c r="AQ217" s="198"/>
      <c r="AR217" s="198"/>
      <c r="AS217" s="198"/>
      <c r="AT217" s="324"/>
      <c r="AU217" s="324"/>
      <c r="AV217" s="324"/>
      <c r="AW217" s="324"/>
      <c r="AX217" s="324"/>
      <c r="AY217" s="324"/>
      <c r="AZ217" s="324"/>
      <c r="BA217" s="324"/>
      <c r="BB217" s="324"/>
      <c r="BC217" s="324"/>
      <c r="BD217" s="324"/>
      <c r="BE217" s="324"/>
      <c r="BF217" s="324"/>
      <c r="BG217" s="324"/>
      <c r="BH217" s="324"/>
      <c r="BI217" s="324"/>
      <c r="BJ217" s="324"/>
      <c r="BK217" s="324"/>
      <c r="BL217" s="324"/>
      <c r="BM217" s="324"/>
      <c r="BN217" s="324"/>
      <c r="BO217" s="324"/>
      <c r="BP217" s="324"/>
      <c r="BQ217" s="324"/>
      <c r="BR217" s="324"/>
      <c r="BS217" s="324"/>
      <c r="BT217" s="324"/>
      <c r="BU217" s="324"/>
      <c r="BV217" s="324"/>
      <c r="BW217" s="324"/>
      <c r="BX217" s="324"/>
      <c r="BY217" s="324"/>
      <c r="BZ217" s="324"/>
      <c r="CA217" s="324"/>
      <c r="CB217" s="324"/>
      <c r="CC217" s="324"/>
      <c r="CD217" s="324"/>
      <c r="CE217" s="324"/>
      <c r="CF217" s="324"/>
      <c r="CG217" s="324"/>
      <c r="CH217" s="324"/>
      <c r="CI217" s="324"/>
      <c r="CJ217" s="324"/>
      <c r="CK217" s="324"/>
      <c r="CL217" s="324"/>
      <c r="CM217" s="324"/>
      <c r="CN217" s="324"/>
      <c r="CO217" s="324"/>
      <c r="CP217" s="324"/>
      <c r="CQ217" s="324"/>
      <c r="CR217" s="324"/>
      <c r="CS217" s="324"/>
      <c r="CT217" s="324"/>
      <c r="CU217" s="324"/>
      <c r="CV217" s="324"/>
      <c r="CW217" s="324"/>
      <c r="CX217" s="324"/>
      <c r="CY217" s="324"/>
      <c r="CZ217" s="324"/>
    </row>
    <row r="218" spans="1:104" s="214" customFormat="1" ht="14" hidden="1" outlineLevel="1">
      <c r="A218" s="231"/>
      <c r="B218" s="230" t="str">
        <f>$A$53</f>
        <v>所定労働日数(日/月)</v>
      </c>
      <c r="C218" s="216"/>
      <c r="D218" s="231"/>
      <c r="F218" s="287"/>
      <c r="G218" s="247"/>
      <c r="H218" s="237" t="str" cm="1">
        <f t="array" ref="H218">_xlfn.IFS($N$54="裁量労働制","みなし労働時間(h/日)",$N$54="(大学・国研等)裁量労働制","みなし労働時間(h/日)",$N$54="固定残業制","みなし労働日数(日/月)",TRUE,"所定労働時間(h/月)")</f>
        <v>所定労働時間(h/月)</v>
      </c>
      <c r="I218" s="247"/>
      <c r="J218" s="198"/>
      <c r="K218" s="198"/>
      <c r="L218" s="198"/>
      <c r="M218" s="255" t="s">
        <v>147</v>
      </c>
      <c r="N218" s="198"/>
      <c r="O218" s="293" t="s">
        <v>137</v>
      </c>
      <c r="P218" s="198"/>
      <c r="Q218" s="298"/>
      <c r="S218" s="331"/>
      <c r="T218" s="198"/>
      <c r="U218" s="198"/>
      <c r="V218" s="198"/>
      <c r="W218" s="198"/>
      <c r="X218" s="198"/>
      <c r="Y218" s="198"/>
      <c r="Z218" s="198"/>
      <c r="AA218" s="198"/>
      <c r="AB218" s="198"/>
      <c r="AC218" s="198"/>
      <c r="AD218" s="198"/>
      <c r="AE218" s="198"/>
      <c r="AF218" s="198"/>
      <c r="AG218" s="198"/>
      <c r="AH218" s="246"/>
      <c r="AI218" s="231"/>
      <c r="AJ218" s="198"/>
      <c r="AK218" s="198"/>
      <c r="AL218" s="324"/>
      <c r="AM218" s="324"/>
      <c r="AN218" s="324"/>
      <c r="AO218" s="198"/>
      <c r="AP218" s="198"/>
      <c r="AQ218" s="198"/>
      <c r="AR218" s="198"/>
      <c r="AS218" s="198"/>
      <c r="AT218" s="324"/>
      <c r="AU218" s="324"/>
      <c r="AV218" s="324"/>
      <c r="AW218" s="324"/>
      <c r="AX218" s="324"/>
      <c r="AY218" s="324"/>
      <c r="AZ218" s="324"/>
      <c r="BA218" s="324"/>
      <c r="BB218" s="324"/>
      <c r="BC218" s="324"/>
      <c r="BD218" s="324"/>
      <c r="BE218" s="324"/>
      <c r="BF218" s="324"/>
      <c r="BG218" s="324"/>
      <c r="BH218" s="324"/>
      <c r="BI218" s="324"/>
      <c r="BJ218" s="324"/>
      <c r="BK218" s="324"/>
      <c r="BL218" s="324"/>
      <c r="BM218" s="324"/>
      <c r="BN218" s="324"/>
      <c r="BO218" s="324"/>
      <c r="BP218" s="324"/>
      <c r="BQ218" s="324"/>
      <c r="BR218" s="324"/>
      <c r="BS218" s="324"/>
      <c r="BT218" s="324"/>
      <c r="BU218" s="324"/>
      <c r="BV218" s="324"/>
      <c r="BW218" s="324"/>
      <c r="BX218" s="324"/>
      <c r="BY218" s="324"/>
      <c r="BZ218" s="324"/>
      <c r="CA218" s="324"/>
      <c r="CB218" s="324"/>
      <c r="CC218" s="324"/>
      <c r="CD218" s="324"/>
      <c r="CE218" s="324"/>
      <c r="CF218" s="324"/>
      <c r="CG218" s="324"/>
      <c r="CH218" s="324"/>
      <c r="CI218" s="324"/>
      <c r="CJ218" s="324"/>
      <c r="CK218" s="324"/>
      <c r="CL218" s="324"/>
      <c r="CM218" s="324"/>
      <c r="CN218" s="324"/>
      <c r="CO218" s="324"/>
      <c r="CP218" s="324"/>
      <c r="CQ218" s="324"/>
      <c r="CR218" s="324"/>
      <c r="CS218" s="324"/>
      <c r="CT218" s="324"/>
      <c r="CU218" s="324"/>
      <c r="CV218" s="324"/>
      <c r="CW218" s="324"/>
      <c r="CX218" s="324"/>
      <c r="CY218" s="324"/>
      <c r="CZ218" s="324"/>
    </row>
    <row r="219" spans="1:104" s="214" customFormat="1" ht="14" hidden="1" outlineLevel="1">
      <c r="A219" s="231"/>
      <c r="B219" s="239"/>
      <c r="C219" s="215">
        <f>$A$54</f>
        <v>23</v>
      </c>
      <c r="D219" s="231"/>
      <c r="E219" s="288"/>
      <c r="F219" s="258"/>
      <c r="G219" s="254" t="s">
        <v>47</v>
      </c>
      <c r="H219" s="241" cm="1">
        <f t="array" ref="H219">_xlfn.IFS($I$9="裁量",$D$57,$I$9="(大学・国研等)裁量",$D$61,$I$9="固定残業代有",$D$58,$I$9="管理職/高プロ",$B$56,$I$9="(大学・国研等)管理職/高プロ",$B$60,TRUE,$B$54)</f>
        <v>0</v>
      </c>
      <c r="I219" s="247"/>
      <c r="J219" s="231"/>
      <c r="K219" s="214" t="s">
        <v>81</v>
      </c>
      <c r="L219" s="198"/>
      <c r="M219" s="244">
        <f>$G$54</f>
        <v>0</v>
      </c>
      <c r="N219" s="231" t="s">
        <v>48</v>
      </c>
      <c r="O219" s="243">
        <f>C219*H219+M219</f>
        <v>0</v>
      </c>
      <c r="P219" s="198"/>
      <c r="Q219" s="298"/>
      <c r="S219" s="331"/>
      <c r="T219" s="198"/>
      <c r="U219" s="198"/>
      <c r="V219" s="198"/>
      <c r="W219" s="198"/>
      <c r="X219" s="198"/>
      <c r="Y219" s="198"/>
      <c r="Z219" s="198"/>
      <c r="AA219" s="198"/>
      <c r="AB219" s="198"/>
      <c r="AC219" s="198"/>
      <c r="AD219" s="198"/>
      <c r="AE219" s="198"/>
      <c r="AF219" s="198"/>
      <c r="AG219" s="198"/>
      <c r="AH219" s="246"/>
      <c r="AI219" s="231"/>
      <c r="AJ219" s="198"/>
      <c r="AK219" s="198"/>
      <c r="AL219" s="324"/>
      <c r="AM219" s="324"/>
      <c r="AN219" s="324"/>
      <c r="AO219" s="198"/>
      <c r="AP219" s="198"/>
      <c r="AQ219" s="198"/>
      <c r="AR219" s="198"/>
      <c r="AS219" s="198"/>
      <c r="AT219" s="324"/>
      <c r="AU219" s="324"/>
      <c r="AV219" s="324"/>
      <c r="AW219" s="324"/>
      <c r="AX219" s="324"/>
      <c r="AY219" s="324"/>
      <c r="AZ219" s="324"/>
      <c r="BA219" s="324"/>
      <c r="BB219" s="324"/>
      <c r="BC219" s="324"/>
      <c r="BD219" s="324"/>
      <c r="BE219" s="324"/>
      <c r="BF219" s="324"/>
      <c r="BG219" s="324"/>
      <c r="BH219" s="324"/>
      <c r="BI219" s="324"/>
      <c r="BJ219" s="324"/>
      <c r="BK219" s="324"/>
      <c r="BL219" s="324"/>
      <c r="BM219" s="324"/>
      <c r="BN219" s="324"/>
      <c r="BO219" s="324"/>
      <c r="BP219" s="324"/>
      <c r="BQ219" s="324"/>
      <c r="BR219" s="324"/>
      <c r="BS219" s="324"/>
      <c r="BT219" s="324"/>
      <c r="BU219" s="324"/>
      <c r="BV219" s="324"/>
      <c r="BW219" s="324"/>
      <c r="BX219" s="324"/>
      <c r="BY219" s="324"/>
      <c r="BZ219" s="324"/>
      <c r="CA219" s="324"/>
      <c r="CB219" s="324"/>
      <c r="CC219" s="324"/>
      <c r="CD219" s="324"/>
      <c r="CE219" s="324"/>
      <c r="CF219" s="324"/>
      <c r="CG219" s="324"/>
      <c r="CH219" s="324"/>
      <c r="CI219" s="324"/>
      <c r="CJ219" s="324"/>
      <c r="CK219" s="324"/>
      <c r="CL219" s="324"/>
      <c r="CM219" s="324"/>
      <c r="CN219" s="324"/>
      <c r="CO219" s="324"/>
      <c r="CP219" s="324"/>
      <c r="CQ219" s="324"/>
      <c r="CR219" s="324"/>
      <c r="CS219" s="324"/>
      <c r="CT219" s="324"/>
      <c r="CU219" s="324"/>
      <c r="CV219" s="324"/>
      <c r="CW219" s="324"/>
      <c r="CX219" s="324"/>
      <c r="CY219" s="324"/>
      <c r="CZ219" s="324"/>
    </row>
    <row r="220" spans="1:104" s="214" customFormat="1" ht="19.25" hidden="1" customHeight="1" outlineLevel="1">
      <c r="A220" s="231"/>
      <c r="B220" s="246" t="s">
        <v>80</v>
      </c>
      <c r="C220" s="246"/>
      <c r="D220" s="239"/>
      <c r="E220" s="247"/>
      <c r="F220" s="247"/>
      <c r="G220" s="247"/>
      <c r="H220" s="247"/>
      <c r="I220" s="247"/>
      <c r="J220" s="198"/>
      <c r="K220" s="198"/>
      <c r="L220" s="198"/>
      <c r="M220" s="198"/>
      <c r="N220" s="198"/>
      <c r="O220" s="198"/>
      <c r="P220" s="198"/>
      <c r="Q220" s="298"/>
      <c r="S220" s="331"/>
      <c r="T220" s="198"/>
      <c r="U220" s="198"/>
      <c r="V220" s="198"/>
      <c r="W220" s="198"/>
      <c r="X220" s="198"/>
      <c r="Y220" s="198"/>
      <c r="Z220" s="198"/>
      <c r="AA220" s="198"/>
      <c r="AB220" s="198"/>
      <c r="AC220" s="198"/>
      <c r="AD220" s="198"/>
      <c r="AE220" s="198"/>
      <c r="AF220" s="198"/>
      <c r="AG220" s="198"/>
      <c r="AH220" s="246"/>
      <c r="AI220" s="231"/>
      <c r="AJ220" s="198"/>
      <c r="AK220" s="198"/>
      <c r="AL220" s="324"/>
      <c r="AM220" s="324"/>
      <c r="AN220" s="324"/>
      <c r="AO220" s="198"/>
      <c r="AP220" s="198"/>
      <c r="AQ220" s="198"/>
      <c r="AR220" s="198"/>
      <c r="AS220" s="198"/>
      <c r="AT220" s="324"/>
      <c r="AU220" s="324"/>
      <c r="AV220" s="324"/>
      <c r="AW220" s="324"/>
      <c r="AX220" s="324"/>
      <c r="AY220" s="324"/>
      <c r="AZ220" s="324"/>
      <c r="BA220" s="324"/>
      <c r="BB220" s="324"/>
      <c r="BC220" s="324"/>
      <c r="BD220" s="324"/>
      <c r="BE220" s="324"/>
      <c r="BF220" s="324"/>
      <c r="BG220" s="324"/>
      <c r="BH220" s="324"/>
      <c r="BI220" s="324"/>
      <c r="BJ220" s="324"/>
      <c r="BK220" s="324"/>
      <c r="BL220" s="324"/>
      <c r="BM220" s="324"/>
      <c r="BN220" s="324"/>
      <c r="BO220" s="324"/>
      <c r="BP220" s="324"/>
      <c r="BQ220" s="324"/>
      <c r="BR220" s="324"/>
      <c r="BS220" s="324"/>
      <c r="BT220" s="324"/>
      <c r="BU220" s="324"/>
      <c r="BV220" s="324"/>
      <c r="BW220" s="324"/>
      <c r="BX220" s="324"/>
      <c r="BY220" s="324"/>
      <c r="BZ220" s="324"/>
      <c r="CA220" s="324"/>
      <c r="CB220" s="324"/>
      <c r="CC220" s="324"/>
      <c r="CD220" s="324"/>
      <c r="CE220" s="324"/>
      <c r="CF220" s="324"/>
      <c r="CG220" s="324"/>
      <c r="CH220" s="324"/>
      <c r="CI220" s="324"/>
      <c r="CJ220" s="324"/>
      <c r="CK220" s="324"/>
      <c r="CL220" s="324"/>
      <c r="CM220" s="324"/>
      <c r="CN220" s="324"/>
      <c r="CO220" s="324"/>
      <c r="CP220" s="324"/>
      <c r="CQ220" s="324"/>
      <c r="CR220" s="324"/>
      <c r="CS220" s="324"/>
      <c r="CT220" s="324"/>
      <c r="CU220" s="324"/>
      <c r="CV220" s="324"/>
      <c r="CW220" s="324"/>
      <c r="CX220" s="324"/>
      <c r="CY220" s="324"/>
      <c r="CZ220" s="324"/>
    </row>
    <row r="221" spans="1:104" s="214" customFormat="1" ht="19.25" hidden="1" customHeight="1" outlineLevel="1">
      <c r="A221" s="231"/>
      <c r="B221" s="246"/>
      <c r="C221" s="246"/>
      <c r="D221" s="239"/>
      <c r="E221" s="247"/>
      <c r="F221" s="247"/>
      <c r="G221" s="247"/>
      <c r="H221" s="247"/>
      <c r="I221" s="247"/>
      <c r="J221" s="198"/>
      <c r="K221" s="198"/>
      <c r="L221" s="198"/>
      <c r="M221" s="198"/>
      <c r="N221" s="198"/>
      <c r="O221" s="198"/>
      <c r="P221" s="198"/>
      <c r="Q221" s="298"/>
      <c r="S221" s="331"/>
      <c r="T221" s="198"/>
      <c r="U221" s="198"/>
      <c r="V221" s="198"/>
      <c r="W221" s="198"/>
      <c r="X221" s="198"/>
      <c r="Y221" s="198"/>
      <c r="Z221" s="198"/>
      <c r="AA221" s="198"/>
      <c r="AB221" s="198"/>
      <c r="AC221" s="198"/>
      <c r="AD221" s="198"/>
      <c r="AE221" s="198"/>
      <c r="AF221" s="198"/>
      <c r="AG221" s="198"/>
      <c r="AH221" s="246"/>
      <c r="AI221" s="231"/>
      <c r="AJ221" s="198"/>
      <c r="AK221" s="198"/>
      <c r="AL221" s="324"/>
      <c r="AM221" s="324"/>
      <c r="AN221" s="324"/>
      <c r="AO221" s="198"/>
      <c r="AP221" s="198"/>
      <c r="AQ221" s="198"/>
      <c r="AR221" s="198"/>
      <c r="AS221" s="198"/>
      <c r="AT221" s="324"/>
      <c r="AU221" s="324"/>
      <c r="AV221" s="324"/>
      <c r="AW221" s="324"/>
      <c r="AX221" s="324"/>
      <c r="AY221" s="324"/>
      <c r="AZ221" s="324"/>
      <c r="BA221" s="324"/>
      <c r="BB221" s="324"/>
      <c r="BC221" s="324"/>
      <c r="BD221" s="324"/>
      <c r="BE221" s="324"/>
      <c r="BF221" s="324"/>
      <c r="BG221" s="324"/>
      <c r="BH221" s="324"/>
      <c r="BI221" s="324"/>
      <c r="BJ221" s="324"/>
      <c r="BK221" s="324"/>
      <c r="BL221" s="324"/>
      <c r="BM221" s="324"/>
      <c r="BN221" s="324"/>
      <c r="BO221" s="324"/>
      <c r="BP221" s="324"/>
      <c r="BQ221" s="324"/>
      <c r="BR221" s="324"/>
      <c r="BS221" s="324"/>
      <c r="BT221" s="324"/>
      <c r="BU221" s="324"/>
      <c r="BV221" s="324"/>
      <c r="BW221" s="324"/>
      <c r="BX221" s="324"/>
      <c r="BY221" s="324"/>
      <c r="BZ221" s="324"/>
      <c r="CA221" s="324"/>
      <c r="CB221" s="324"/>
      <c r="CC221" s="324"/>
      <c r="CD221" s="324"/>
      <c r="CE221" s="324"/>
      <c r="CF221" s="324"/>
      <c r="CG221" s="324"/>
      <c r="CH221" s="324"/>
      <c r="CI221" s="324"/>
      <c r="CJ221" s="324"/>
      <c r="CK221" s="324"/>
      <c r="CL221" s="324"/>
      <c r="CM221" s="324"/>
      <c r="CN221" s="324"/>
      <c r="CO221" s="324"/>
      <c r="CP221" s="324"/>
      <c r="CQ221" s="324"/>
      <c r="CR221" s="324"/>
      <c r="CS221" s="324"/>
      <c r="CT221" s="324"/>
      <c r="CU221" s="324"/>
      <c r="CV221" s="324"/>
      <c r="CW221" s="324"/>
      <c r="CX221" s="324"/>
      <c r="CY221" s="324"/>
      <c r="CZ221" s="324"/>
    </row>
    <row r="222" spans="1:104" s="214" customFormat="1" ht="19.25" hidden="1" customHeight="1" outlineLevel="1">
      <c r="A222" s="253"/>
      <c r="B222" s="252" t="s">
        <v>137</v>
      </c>
      <c r="C222" s="253"/>
      <c r="D222" s="252"/>
      <c r="E222" s="253"/>
      <c r="F222" s="247"/>
      <c r="G222" s="235" t="s">
        <v>148</v>
      </c>
      <c r="H222" s="256"/>
      <c r="I222" s="254"/>
      <c r="J222" s="255" t="str">
        <f>$H$53</f>
        <v>NEDO事業の従事時間(h/月)</v>
      </c>
      <c r="K222" s="198"/>
      <c r="L222" s="198"/>
      <c r="M222" s="255" t="s">
        <v>145</v>
      </c>
      <c r="N222" s="240"/>
      <c r="O222" s="266" t="s">
        <v>146</v>
      </c>
      <c r="P222" s="198"/>
      <c r="Q222" s="298"/>
      <c r="S222" s="331"/>
      <c r="T222" s="198"/>
      <c r="U222" s="198"/>
      <c r="V222" s="198"/>
      <c r="W222" s="198"/>
      <c r="X222" s="198"/>
      <c r="Y222" s="198"/>
      <c r="Z222" s="198"/>
      <c r="AA222" s="198"/>
      <c r="AB222" s="198"/>
      <c r="AC222" s="198"/>
      <c r="AD222" s="198"/>
      <c r="AE222" s="198"/>
      <c r="AF222" s="198"/>
      <c r="AG222" s="198"/>
      <c r="AH222" s="246"/>
      <c r="AI222" s="231"/>
      <c r="AJ222" s="198"/>
      <c r="AK222" s="198"/>
      <c r="AL222" s="324"/>
      <c r="AM222" s="324"/>
      <c r="AN222" s="324"/>
      <c r="AO222" s="198"/>
      <c r="AP222" s="198"/>
      <c r="AQ222" s="198"/>
      <c r="AR222" s="198"/>
      <c r="AS222" s="198"/>
      <c r="AT222" s="324"/>
      <c r="AU222" s="324"/>
      <c r="AV222" s="324"/>
      <c r="AW222" s="324"/>
      <c r="AX222" s="324"/>
      <c r="AY222" s="324"/>
      <c r="AZ222" s="324"/>
      <c r="BA222" s="324"/>
      <c r="BB222" s="324"/>
      <c r="BC222" s="324"/>
      <c r="BD222" s="324"/>
      <c r="BE222" s="324"/>
      <c r="BF222" s="324"/>
      <c r="BG222" s="324"/>
      <c r="BH222" s="324"/>
      <c r="BI222" s="324"/>
      <c r="BJ222" s="324"/>
      <c r="BK222" s="324"/>
      <c r="BL222" s="324"/>
      <c r="BM222" s="324"/>
      <c r="BN222" s="324"/>
      <c r="BO222" s="324"/>
      <c r="BP222" s="324"/>
      <c r="BQ222" s="324"/>
      <c r="BR222" s="324"/>
      <c r="BS222" s="324"/>
      <c r="BT222" s="324"/>
      <c r="BU222" s="324"/>
      <c r="BV222" s="324"/>
      <c r="BW222" s="324"/>
      <c r="BX222" s="324"/>
      <c r="BY222" s="324"/>
      <c r="BZ222" s="324"/>
      <c r="CA222" s="324"/>
      <c r="CB222" s="324"/>
      <c r="CC222" s="324"/>
      <c r="CD222" s="324"/>
      <c r="CE222" s="324"/>
      <c r="CF222" s="324"/>
      <c r="CG222" s="324"/>
      <c r="CH222" s="324"/>
      <c r="CI222" s="324"/>
      <c r="CJ222" s="324"/>
      <c r="CK222" s="324"/>
      <c r="CL222" s="324"/>
      <c r="CM222" s="324"/>
      <c r="CN222" s="324"/>
      <c r="CO222" s="324"/>
      <c r="CP222" s="324"/>
      <c r="CQ222" s="324"/>
      <c r="CR222" s="324"/>
      <c r="CS222" s="324"/>
      <c r="CT222" s="324"/>
      <c r="CU222" s="324"/>
      <c r="CV222" s="324"/>
      <c r="CW222" s="324"/>
      <c r="CX222" s="324"/>
      <c r="CY222" s="324"/>
      <c r="CZ222" s="324"/>
    </row>
    <row r="223" spans="1:104" s="214" customFormat="1" ht="19.25" hidden="1" customHeight="1" outlineLevel="1">
      <c r="A223" s="231"/>
      <c r="B223" s="341">
        <f>O219</f>
        <v>0</v>
      </c>
      <c r="C223" s="342"/>
      <c r="D223" s="249"/>
      <c r="E223" s="259" t="str" cm="1">
        <f t="array" ref="E223">_xlfn.IFS(B223&lt;G223,"＜",B223&gt;=G223,"≧",TRUE,"")</f>
        <v>≧</v>
      </c>
      <c r="F223" s="247"/>
      <c r="G223" s="289">
        <f>$H$54+$J$54+$I$54</f>
        <v>0</v>
      </c>
      <c r="H223" s="261" t="s">
        <v>52</v>
      </c>
      <c r="I223" s="231" t="s">
        <v>53</v>
      </c>
      <c r="J223" s="290">
        <f>$H$54</f>
        <v>0</v>
      </c>
      <c r="K223" s="291" t="s">
        <v>56</v>
      </c>
      <c r="L223" s="260"/>
      <c r="M223" s="292">
        <f>$J$54</f>
        <v>0</v>
      </c>
      <c r="N223" s="282" t="s">
        <v>56</v>
      </c>
      <c r="O223" s="260">
        <f>$I$54</f>
        <v>0</v>
      </c>
      <c r="P223" s="231" t="s">
        <v>50</v>
      </c>
      <c r="Q223" s="298"/>
      <c r="S223" s="331"/>
      <c r="T223" s="198"/>
      <c r="U223" s="198"/>
      <c r="V223" s="198"/>
      <c r="W223" s="198"/>
      <c r="X223" s="198"/>
      <c r="Y223" s="198"/>
      <c r="Z223" s="198"/>
      <c r="AA223" s="198"/>
      <c r="AB223" s="198"/>
      <c r="AC223" s="198"/>
      <c r="AD223" s="198"/>
      <c r="AE223" s="198"/>
      <c r="AF223" s="198"/>
      <c r="AG223" s="198"/>
      <c r="AH223" s="246"/>
      <c r="AI223" s="231"/>
      <c r="AJ223" s="198"/>
      <c r="AK223" s="198"/>
      <c r="AL223" s="324"/>
      <c r="AM223" s="324"/>
      <c r="AN223" s="324"/>
      <c r="AO223" s="198"/>
      <c r="AP223" s="198"/>
      <c r="AQ223" s="198"/>
      <c r="AR223" s="198"/>
      <c r="AS223" s="198"/>
      <c r="AT223" s="324"/>
      <c r="AU223" s="324"/>
      <c r="AV223" s="324"/>
      <c r="AW223" s="324"/>
      <c r="AX223" s="324"/>
      <c r="AY223" s="324"/>
      <c r="AZ223" s="324"/>
      <c r="BA223" s="324"/>
      <c r="BB223" s="324"/>
      <c r="BC223" s="324"/>
      <c r="BD223" s="324"/>
      <c r="BE223" s="324"/>
      <c r="BF223" s="324"/>
      <c r="BG223" s="324"/>
      <c r="BH223" s="324"/>
      <c r="BI223" s="324"/>
      <c r="BJ223" s="324"/>
      <c r="BK223" s="324"/>
      <c r="BL223" s="324"/>
      <c r="BM223" s="324"/>
      <c r="BN223" s="324"/>
      <c r="BO223" s="324"/>
      <c r="BP223" s="324"/>
      <c r="BQ223" s="324"/>
      <c r="BR223" s="324"/>
      <c r="BS223" s="324"/>
      <c r="BT223" s="324"/>
      <c r="BU223" s="324"/>
      <c r="BV223" s="324"/>
      <c r="BW223" s="324"/>
      <c r="BX223" s="324"/>
      <c r="BY223" s="324"/>
      <c r="BZ223" s="324"/>
      <c r="CA223" s="324"/>
      <c r="CB223" s="324"/>
      <c r="CC223" s="324"/>
      <c r="CD223" s="324"/>
      <c r="CE223" s="324"/>
      <c r="CF223" s="324"/>
      <c r="CG223" s="324"/>
      <c r="CH223" s="324"/>
      <c r="CI223" s="324"/>
      <c r="CJ223" s="324"/>
      <c r="CK223" s="324"/>
      <c r="CL223" s="324"/>
      <c r="CM223" s="324"/>
      <c r="CN223" s="324"/>
      <c r="CO223" s="324"/>
      <c r="CP223" s="324"/>
      <c r="CQ223" s="324"/>
      <c r="CR223" s="324"/>
      <c r="CS223" s="324"/>
      <c r="CT223" s="324"/>
      <c r="CU223" s="324"/>
      <c r="CV223" s="324"/>
      <c r="CW223" s="324"/>
      <c r="CX223" s="324"/>
      <c r="CY223" s="324"/>
      <c r="CZ223" s="324"/>
    </row>
    <row r="224" spans="1:104" s="214" customFormat="1" ht="19.25" hidden="1" customHeight="1" outlineLevel="1">
      <c r="A224" s="231"/>
      <c r="B224" s="249"/>
      <c r="C224" s="216"/>
      <c r="D224" s="249"/>
      <c r="E224" s="249"/>
      <c r="F224" s="249"/>
      <c r="G224" s="231"/>
      <c r="H224" s="260"/>
      <c r="I224" s="231"/>
      <c r="J224" s="254"/>
      <c r="K224" s="260"/>
      <c r="L224" s="216"/>
      <c r="M224" s="231"/>
      <c r="N224" s="260"/>
      <c r="O224" s="231"/>
      <c r="P224" s="198"/>
      <c r="Q224" s="298"/>
      <c r="S224" s="331"/>
      <c r="T224" s="198"/>
      <c r="U224" s="198"/>
      <c r="V224" s="198"/>
      <c r="W224" s="198"/>
      <c r="X224" s="198"/>
      <c r="Y224" s="198"/>
      <c r="Z224" s="198"/>
      <c r="AA224" s="198"/>
      <c r="AB224" s="198"/>
      <c r="AC224" s="198"/>
      <c r="AD224" s="198"/>
      <c r="AE224" s="198"/>
      <c r="AF224" s="198"/>
      <c r="AG224" s="198"/>
      <c r="AH224" s="246"/>
      <c r="AI224" s="231"/>
      <c r="AJ224" s="198"/>
      <c r="AK224" s="198"/>
      <c r="AL224" s="324"/>
      <c r="AM224" s="324"/>
      <c r="AN224" s="324"/>
      <c r="AO224" s="198"/>
      <c r="AP224" s="198"/>
      <c r="AQ224" s="198"/>
      <c r="AR224" s="198"/>
      <c r="AS224" s="198"/>
      <c r="AT224" s="324"/>
      <c r="AU224" s="324"/>
      <c r="AV224" s="324"/>
      <c r="AW224" s="324"/>
      <c r="AX224" s="324"/>
      <c r="AY224" s="324"/>
      <c r="AZ224" s="324"/>
      <c r="BA224" s="324"/>
      <c r="BB224" s="324"/>
      <c r="BC224" s="324"/>
      <c r="BD224" s="324"/>
      <c r="BE224" s="324"/>
      <c r="BF224" s="324"/>
      <c r="BG224" s="324"/>
      <c r="BH224" s="324"/>
      <c r="BI224" s="324"/>
      <c r="BJ224" s="324"/>
      <c r="BK224" s="324"/>
      <c r="BL224" s="324"/>
      <c r="BM224" s="324"/>
      <c r="BN224" s="324"/>
      <c r="BO224" s="324"/>
      <c r="BP224" s="324"/>
      <c r="BQ224" s="324"/>
      <c r="BR224" s="324"/>
      <c r="BS224" s="324"/>
      <c r="BT224" s="324"/>
      <c r="BU224" s="324"/>
      <c r="BV224" s="324"/>
      <c r="BW224" s="324"/>
      <c r="BX224" s="324"/>
      <c r="BY224" s="324"/>
      <c r="BZ224" s="324"/>
      <c r="CA224" s="324"/>
      <c r="CB224" s="324"/>
      <c r="CC224" s="324"/>
      <c r="CD224" s="324"/>
      <c r="CE224" s="324"/>
      <c r="CF224" s="324"/>
      <c r="CG224" s="324"/>
      <c r="CH224" s="324"/>
      <c r="CI224" s="324"/>
      <c r="CJ224" s="324"/>
      <c r="CK224" s="324"/>
      <c r="CL224" s="324"/>
      <c r="CM224" s="324"/>
      <c r="CN224" s="324"/>
      <c r="CO224" s="324"/>
      <c r="CP224" s="324"/>
      <c r="CQ224" s="324"/>
      <c r="CR224" s="324"/>
      <c r="CS224" s="324"/>
      <c r="CT224" s="324"/>
      <c r="CU224" s="324"/>
      <c r="CV224" s="324"/>
      <c r="CW224" s="324"/>
      <c r="CX224" s="324"/>
      <c r="CY224" s="324"/>
      <c r="CZ224" s="324"/>
    </row>
    <row r="225" spans="1:104" s="214" customFormat="1" ht="19.25" hidden="1" customHeight="1" outlineLevel="1">
      <c r="A225" s="231"/>
      <c r="B225" s="231"/>
      <c r="C225" s="231"/>
      <c r="D225" s="247"/>
      <c r="E225" s="247"/>
      <c r="F225" s="247"/>
      <c r="G225" s="247"/>
      <c r="H225" s="247"/>
      <c r="I225" s="247"/>
      <c r="J225" s="198"/>
      <c r="K225" s="198"/>
      <c r="L225" s="198"/>
      <c r="M225" s="198"/>
      <c r="N225" s="198"/>
      <c r="O225" s="198"/>
      <c r="P225" s="198"/>
      <c r="Q225" s="298"/>
      <c r="S225" s="331"/>
      <c r="T225" s="198"/>
      <c r="U225" s="198"/>
      <c r="V225" s="198"/>
      <c r="W225" s="198"/>
      <c r="X225" s="198"/>
      <c r="Y225" s="198"/>
      <c r="Z225" s="198"/>
      <c r="AA225" s="198"/>
      <c r="AB225" s="198"/>
      <c r="AC225" s="198"/>
      <c r="AD225" s="198"/>
      <c r="AE225" s="198"/>
      <c r="AF225" s="198"/>
      <c r="AG225" s="198"/>
      <c r="AH225" s="246"/>
      <c r="AI225" s="231"/>
      <c r="AJ225" s="198"/>
      <c r="AK225" s="198"/>
      <c r="AL225" s="324"/>
      <c r="AM225" s="324"/>
      <c r="AN225" s="324"/>
      <c r="AO225" s="198"/>
      <c r="AP225" s="198"/>
      <c r="AQ225" s="198"/>
      <c r="AR225" s="198"/>
      <c r="AS225" s="198"/>
      <c r="AT225" s="324"/>
      <c r="AU225" s="324"/>
      <c r="AV225" s="324"/>
      <c r="AW225" s="324"/>
      <c r="AX225" s="324"/>
      <c r="AY225" s="324"/>
      <c r="AZ225" s="324"/>
      <c r="BA225" s="324"/>
      <c r="BB225" s="324"/>
      <c r="BC225" s="324"/>
      <c r="BD225" s="324"/>
      <c r="BE225" s="324"/>
      <c r="BF225" s="324"/>
      <c r="BG225" s="324"/>
      <c r="BH225" s="324"/>
      <c r="BI225" s="324"/>
      <c r="BJ225" s="324"/>
      <c r="BK225" s="324"/>
      <c r="BL225" s="324"/>
      <c r="BM225" s="324"/>
      <c r="BN225" s="324"/>
      <c r="BO225" s="324"/>
      <c r="BP225" s="324"/>
      <c r="BQ225" s="324"/>
      <c r="BR225" s="324"/>
      <c r="BS225" s="324"/>
      <c r="BT225" s="324"/>
      <c r="BU225" s="324"/>
      <c r="BV225" s="324"/>
      <c r="BW225" s="324"/>
      <c r="BX225" s="324"/>
      <c r="BY225" s="324"/>
      <c r="BZ225" s="324"/>
      <c r="CA225" s="324"/>
      <c r="CB225" s="324"/>
      <c r="CC225" s="324"/>
      <c r="CD225" s="324"/>
      <c r="CE225" s="324"/>
      <c r="CF225" s="324"/>
      <c r="CG225" s="324"/>
      <c r="CH225" s="324"/>
      <c r="CI225" s="324"/>
      <c r="CJ225" s="324"/>
      <c r="CK225" s="324"/>
      <c r="CL225" s="324"/>
      <c r="CM225" s="324"/>
      <c r="CN225" s="324"/>
      <c r="CO225" s="324"/>
      <c r="CP225" s="324"/>
      <c r="CQ225" s="324"/>
      <c r="CR225" s="324"/>
      <c r="CS225" s="324"/>
      <c r="CT225" s="324"/>
      <c r="CU225" s="324"/>
      <c r="CV225" s="324"/>
      <c r="CW225" s="324"/>
      <c r="CX225" s="324"/>
      <c r="CY225" s="324"/>
      <c r="CZ225" s="324"/>
    </row>
    <row r="226" spans="1:104" s="214" customFormat="1" ht="19.25" hidden="1" customHeight="1" outlineLevel="1">
      <c r="A226" s="231"/>
      <c r="B226" s="231"/>
      <c r="C226" s="231"/>
      <c r="D226" s="247"/>
      <c r="E226" s="247"/>
      <c r="F226" s="247"/>
      <c r="G226" s="247"/>
      <c r="H226" s="247"/>
      <c r="I226" s="247"/>
      <c r="J226" s="198"/>
      <c r="K226" s="198"/>
      <c r="L226" s="198"/>
      <c r="M226" s="198"/>
      <c r="N226" s="198"/>
      <c r="O226" s="198"/>
      <c r="P226" s="198"/>
      <c r="Q226" s="298"/>
      <c r="S226" s="331"/>
      <c r="T226" s="198"/>
      <c r="U226" s="198"/>
      <c r="V226" s="198"/>
      <c r="W226" s="198"/>
      <c r="X226" s="198"/>
      <c r="Y226" s="198"/>
      <c r="Z226" s="198"/>
      <c r="AA226" s="198"/>
      <c r="AB226" s="198"/>
      <c r="AC226" s="198"/>
      <c r="AD226" s="198"/>
      <c r="AE226" s="198"/>
      <c r="AF226" s="198"/>
      <c r="AG226" s="246"/>
      <c r="AH226" s="231"/>
      <c r="AI226" s="198"/>
      <c r="AJ226" s="198"/>
      <c r="AK226" s="198"/>
      <c r="AL226" s="324"/>
      <c r="AM226" s="324"/>
      <c r="AN226" s="324"/>
      <c r="AO226" s="198"/>
      <c r="AP226" s="198"/>
      <c r="AQ226" s="198"/>
      <c r="AR226" s="198"/>
      <c r="AS226" s="198"/>
      <c r="AT226" s="324"/>
      <c r="AU226" s="324"/>
      <c r="AV226" s="324"/>
      <c r="AW226" s="324"/>
      <c r="AX226" s="324"/>
      <c r="AY226" s="324"/>
      <c r="AZ226" s="324"/>
      <c r="BA226" s="324"/>
      <c r="BB226" s="324"/>
      <c r="BC226" s="324"/>
      <c r="BD226" s="324"/>
      <c r="BE226" s="324"/>
      <c r="BF226" s="324"/>
      <c r="BG226" s="324"/>
      <c r="BH226" s="324"/>
      <c r="BI226" s="324"/>
      <c r="BJ226" s="324"/>
      <c r="BK226" s="324"/>
      <c r="BL226" s="324"/>
      <c r="BM226" s="324"/>
      <c r="BN226" s="324"/>
      <c r="BO226" s="324"/>
      <c r="BP226" s="324"/>
      <c r="BQ226" s="324"/>
      <c r="BR226" s="324"/>
      <c r="BS226" s="324"/>
      <c r="BT226" s="324"/>
      <c r="BU226" s="324"/>
      <c r="BV226" s="324"/>
      <c r="BW226" s="324"/>
      <c r="BX226" s="324"/>
      <c r="BY226" s="324"/>
      <c r="BZ226" s="324"/>
      <c r="CA226" s="324"/>
      <c r="CB226" s="324"/>
      <c r="CC226" s="324"/>
      <c r="CD226" s="324"/>
      <c r="CE226" s="324"/>
      <c r="CF226" s="324"/>
      <c r="CG226" s="324"/>
      <c r="CH226" s="324"/>
      <c r="CI226" s="324"/>
      <c r="CJ226" s="324"/>
      <c r="CK226" s="324"/>
      <c r="CL226" s="324"/>
      <c r="CM226" s="324"/>
      <c r="CN226" s="324"/>
      <c r="CO226" s="324"/>
      <c r="CP226" s="324"/>
      <c r="CQ226" s="324"/>
      <c r="CR226" s="324"/>
      <c r="CS226" s="324"/>
      <c r="CT226" s="324"/>
      <c r="CU226" s="324"/>
      <c r="CV226" s="324"/>
      <c r="CW226" s="324"/>
      <c r="CX226" s="324"/>
      <c r="CY226" s="324"/>
      <c r="CZ226" s="324"/>
    </row>
    <row r="227" spans="1:104" s="214" customFormat="1" ht="19.25" hidden="1" customHeight="1" outlineLevel="1">
      <c r="A227" s="231"/>
      <c r="B227" s="231"/>
      <c r="C227" s="231"/>
      <c r="D227" s="247"/>
      <c r="E227" s="247"/>
      <c r="F227" s="247"/>
      <c r="G227" s="247"/>
      <c r="H227" s="247"/>
      <c r="I227" s="247"/>
      <c r="J227" s="198"/>
      <c r="K227" s="198"/>
      <c r="L227" s="198"/>
      <c r="M227" s="198"/>
      <c r="N227" s="198"/>
      <c r="O227" s="198"/>
      <c r="P227" s="198"/>
      <c r="Q227" s="298"/>
      <c r="S227" s="331"/>
      <c r="T227" s="198"/>
      <c r="U227" s="198"/>
      <c r="V227" s="198"/>
      <c r="W227" s="198"/>
      <c r="X227" s="198"/>
      <c r="Y227" s="198"/>
      <c r="Z227" s="198"/>
      <c r="AA227" s="198"/>
      <c r="AB227" s="198"/>
      <c r="AC227" s="198"/>
      <c r="AD227" s="198"/>
      <c r="AE227" s="198"/>
      <c r="AF227" s="198"/>
      <c r="AG227" s="246"/>
      <c r="AH227" s="231"/>
      <c r="AI227" s="198"/>
      <c r="AJ227" s="198"/>
      <c r="AK227" s="198"/>
      <c r="AL227" s="324"/>
      <c r="AM227" s="324"/>
      <c r="AN227" s="324"/>
      <c r="AO227" s="198"/>
      <c r="AP227" s="198"/>
      <c r="AQ227" s="198"/>
      <c r="AR227" s="198"/>
      <c r="AS227" s="198"/>
      <c r="AT227" s="324"/>
      <c r="AU227" s="324"/>
      <c r="AV227" s="324"/>
      <c r="AW227" s="324"/>
      <c r="AX227" s="324"/>
      <c r="AY227" s="324"/>
      <c r="AZ227" s="324"/>
      <c r="BA227" s="324"/>
      <c r="BB227" s="324"/>
      <c r="BC227" s="324"/>
      <c r="BD227" s="324"/>
      <c r="BE227" s="324"/>
      <c r="BF227" s="324"/>
      <c r="BG227" s="324"/>
      <c r="BH227" s="324"/>
      <c r="BI227" s="324"/>
      <c r="BJ227" s="324"/>
      <c r="BK227" s="324"/>
      <c r="BL227" s="324"/>
      <c r="BM227" s="324"/>
      <c r="BN227" s="324"/>
      <c r="BO227" s="324"/>
      <c r="BP227" s="324"/>
      <c r="BQ227" s="324"/>
      <c r="BR227" s="324"/>
      <c r="BS227" s="324"/>
      <c r="BT227" s="324"/>
      <c r="BU227" s="324"/>
      <c r="BV227" s="324"/>
      <c r="BW227" s="324"/>
      <c r="BX227" s="324"/>
      <c r="BY227" s="324"/>
      <c r="BZ227" s="324"/>
      <c r="CA227" s="324"/>
      <c r="CB227" s="324"/>
      <c r="CC227" s="324"/>
      <c r="CD227" s="324"/>
      <c r="CE227" s="324"/>
      <c r="CF227" s="324"/>
      <c r="CG227" s="324"/>
      <c r="CH227" s="324"/>
      <c r="CI227" s="324"/>
      <c r="CJ227" s="324"/>
      <c r="CK227" s="324"/>
      <c r="CL227" s="324"/>
      <c r="CM227" s="324"/>
      <c r="CN227" s="324"/>
      <c r="CO227" s="324"/>
      <c r="CP227" s="324"/>
      <c r="CQ227" s="324"/>
      <c r="CR227" s="324"/>
      <c r="CS227" s="324"/>
      <c r="CT227" s="324"/>
      <c r="CU227" s="324"/>
      <c r="CV227" s="324"/>
      <c r="CW227" s="324"/>
      <c r="CX227" s="324"/>
      <c r="CY227" s="324"/>
      <c r="CZ227" s="324"/>
    </row>
    <row r="228" spans="1:104" s="214" customFormat="1" ht="19.25" hidden="1" customHeight="1" outlineLevel="1">
      <c r="A228" s="231"/>
      <c r="B228" s="231"/>
      <c r="C228" s="231"/>
      <c r="D228" s="247"/>
      <c r="E228" s="247"/>
      <c r="F228" s="247"/>
      <c r="G228" s="247"/>
      <c r="H228" s="247"/>
      <c r="I228" s="247"/>
      <c r="J228" s="198"/>
      <c r="K228" s="198"/>
      <c r="L228" s="198"/>
      <c r="M228" s="198"/>
      <c r="N228" s="198"/>
      <c r="O228" s="198"/>
      <c r="P228" s="198"/>
      <c r="Q228" s="298"/>
      <c r="S228" s="331"/>
      <c r="T228" s="198"/>
      <c r="U228" s="198"/>
      <c r="V228" s="198"/>
      <c r="W228" s="198"/>
      <c r="X228" s="198"/>
      <c r="Y228" s="198"/>
      <c r="Z228" s="198"/>
      <c r="AA228" s="198"/>
      <c r="AB228" s="198"/>
      <c r="AC228" s="198"/>
      <c r="AD228" s="198"/>
      <c r="AE228" s="198"/>
      <c r="AF228" s="198"/>
      <c r="AG228" s="246"/>
      <c r="AH228" s="231"/>
      <c r="AI228" s="198"/>
      <c r="AJ228" s="198"/>
      <c r="AK228" s="198"/>
      <c r="AL228" s="324"/>
      <c r="AM228" s="324"/>
      <c r="AN228" s="324"/>
      <c r="AO228" s="198"/>
      <c r="AP228" s="198"/>
      <c r="AQ228" s="198"/>
      <c r="AR228" s="198"/>
      <c r="AS228" s="198"/>
      <c r="AT228" s="324"/>
      <c r="AU228" s="324"/>
      <c r="AV228" s="324"/>
      <c r="AW228" s="324"/>
      <c r="AX228" s="324"/>
      <c r="AY228" s="324"/>
      <c r="AZ228" s="324"/>
      <c r="BA228" s="324"/>
      <c r="BB228" s="324"/>
      <c r="BC228" s="324"/>
      <c r="BD228" s="324"/>
      <c r="BE228" s="324"/>
      <c r="BF228" s="324"/>
      <c r="BG228" s="324"/>
      <c r="BH228" s="324"/>
      <c r="BI228" s="324"/>
      <c r="BJ228" s="324"/>
      <c r="BK228" s="324"/>
      <c r="BL228" s="324"/>
      <c r="BM228" s="324"/>
      <c r="BN228" s="324"/>
      <c r="BO228" s="324"/>
      <c r="BP228" s="324"/>
      <c r="BQ228" s="324"/>
      <c r="BR228" s="324"/>
      <c r="BS228" s="324"/>
      <c r="BT228" s="324"/>
      <c r="BU228" s="324"/>
      <c r="BV228" s="324"/>
      <c r="BW228" s="324"/>
      <c r="BX228" s="324"/>
      <c r="BY228" s="324"/>
      <c r="BZ228" s="324"/>
      <c r="CA228" s="324"/>
      <c r="CB228" s="324"/>
      <c r="CC228" s="324"/>
      <c r="CD228" s="324"/>
      <c r="CE228" s="324"/>
      <c r="CF228" s="324"/>
      <c r="CG228" s="324"/>
      <c r="CH228" s="324"/>
      <c r="CI228" s="324"/>
      <c r="CJ228" s="324"/>
      <c r="CK228" s="324"/>
      <c r="CL228" s="324"/>
      <c r="CM228" s="324"/>
      <c r="CN228" s="324"/>
      <c r="CO228" s="324"/>
      <c r="CP228" s="324"/>
      <c r="CQ228" s="324"/>
      <c r="CR228" s="324"/>
      <c r="CS228" s="324"/>
      <c r="CT228" s="324"/>
      <c r="CU228" s="324"/>
      <c r="CV228" s="324"/>
      <c r="CW228" s="324"/>
      <c r="CX228" s="324"/>
      <c r="CY228" s="324"/>
      <c r="CZ228" s="324"/>
    </row>
    <row r="229" spans="1:104" s="214" customFormat="1" ht="19.25" hidden="1" customHeight="1" outlineLevel="1">
      <c r="A229" s="231"/>
      <c r="B229" s="231"/>
      <c r="C229" s="231"/>
      <c r="D229" s="247"/>
      <c r="E229" s="247"/>
      <c r="F229" s="247"/>
      <c r="G229" s="247"/>
      <c r="H229" s="247"/>
      <c r="I229" s="247"/>
      <c r="J229" s="198"/>
      <c r="K229" s="198"/>
      <c r="L229" s="198"/>
      <c r="M229" s="198"/>
      <c r="N229" s="198"/>
      <c r="O229" s="198"/>
      <c r="P229" s="198"/>
      <c r="Q229" s="298"/>
      <c r="S229" s="331"/>
      <c r="T229" s="198"/>
      <c r="U229" s="198"/>
      <c r="V229" s="198"/>
      <c r="W229" s="198"/>
      <c r="X229" s="198"/>
      <c r="Y229" s="198"/>
      <c r="Z229" s="198"/>
      <c r="AA229" s="198"/>
      <c r="AB229" s="198"/>
      <c r="AC229" s="198"/>
      <c r="AD229" s="198"/>
      <c r="AE229" s="198"/>
      <c r="AF229" s="198"/>
      <c r="AG229" s="246"/>
      <c r="AH229" s="231"/>
      <c r="AI229" s="198"/>
      <c r="AJ229" s="198"/>
      <c r="AK229" s="198"/>
      <c r="AL229" s="324"/>
      <c r="AM229" s="324"/>
      <c r="AN229" s="324"/>
      <c r="AO229" s="198"/>
      <c r="AP229" s="198"/>
      <c r="AQ229" s="198"/>
      <c r="AR229" s="198"/>
      <c r="AS229" s="198"/>
      <c r="AT229" s="324"/>
      <c r="AU229" s="324"/>
      <c r="AV229" s="324"/>
      <c r="AW229" s="324"/>
      <c r="AX229" s="324"/>
      <c r="AY229" s="324"/>
      <c r="AZ229" s="324"/>
      <c r="BA229" s="324"/>
      <c r="BB229" s="324"/>
      <c r="BC229" s="324"/>
      <c r="BD229" s="324"/>
      <c r="BE229" s="324"/>
      <c r="BF229" s="324"/>
      <c r="BG229" s="324"/>
      <c r="BH229" s="324"/>
      <c r="BI229" s="324"/>
      <c r="BJ229" s="324"/>
      <c r="BK229" s="324"/>
      <c r="BL229" s="324"/>
      <c r="BM229" s="324"/>
      <c r="BN229" s="324"/>
      <c r="BO229" s="324"/>
      <c r="BP229" s="324"/>
      <c r="BQ229" s="324"/>
      <c r="BR229" s="324"/>
      <c r="BS229" s="324"/>
      <c r="BT229" s="324"/>
      <c r="BU229" s="324"/>
      <c r="BV229" s="324"/>
      <c r="BW229" s="324"/>
      <c r="BX229" s="324"/>
      <c r="BY229" s="324"/>
      <c r="BZ229" s="324"/>
      <c r="CA229" s="324"/>
      <c r="CB229" s="324"/>
      <c r="CC229" s="324"/>
      <c r="CD229" s="324"/>
      <c r="CE229" s="324"/>
      <c r="CF229" s="324"/>
      <c r="CG229" s="324"/>
      <c r="CH229" s="324"/>
      <c r="CI229" s="324"/>
      <c r="CJ229" s="324"/>
      <c r="CK229" s="324"/>
      <c r="CL229" s="324"/>
      <c r="CM229" s="324"/>
      <c r="CN229" s="324"/>
      <c r="CO229" s="324"/>
      <c r="CP229" s="324"/>
      <c r="CQ229" s="324"/>
      <c r="CR229" s="324"/>
      <c r="CS229" s="324"/>
      <c r="CT229" s="324"/>
      <c r="CU229" s="324"/>
      <c r="CV229" s="324"/>
      <c r="CW229" s="324"/>
      <c r="CX229" s="324"/>
      <c r="CY229" s="324"/>
      <c r="CZ229" s="324"/>
    </row>
    <row r="230" spans="1:104" s="214" customFormat="1" ht="19.25" hidden="1" customHeight="1" outlineLevel="1">
      <c r="A230" s="231"/>
      <c r="B230" s="231"/>
      <c r="C230" s="231"/>
      <c r="D230" s="247"/>
      <c r="E230" s="247"/>
      <c r="F230" s="247"/>
      <c r="G230" s="247"/>
      <c r="H230" s="247"/>
      <c r="I230" s="247"/>
      <c r="J230" s="198"/>
      <c r="K230" s="198"/>
      <c r="L230" s="198"/>
      <c r="M230" s="198"/>
      <c r="N230" s="198"/>
      <c r="O230" s="198"/>
      <c r="P230" s="198"/>
      <c r="Q230" s="298"/>
      <c r="S230" s="331"/>
      <c r="T230" s="198"/>
      <c r="U230" s="198"/>
      <c r="V230" s="198"/>
      <c r="W230" s="198"/>
      <c r="X230" s="198"/>
      <c r="Y230" s="198"/>
      <c r="Z230" s="198"/>
      <c r="AA230" s="198"/>
      <c r="AB230" s="198"/>
      <c r="AC230" s="198"/>
      <c r="AD230" s="198"/>
      <c r="AE230" s="198"/>
      <c r="AF230" s="198"/>
      <c r="AG230" s="246"/>
      <c r="AH230" s="231"/>
      <c r="AI230" s="198"/>
      <c r="AJ230" s="198"/>
      <c r="AK230" s="198"/>
      <c r="AL230" s="324"/>
      <c r="AM230" s="324"/>
      <c r="AN230" s="324"/>
      <c r="AO230" s="198"/>
      <c r="AP230" s="198"/>
      <c r="AQ230" s="198"/>
      <c r="AR230" s="198"/>
      <c r="AS230" s="198"/>
      <c r="AT230" s="324"/>
      <c r="AU230" s="324"/>
      <c r="AV230" s="324"/>
      <c r="AW230" s="324"/>
      <c r="AX230" s="324"/>
      <c r="AY230" s="324"/>
      <c r="AZ230" s="324"/>
      <c r="BA230" s="324"/>
      <c r="BB230" s="324"/>
      <c r="BC230" s="324"/>
      <c r="BD230" s="324"/>
      <c r="BE230" s="324"/>
      <c r="BF230" s="324"/>
      <c r="BG230" s="324"/>
      <c r="BH230" s="324"/>
      <c r="BI230" s="324"/>
      <c r="BJ230" s="324"/>
      <c r="BK230" s="324"/>
      <c r="BL230" s="324"/>
      <c r="BM230" s="324"/>
      <c r="BN230" s="324"/>
      <c r="BO230" s="324"/>
      <c r="BP230" s="324"/>
      <c r="BQ230" s="324"/>
      <c r="BR230" s="324"/>
      <c r="BS230" s="324"/>
      <c r="BT230" s="324"/>
      <c r="BU230" s="324"/>
      <c r="BV230" s="324"/>
      <c r="BW230" s="324"/>
      <c r="BX230" s="324"/>
      <c r="BY230" s="324"/>
      <c r="BZ230" s="324"/>
      <c r="CA230" s="324"/>
      <c r="CB230" s="324"/>
      <c r="CC230" s="324"/>
      <c r="CD230" s="324"/>
      <c r="CE230" s="324"/>
      <c r="CF230" s="324"/>
      <c r="CG230" s="324"/>
      <c r="CH230" s="324"/>
      <c r="CI230" s="324"/>
      <c r="CJ230" s="324"/>
      <c r="CK230" s="324"/>
      <c r="CL230" s="324"/>
      <c r="CM230" s="324"/>
      <c r="CN230" s="324"/>
      <c r="CO230" s="324"/>
      <c r="CP230" s="324"/>
      <c r="CQ230" s="324"/>
      <c r="CR230" s="324"/>
      <c r="CS230" s="324"/>
      <c r="CT230" s="324"/>
      <c r="CU230" s="324"/>
      <c r="CV230" s="324"/>
      <c r="CW230" s="324"/>
      <c r="CX230" s="324"/>
      <c r="CY230" s="324"/>
      <c r="CZ230" s="324"/>
    </row>
    <row r="231" spans="1:104" s="214" customFormat="1" ht="19.25" hidden="1" customHeight="1" outlineLevel="1">
      <c r="A231" s="231"/>
      <c r="B231" s="231"/>
      <c r="C231" s="231"/>
      <c r="D231" s="247"/>
      <c r="E231" s="247"/>
      <c r="F231" s="247"/>
      <c r="G231" s="247"/>
      <c r="H231" s="247"/>
      <c r="I231" s="247"/>
      <c r="J231" s="198"/>
      <c r="K231" s="198"/>
      <c r="L231" s="198"/>
      <c r="M231" s="198"/>
      <c r="N231" s="198"/>
      <c r="O231" s="198"/>
      <c r="P231" s="198"/>
      <c r="Q231" s="298"/>
      <c r="S231" s="331"/>
      <c r="T231" s="198"/>
      <c r="U231" s="198"/>
      <c r="V231" s="198"/>
      <c r="W231" s="198"/>
      <c r="X231" s="198"/>
      <c r="Y231" s="198"/>
      <c r="Z231" s="198"/>
      <c r="AA231" s="198"/>
      <c r="AB231" s="198"/>
      <c r="AC231" s="198"/>
      <c r="AD231" s="198"/>
      <c r="AE231" s="198"/>
      <c r="AF231" s="198"/>
      <c r="AG231" s="246"/>
      <c r="AH231" s="231"/>
      <c r="AI231" s="198"/>
      <c r="AJ231" s="198"/>
      <c r="AK231" s="198"/>
      <c r="AL231" s="324"/>
      <c r="AM231" s="324"/>
      <c r="AN231" s="324"/>
      <c r="AO231" s="198"/>
      <c r="AP231" s="198"/>
      <c r="AQ231" s="198"/>
      <c r="AR231" s="198"/>
      <c r="AS231" s="198"/>
      <c r="AT231" s="324"/>
      <c r="AU231" s="324"/>
      <c r="AV231" s="324"/>
      <c r="AW231" s="324"/>
      <c r="AX231" s="324"/>
      <c r="AY231" s="324"/>
      <c r="AZ231" s="324"/>
      <c r="BA231" s="324"/>
      <c r="BB231" s="324"/>
      <c r="BC231" s="324"/>
      <c r="BD231" s="324"/>
      <c r="BE231" s="324"/>
      <c r="BF231" s="324"/>
      <c r="BG231" s="324"/>
      <c r="BH231" s="324"/>
      <c r="BI231" s="324"/>
      <c r="BJ231" s="324"/>
      <c r="BK231" s="324"/>
      <c r="BL231" s="324"/>
      <c r="BM231" s="324"/>
      <c r="BN231" s="324"/>
      <c r="BO231" s="324"/>
      <c r="BP231" s="324"/>
      <c r="BQ231" s="324"/>
      <c r="BR231" s="324"/>
      <c r="BS231" s="324"/>
      <c r="BT231" s="324"/>
      <c r="BU231" s="324"/>
      <c r="BV231" s="324"/>
      <c r="BW231" s="324"/>
      <c r="BX231" s="324"/>
      <c r="BY231" s="324"/>
      <c r="BZ231" s="324"/>
      <c r="CA231" s="324"/>
      <c r="CB231" s="324"/>
      <c r="CC231" s="324"/>
      <c r="CD231" s="324"/>
      <c r="CE231" s="324"/>
      <c r="CF231" s="324"/>
      <c r="CG231" s="324"/>
      <c r="CH231" s="324"/>
      <c r="CI231" s="324"/>
      <c r="CJ231" s="324"/>
      <c r="CK231" s="324"/>
      <c r="CL231" s="324"/>
      <c r="CM231" s="324"/>
      <c r="CN231" s="324"/>
      <c r="CO231" s="324"/>
      <c r="CP231" s="324"/>
      <c r="CQ231" s="324"/>
      <c r="CR231" s="324"/>
      <c r="CS231" s="324"/>
      <c r="CT231" s="324"/>
      <c r="CU231" s="324"/>
      <c r="CV231" s="324"/>
      <c r="CW231" s="324"/>
      <c r="CX231" s="324"/>
      <c r="CY231" s="324"/>
      <c r="CZ231" s="324"/>
    </row>
    <row r="232" spans="1:104" s="214" customFormat="1" ht="19.25" hidden="1" customHeight="1" outlineLevel="1">
      <c r="A232" s="231"/>
      <c r="B232" s="231"/>
      <c r="C232" s="231"/>
      <c r="D232" s="247"/>
      <c r="E232" s="247"/>
      <c r="F232" s="247"/>
      <c r="G232" s="247"/>
      <c r="H232" s="247"/>
      <c r="I232" s="247"/>
      <c r="J232" s="198"/>
      <c r="K232" s="198"/>
      <c r="L232" s="198"/>
      <c r="M232" s="198"/>
      <c r="N232" s="198"/>
      <c r="O232" s="198"/>
      <c r="P232" s="198"/>
      <c r="Q232" s="298"/>
      <c r="S232" s="331"/>
      <c r="T232" s="198"/>
      <c r="U232" s="198"/>
      <c r="V232" s="198"/>
      <c r="W232" s="198"/>
      <c r="X232" s="198"/>
      <c r="Y232" s="198"/>
      <c r="Z232" s="198"/>
      <c r="AA232" s="198"/>
      <c r="AB232" s="198"/>
      <c r="AC232" s="198"/>
      <c r="AD232" s="198"/>
      <c r="AE232" s="198"/>
      <c r="AF232" s="198"/>
      <c r="AG232" s="246"/>
      <c r="AH232" s="231"/>
      <c r="AI232" s="198"/>
      <c r="AJ232" s="198"/>
      <c r="AK232" s="198"/>
      <c r="AL232" s="324"/>
      <c r="AM232" s="324"/>
      <c r="AN232" s="324"/>
      <c r="AO232" s="198"/>
      <c r="AP232" s="198"/>
      <c r="AQ232" s="198"/>
      <c r="AR232" s="198"/>
      <c r="AS232" s="198"/>
      <c r="AT232" s="324"/>
      <c r="AU232" s="324"/>
      <c r="AV232" s="324"/>
      <c r="AW232" s="324"/>
      <c r="AX232" s="324"/>
      <c r="AY232" s="324"/>
      <c r="AZ232" s="324"/>
      <c r="BA232" s="324"/>
      <c r="BB232" s="324"/>
      <c r="BC232" s="324"/>
      <c r="BD232" s="324"/>
      <c r="BE232" s="324"/>
      <c r="BF232" s="324"/>
      <c r="BG232" s="324"/>
      <c r="BH232" s="324"/>
      <c r="BI232" s="324"/>
      <c r="BJ232" s="324"/>
      <c r="BK232" s="324"/>
      <c r="BL232" s="324"/>
      <c r="BM232" s="324"/>
      <c r="BN232" s="324"/>
      <c r="BO232" s="324"/>
      <c r="BP232" s="324"/>
      <c r="BQ232" s="324"/>
      <c r="BR232" s="324"/>
      <c r="BS232" s="324"/>
      <c r="BT232" s="324"/>
      <c r="BU232" s="324"/>
      <c r="BV232" s="324"/>
      <c r="BW232" s="324"/>
      <c r="BX232" s="324"/>
      <c r="BY232" s="324"/>
      <c r="BZ232" s="324"/>
      <c r="CA232" s="324"/>
      <c r="CB232" s="324"/>
      <c r="CC232" s="324"/>
      <c r="CD232" s="324"/>
      <c r="CE232" s="324"/>
      <c r="CF232" s="324"/>
      <c r="CG232" s="324"/>
      <c r="CH232" s="324"/>
      <c r="CI232" s="324"/>
      <c r="CJ232" s="324"/>
      <c r="CK232" s="324"/>
      <c r="CL232" s="324"/>
      <c r="CM232" s="324"/>
      <c r="CN232" s="324"/>
      <c r="CO232" s="324"/>
      <c r="CP232" s="324"/>
      <c r="CQ232" s="324"/>
      <c r="CR232" s="324"/>
      <c r="CS232" s="324"/>
      <c r="CT232" s="324"/>
      <c r="CU232" s="324"/>
      <c r="CV232" s="324"/>
      <c r="CW232" s="324"/>
      <c r="CX232" s="324"/>
      <c r="CY232" s="324"/>
      <c r="CZ232" s="324"/>
    </row>
    <row r="233" spans="1:104" s="214" customFormat="1" ht="19.25" hidden="1" customHeight="1" outlineLevel="1">
      <c r="A233" s="231"/>
      <c r="B233" s="231"/>
      <c r="C233" s="231"/>
      <c r="D233" s="247"/>
      <c r="E233" s="247"/>
      <c r="F233" s="247"/>
      <c r="G233" s="247"/>
      <c r="H233" s="247"/>
      <c r="I233" s="247"/>
      <c r="J233" s="198"/>
      <c r="K233" s="198"/>
      <c r="L233" s="198"/>
      <c r="M233" s="198"/>
      <c r="N233" s="198"/>
      <c r="O233" s="198"/>
      <c r="P233" s="198"/>
      <c r="Q233" s="298"/>
      <c r="S233" s="331"/>
      <c r="T233" s="198"/>
      <c r="U233" s="198"/>
      <c r="V233" s="198"/>
      <c r="W233" s="198"/>
      <c r="X233" s="198"/>
      <c r="Y233" s="198"/>
      <c r="Z233" s="198"/>
      <c r="AA233" s="198"/>
      <c r="AB233" s="198"/>
      <c r="AC233" s="198"/>
      <c r="AD233" s="198"/>
      <c r="AE233" s="198"/>
      <c r="AF233" s="198"/>
      <c r="AG233" s="246"/>
      <c r="AH233" s="231"/>
      <c r="AI233" s="198"/>
      <c r="AJ233" s="198"/>
      <c r="AK233" s="198"/>
      <c r="AL233" s="324"/>
      <c r="AM233" s="324"/>
      <c r="AN233" s="324"/>
      <c r="AO233" s="198"/>
      <c r="AP233" s="198"/>
      <c r="AQ233" s="198"/>
      <c r="AR233" s="198"/>
      <c r="AS233" s="198"/>
      <c r="AT233" s="324"/>
      <c r="AU233" s="324"/>
      <c r="AV233" s="324"/>
      <c r="AW233" s="324"/>
      <c r="AX233" s="324"/>
      <c r="AY233" s="324"/>
      <c r="AZ233" s="324"/>
      <c r="BA233" s="324"/>
      <c r="BB233" s="324"/>
      <c r="BC233" s="324"/>
      <c r="BD233" s="324"/>
      <c r="BE233" s="324"/>
      <c r="BF233" s="324"/>
      <c r="BG233" s="324"/>
      <c r="BH233" s="324"/>
      <c r="BI233" s="324"/>
      <c r="BJ233" s="324"/>
      <c r="BK233" s="324"/>
      <c r="BL233" s="324"/>
      <c r="BM233" s="324"/>
      <c r="BN233" s="324"/>
      <c r="BO233" s="324"/>
      <c r="BP233" s="324"/>
      <c r="BQ233" s="324"/>
      <c r="BR233" s="324"/>
      <c r="BS233" s="324"/>
      <c r="BT233" s="324"/>
      <c r="BU233" s="324"/>
      <c r="BV233" s="324"/>
      <c r="BW233" s="324"/>
      <c r="BX233" s="324"/>
      <c r="BY233" s="324"/>
      <c r="BZ233" s="324"/>
      <c r="CA233" s="324"/>
      <c r="CB233" s="324"/>
      <c r="CC233" s="324"/>
      <c r="CD233" s="324"/>
      <c r="CE233" s="324"/>
      <c r="CF233" s="324"/>
      <c r="CG233" s="324"/>
      <c r="CH233" s="324"/>
      <c r="CI233" s="324"/>
      <c r="CJ233" s="324"/>
      <c r="CK233" s="324"/>
      <c r="CL233" s="324"/>
      <c r="CM233" s="324"/>
      <c r="CN233" s="324"/>
      <c r="CO233" s="324"/>
      <c r="CP233" s="324"/>
      <c r="CQ233" s="324"/>
      <c r="CR233" s="324"/>
      <c r="CS233" s="324"/>
      <c r="CT233" s="324"/>
      <c r="CU233" s="324"/>
      <c r="CV233" s="324"/>
      <c r="CW233" s="324"/>
      <c r="CX233" s="324"/>
      <c r="CY233" s="324"/>
      <c r="CZ233" s="324"/>
    </row>
    <row r="234" spans="1:104" s="214" customFormat="1" ht="19.25" hidden="1" customHeight="1" outlineLevel="1">
      <c r="A234" s="231"/>
      <c r="B234" s="231"/>
      <c r="C234" s="231"/>
      <c r="D234" s="247"/>
      <c r="E234" s="247"/>
      <c r="F234" s="247"/>
      <c r="G234" s="247"/>
      <c r="H234" s="247"/>
      <c r="I234" s="247"/>
      <c r="J234" s="198"/>
      <c r="K234" s="198"/>
      <c r="L234" s="198"/>
      <c r="M234" s="198"/>
      <c r="N234" s="198"/>
      <c r="O234" s="198"/>
      <c r="P234" s="198"/>
      <c r="Q234" s="298"/>
      <c r="S234" s="331"/>
      <c r="T234" s="198"/>
      <c r="U234" s="198"/>
      <c r="V234" s="198"/>
      <c r="W234" s="198"/>
      <c r="X234" s="198"/>
      <c r="Y234" s="198"/>
      <c r="Z234" s="198"/>
      <c r="AA234" s="198"/>
      <c r="AB234" s="198"/>
      <c r="AC234" s="198"/>
      <c r="AD234" s="198"/>
      <c r="AE234" s="198"/>
      <c r="AF234" s="198"/>
      <c r="AG234" s="246"/>
      <c r="AH234" s="231"/>
      <c r="AI234" s="198"/>
      <c r="AJ234" s="198"/>
      <c r="AK234" s="198"/>
      <c r="AL234" s="324"/>
      <c r="AM234" s="324"/>
      <c r="AN234" s="324"/>
      <c r="AO234" s="198"/>
      <c r="AP234" s="198"/>
      <c r="AQ234" s="198"/>
      <c r="AR234" s="198"/>
      <c r="AS234" s="198"/>
      <c r="AT234" s="324"/>
      <c r="AU234" s="324"/>
      <c r="AV234" s="324"/>
      <c r="AW234" s="324"/>
      <c r="AX234" s="324"/>
      <c r="AY234" s="324"/>
      <c r="AZ234" s="324"/>
      <c r="BA234" s="324"/>
      <c r="BB234" s="324"/>
      <c r="BC234" s="324"/>
      <c r="BD234" s="324"/>
      <c r="BE234" s="324"/>
      <c r="BF234" s="324"/>
      <c r="BG234" s="324"/>
      <c r="BH234" s="324"/>
      <c r="BI234" s="324"/>
      <c r="BJ234" s="324"/>
      <c r="BK234" s="324"/>
      <c r="BL234" s="324"/>
      <c r="BM234" s="324"/>
      <c r="BN234" s="324"/>
      <c r="BO234" s="324"/>
      <c r="BP234" s="324"/>
      <c r="BQ234" s="324"/>
      <c r="BR234" s="324"/>
      <c r="BS234" s="324"/>
      <c r="BT234" s="324"/>
      <c r="BU234" s="324"/>
      <c r="BV234" s="324"/>
      <c r="BW234" s="324"/>
      <c r="BX234" s="324"/>
      <c r="BY234" s="324"/>
      <c r="BZ234" s="324"/>
      <c r="CA234" s="324"/>
      <c r="CB234" s="324"/>
      <c r="CC234" s="324"/>
      <c r="CD234" s="324"/>
      <c r="CE234" s="324"/>
      <c r="CF234" s="324"/>
      <c r="CG234" s="324"/>
      <c r="CH234" s="324"/>
      <c r="CI234" s="324"/>
      <c r="CJ234" s="324"/>
      <c r="CK234" s="324"/>
      <c r="CL234" s="324"/>
      <c r="CM234" s="324"/>
      <c r="CN234" s="324"/>
      <c r="CO234" s="324"/>
      <c r="CP234" s="324"/>
      <c r="CQ234" s="324"/>
      <c r="CR234" s="324"/>
      <c r="CS234" s="324"/>
      <c r="CT234" s="324"/>
      <c r="CU234" s="324"/>
      <c r="CV234" s="324"/>
      <c r="CW234" s="324"/>
      <c r="CX234" s="324"/>
      <c r="CY234" s="324"/>
      <c r="CZ234" s="324"/>
    </row>
    <row r="235" spans="1:104" s="214" customFormat="1" ht="19.25" hidden="1" customHeight="1" outlineLevel="1">
      <c r="A235" s="231"/>
      <c r="B235" s="231"/>
      <c r="C235" s="231"/>
      <c r="D235" s="247"/>
      <c r="E235" s="247"/>
      <c r="F235" s="247"/>
      <c r="G235" s="247"/>
      <c r="H235" s="247"/>
      <c r="I235" s="247"/>
      <c r="J235" s="198"/>
      <c r="K235" s="198"/>
      <c r="L235" s="198"/>
      <c r="M235" s="198"/>
      <c r="N235" s="198"/>
      <c r="O235" s="198"/>
      <c r="P235" s="198"/>
      <c r="Q235" s="298"/>
      <c r="S235" s="331"/>
      <c r="T235" s="198"/>
      <c r="U235" s="198"/>
      <c r="V235" s="198"/>
      <c r="W235" s="198"/>
      <c r="X235" s="198"/>
      <c r="Y235" s="198"/>
      <c r="Z235" s="198"/>
      <c r="AA235" s="198"/>
      <c r="AB235" s="198"/>
      <c r="AC235" s="198"/>
      <c r="AD235" s="198"/>
      <c r="AE235" s="198"/>
      <c r="AF235" s="198"/>
      <c r="AG235" s="246"/>
      <c r="AH235" s="231"/>
      <c r="AI235" s="198"/>
      <c r="AJ235" s="198"/>
      <c r="AK235" s="198"/>
      <c r="AL235" s="324"/>
      <c r="AM235" s="324"/>
      <c r="AN235" s="324"/>
      <c r="AO235" s="198"/>
      <c r="AP235" s="198"/>
      <c r="AQ235" s="198"/>
      <c r="AR235" s="198"/>
      <c r="AS235" s="198"/>
      <c r="AT235" s="324"/>
      <c r="AU235" s="324"/>
      <c r="AV235" s="324"/>
      <c r="AW235" s="324"/>
      <c r="AX235" s="324"/>
      <c r="AY235" s="324"/>
      <c r="AZ235" s="324"/>
      <c r="BA235" s="324"/>
      <c r="BB235" s="324"/>
      <c r="BC235" s="324"/>
      <c r="BD235" s="324"/>
      <c r="BE235" s="324"/>
      <c r="BF235" s="324"/>
      <c r="BG235" s="324"/>
      <c r="BH235" s="324"/>
      <c r="BI235" s="324"/>
      <c r="BJ235" s="324"/>
      <c r="BK235" s="324"/>
      <c r="BL235" s="324"/>
      <c r="BM235" s="324"/>
      <c r="BN235" s="324"/>
      <c r="BO235" s="324"/>
      <c r="BP235" s="324"/>
      <c r="BQ235" s="324"/>
      <c r="BR235" s="324"/>
      <c r="BS235" s="324"/>
      <c r="BT235" s="324"/>
      <c r="BU235" s="324"/>
      <c r="BV235" s="324"/>
      <c r="BW235" s="324"/>
      <c r="BX235" s="324"/>
      <c r="BY235" s="324"/>
      <c r="BZ235" s="324"/>
      <c r="CA235" s="324"/>
      <c r="CB235" s="324"/>
      <c r="CC235" s="324"/>
      <c r="CD235" s="324"/>
      <c r="CE235" s="324"/>
      <c r="CF235" s="324"/>
      <c r="CG235" s="324"/>
      <c r="CH235" s="324"/>
      <c r="CI235" s="324"/>
      <c r="CJ235" s="324"/>
      <c r="CK235" s="324"/>
      <c r="CL235" s="324"/>
      <c r="CM235" s="324"/>
      <c r="CN235" s="324"/>
      <c r="CO235" s="324"/>
      <c r="CP235" s="324"/>
      <c r="CQ235" s="324"/>
      <c r="CR235" s="324"/>
      <c r="CS235" s="324"/>
      <c r="CT235" s="324"/>
      <c r="CU235" s="324"/>
      <c r="CV235" s="324"/>
      <c r="CW235" s="324"/>
      <c r="CX235" s="324"/>
      <c r="CY235" s="324"/>
      <c r="CZ235" s="324"/>
    </row>
    <row r="236" spans="1:104" s="214" customFormat="1" ht="19.25" hidden="1" customHeight="1" outlineLevel="1">
      <c r="A236" s="231"/>
      <c r="B236" s="231"/>
      <c r="C236" s="231"/>
      <c r="D236" s="247"/>
      <c r="E236" s="247"/>
      <c r="F236" s="247"/>
      <c r="G236" s="247"/>
      <c r="H236" s="247"/>
      <c r="I236" s="247"/>
      <c r="J236" s="198"/>
      <c r="K236" s="198"/>
      <c r="L236" s="198"/>
      <c r="M236" s="198"/>
      <c r="N236" s="198"/>
      <c r="O236" s="198"/>
      <c r="P236" s="198"/>
      <c r="Q236" s="298"/>
      <c r="S236" s="331"/>
      <c r="T236" s="198"/>
      <c r="U236" s="198"/>
      <c r="V236" s="198"/>
      <c r="W236" s="198"/>
      <c r="X236" s="198"/>
      <c r="Y236" s="198"/>
      <c r="Z236" s="198"/>
      <c r="AA236" s="198"/>
      <c r="AB236" s="198"/>
      <c r="AC236" s="198"/>
      <c r="AD236" s="198"/>
      <c r="AE236" s="198"/>
      <c r="AF236" s="198"/>
      <c r="AG236" s="246"/>
      <c r="AH236" s="231"/>
      <c r="AI236" s="198"/>
      <c r="AJ236" s="198"/>
      <c r="AK236" s="198"/>
      <c r="AL236" s="324"/>
      <c r="AM236" s="324"/>
      <c r="AN236" s="324"/>
      <c r="AO236" s="198"/>
      <c r="AP236" s="198"/>
      <c r="AQ236" s="198"/>
      <c r="AR236" s="198"/>
      <c r="AS236" s="198"/>
      <c r="AT236" s="324"/>
      <c r="AU236" s="324"/>
      <c r="AV236" s="324"/>
      <c r="AW236" s="324"/>
      <c r="AX236" s="324"/>
      <c r="AY236" s="324"/>
      <c r="AZ236" s="324"/>
      <c r="BA236" s="324"/>
      <c r="BB236" s="324"/>
      <c r="BC236" s="324"/>
      <c r="BD236" s="324"/>
      <c r="BE236" s="324"/>
      <c r="BF236" s="324"/>
      <c r="BG236" s="324"/>
      <c r="BH236" s="324"/>
      <c r="BI236" s="324"/>
      <c r="BJ236" s="324"/>
      <c r="BK236" s="324"/>
      <c r="BL236" s="324"/>
      <c r="BM236" s="324"/>
      <c r="BN236" s="324"/>
      <c r="BO236" s="324"/>
      <c r="BP236" s="324"/>
      <c r="BQ236" s="324"/>
      <c r="BR236" s="324"/>
      <c r="BS236" s="324"/>
      <c r="BT236" s="324"/>
      <c r="BU236" s="324"/>
      <c r="BV236" s="324"/>
      <c r="BW236" s="324"/>
      <c r="BX236" s="324"/>
      <c r="BY236" s="324"/>
      <c r="BZ236" s="324"/>
      <c r="CA236" s="324"/>
      <c r="CB236" s="324"/>
      <c r="CC236" s="324"/>
      <c r="CD236" s="324"/>
      <c r="CE236" s="324"/>
      <c r="CF236" s="324"/>
      <c r="CG236" s="324"/>
      <c r="CH236" s="324"/>
      <c r="CI236" s="324"/>
      <c r="CJ236" s="324"/>
      <c r="CK236" s="324"/>
      <c r="CL236" s="324"/>
      <c r="CM236" s="324"/>
      <c r="CN236" s="324"/>
      <c r="CO236" s="324"/>
      <c r="CP236" s="324"/>
      <c r="CQ236" s="324"/>
      <c r="CR236" s="324"/>
      <c r="CS236" s="324"/>
      <c r="CT236" s="324"/>
      <c r="CU236" s="324"/>
      <c r="CV236" s="324"/>
      <c r="CW236" s="324"/>
      <c r="CX236" s="324"/>
      <c r="CY236" s="324"/>
      <c r="CZ236" s="324"/>
    </row>
    <row r="237" spans="1:104" s="214" customFormat="1" ht="19.25" hidden="1" customHeight="1" outlineLevel="1">
      <c r="A237" s="231"/>
      <c r="B237" s="231"/>
      <c r="C237" s="231"/>
      <c r="D237" s="247"/>
      <c r="E237" s="247"/>
      <c r="F237" s="247"/>
      <c r="G237" s="247"/>
      <c r="H237" s="247"/>
      <c r="I237" s="247"/>
      <c r="J237" s="198"/>
      <c r="K237" s="198"/>
      <c r="L237" s="198"/>
      <c r="M237" s="198"/>
      <c r="N237" s="198"/>
      <c r="O237" s="198"/>
      <c r="P237" s="198"/>
      <c r="Q237" s="298"/>
      <c r="S237" s="331"/>
      <c r="T237" s="198"/>
      <c r="U237" s="198"/>
      <c r="V237" s="198"/>
      <c r="W237" s="198"/>
      <c r="X237" s="198"/>
      <c r="Y237" s="198"/>
      <c r="Z237" s="198"/>
      <c r="AA237" s="198"/>
      <c r="AB237" s="198"/>
      <c r="AC237" s="198"/>
      <c r="AD237" s="198"/>
      <c r="AE237" s="198"/>
      <c r="AF237" s="198"/>
      <c r="AG237" s="246"/>
      <c r="AH237" s="231"/>
      <c r="AI237" s="198"/>
      <c r="AJ237" s="198"/>
      <c r="AK237" s="198"/>
      <c r="AL237" s="324"/>
      <c r="AM237" s="324"/>
      <c r="AN237" s="324"/>
      <c r="AO237" s="198"/>
      <c r="AP237" s="198"/>
      <c r="AQ237" s="198"/>
      <c r="AR237" s="198"/>
      <c r="AS237" s="198"/>
      <c r="AT237" s="324"/>
      <c r="AU237" s="324"/>
      <c r="AV237" s="324"/>
      <c r="AW237" s="324"/>
      <c r="AX237" s="324"/>
      <c r="AY237" s="324"/>
      <c r="AZ237" s="324"/>
      <c r="BA237" s="324"/>
      <c r="BB237" s="324"/>
      <c r="BC237" s="324"/>
      <c r="BD237" s="324"/>
      <c r="BE237" s="324"/>
      <c r="BF237" s="324"/>
      <c r="BG237" s="324"/>
      <c r="BH237" s="324"/>
      <c r="BI237" s="324"/>
      <c r="BJ237" s="324"/>
      <c r="BK237" s="324"/>
      <c r="BL237" s="324"/>
      <c r="BM237" s="324"/>
      <c r="BN237" s="324"/>
      <c r="BO237" s="324"/>
      <c r="BP237" s="324"/>
      <c r="BQ237" s="324"/>
      <c r="BR237" s="324"/>
      <c r="BS237" s="324"/>
      <c r="BT237" s="324"/>
      <c r="BU237" s="324"/>
      <c r="BV237" s="324"/>
      <c r="BW237" s="324"/>
      <c r="BX237" s="324"/>
      <c r="BY237" s="324"/>
      <c r="BZ237" s="324"/>
      <c r="CA237" s="324"/>
      <c r="CB237" s="324"/>
      <c r="CC237" s="324"/>
      <c r="CD237" s="324"/>
      <c r="CE237" s="324"/>
      <c r="CF237" s="324"/>
      <c r="CG237" s="324"/>
      <c r="CH237" s="324"/>
      <c r="CI237" s="324"/>
      <c r="CJ237" s="324"/>
      <c r="CK237" s="324"/>
      <c r="CL237" s="324"/>
      <c r="CM237" s="324"/>
      <c r="CN237" s="324"/>
      <c r="CO237" s="324"/>
      <c r="CP237" s="324"/>
      <c r="CQ237" s="324"/>
      <c r="CR237" s="324"/>
      <c r="CS237" s="324"/>
      <c r="CT237" s="324"/>
      <c r="CU237" s="324"/>
      <c r="CV237" s="324"/>
      <c r="CW237" s="324"/>
      <c r="CX237" s="324"/>
      <c r="CY237" s="324"/>
      <c r="CZ237" s="324"/>
    </row>
    <row r="238" spans="1:104" s="214" customFormat="1" ht="19.25" hidden="1" customHeight="1" outlineLevel="1">
      <c r="A238" s="231"/>
      <c r="B238" s="231"/>
      <c r="C238" s="231"/>
      <c r="D238" s="247"/>
      <c r="E238" s="247"/>
      <c r="F238" s="247"/>
      <c r="G238" s="247"/>
      <c r="H238" s="247"/>
      <c r="I238" s="247"/>
      <c r="J238" s="198"/>
      <c r="K238" s="198"/>
      <c r="L238" s="198"/>
      <c r="M238" s="198"/>
      <c r="N238" s="198"/>
      <c r="O238" s="198"/>
      <c r="P238" s="198"/>
      <c r="Q238" s="298"/>
      <c r="S238" s="331"/>
      <c r="T238" s="198"/>
      <c r="U238" s="198"/>
      <c r="V238" s="198"/>
      <c r="W238" s="198"/>
      <c r="X238" s="198"/>
      <c r="Y238" s="198"/>
      <c r="Z238" s="198"/>
      <c r="AA238" s="198"/>
      <c r="AB238" s="198"/>
      <c r="AC238" s="198"/>
      <c r="AD238" s="198"/>
      <c r="AE238" s="198"/>
      <c r="AF238" s="198"/>
      <c r="AG238" s="246"/>
      <c r="AH238" s="231"/>
      <c r="AI238" s="198"/>
      <c r="AJ238" s="198"/>
      <c r="AK238" s="198"/>
      <c r="AL238" s="324"/>
      <c r="AM238" s="324"/>
      <c r="AN238" s="324"/>
      <c r="AO238" s="198"/>
      <c r="AP238" s="198"/>
      <c r="AQ238" s="198"/>
      <c r="AR238" s="198"/>
      <c r="AS238" s="198"/>
      <c r="AT238" s="324"/>
      <c r="AU238" s="324"/>
      <c r="AV238" s="324"/>
      <c r="AW238" s="324"/>
      <c r="AX238" s="324"/>
      <c r="AY238" s="324"/>
      <c r="AZ238" s="324"/>
      <c r="BA238" s="324"/>
      <c r="BB238" s="324"/>
      <c r="BC238" s="324"/>
      <c r="BD238" s="324"/>
      <c r="BE238" s="324"/>
      <c r="BF238" s="324"/>
      <c r="BG238" s="324"/>
      <c r="BH238" s="324"/>
      <c r="BI238" s="324"/>
      <c r="BJ238" s="324"/>
      <c r="BK238" s="324"/>
      <c r="BL238" s="324"/>
      <c r="BM238" s="324"/>
      <c r="BN238" s="324"/>
      <c r="BO238" s="324"/>
      <c r="BP238" s="324"/>
      <c r="BQ238" s="324"/>
      <c r="BR238" s="324"/>
      <c r="BS238" s="324"/>
      <c r="BT238" s="324"/>
      <c r="BU238" s="324"/>
      <c r="BV238" s="324"/>
      <c r="BW238" s="324"/>
      <c r="BX238" s="324"/>
      <c r="BY238" s="324"/>
      <c r="BZ238" s="324"/>
      <c r="CA238" s="324"/>
      <c r="CB238" s="324"/>
      <c r="CC238" s="324"/>
      <c r="CD238" s="324"/>
      <c r="CE238" s="324"/>
      <c r="CF238" s="324"/>
      <c r="CG238" s="324"/>
      <c r="CH238" s="324"/>
      <c r="CI238" s="324"/>
      <c r="CJ238" s="324"/>
      <c r="CK238" s="324"/>
      <c r="CL238" s="324"/>
      <c r="CM238" s="324"/>
      <c r="CN238" s="324"/>
      <c r="CO238" s="324"/>
      <c r="CP238" s="324"/>
      <c r="CQ238" s="324"/>
      <c r="CR238" s="324"/>
      <c r="CS238" s="324"/>
      <c r="CT238" s="324"/>
      <c r="CU238" s="324"/>
      <c r="CV238" s="324"/>
      <c r="CW238" s="324"/>
      <c r="CX238" s="324"/>
      <c r="CY238" s="324"/>
      <c r="CZ238" s="324"/>
    </row>
    <row r="239" spans="1:104" s="214" customFormat="1" ht="19.25" hidden="1" customHeight="1" outlineLevel="1">
      <c r="A239" s="231"/>
      <c r="B239" s="231"/>
      <c r="C239" s="231"/>
      <c r="D239" s="247"/>
      <c r="E239" s="247"/>
      <c r="F239" s="247"/>
      <c r="G239" s="247"/>
      <c r="H239" s="247"/>
      <c r="I239" s="247"/>
      <c r="J239" s="198"/>
      <c r="K239" s="198"/>
      <c r="L239" s="198"/>
      <c r="M239" s="198"/>
      <c r="N239" s="198"/>
      <c r="O239" s="198"/>
      <c r="P239" s="198"/>
      <c r="Q239" s="298"/>
      <c r="S239" s="331"/>
      <c r="T239" s="198"/>
      <c r="U239" s="198"/>
      <c r="V239" s="198"/>
      <c r="W239" s="198"/>
      <c r="X239" s="198"/>
      <c r="Y239" s="198"/>
      <c r="Z239" s="198"/>
      <c r="AA239" s="198"/>
      <c r="AB239" s="198"/>
      <c r="AC239" s="198"/>
      <c r="AD239" s="198"/>
      <c r="AE239" s="198"/>
      <c r="AF239" s="198"/>
      <c r="AG239" s="246"/>
      <c r="AH239" s="231"/>
      <c r="AI239" s="198"/>
      <c r="AJ239" s="198"/>
      <c r="AK239" s="198"/>
      <c r="AL239" s="324"/>
      <c r="AM239" s="324"/>
      <c r="AN239" s="324"/>
      <c r="AO239" s="198"/>
      <c r="AP239" s="198"/>
      <c r="AQ239" s="198"/>
      <c r="AR239" s="198"/>
      <c r="AS239" s="198"/>
      <c r="AT239" s="324"/>
      <c r="AU239" s="324"/>
      <c r="AV239" s="324"/>
      <c r="AW239" s="324"/>
      <c r="AX239" s="324"/>
      <c r="AY239" s="324"/>
      <c r="AZ239" s="324"/>
      <c r="BA239" s="324"/>
      <c r="BB239" s="324"/>
      <c r="BC239" s="324"/>
      <c r="BD239" s="324"/>
      <c r="BE239" s="324"/>
      <c r="BF239" s="324"/>
      <c r="BG239" s="324"/>
      <c r="BH239" s="324"/>
      <c r="BI239" s="324"/>
      <c r="BJ239" s="324"/>
      <c r="BK239" s="324"/>
      <c r="BL239" s="324"/>
      <c r="BM239" s="324"/>
      <c r="BN239" s="324"/>
      <c r="BO239" s="324"/>
      <c r="BP239" s="324"/>
      <c r="BQ239" s="324"/>
      <c r="BR239" s="324"/>
      <c r="BS239" s="324"/>
      <c r="BT239" s="324"/>
      <c r="BU239" s="324"/>
      <c r="BV239" s="324"/>
      <c r="BW239" s="324"/>
      <c r="BX239" s="324"/>
      <c r="BY239" s="324"/>
      <c r="BZ239" s="324"/>
      <c r="CA239" s="324"/>
      <c r="CB239" s="324"/>
      <c r="CC239" s="324"/>
      <c r="CD239" s="324"/>
      <c r="CE239" s="324"/>
      <c r="CF239" s="324"/>
      <c r="CG239" s="324"/>
      <c r="CH239" s="324"/>
      <c r="CI239" s="324"/>
      <c r="CJ239" s="324"/>
      <c r="CK239" s="324"/>
      <c r="CL239" s="324"/>
      <c r="CM239" s="324"/>
      <c r="CN239" s="324"/>
      <c r="CO239" s="324"/>
      <c r="CP239" s="324"/>
      <c r="CQ239" s="324"/>
      <c r="CR239" s="324"/>
      <c r="CS239" s="324"/>
      <c r="CT239" s="324"/>
      <c r="CU239" s="324"/>
      <c r="CV239" s="324"/>
      <c r="CW239" s="324"/>
      <c r="CX239" s="324"/>
      <c r="CY239" s="324"/>
      <c r="CZ239" s="324"/>
    </row>
    <row r="240" spans="1:104" s="214" customFormat="1" ht="19.25" hidden="1" customHeight="1" outlineLevel="1">
      <c r="A240" s="231"/>
      <c r="B240" s="231"/>
      <c r="C240" s="231"/>
      <c r="D240" s="247"/>
      <c r="E240" s="247"/>
      <c r="F240" s="247"/>
      <c r="G240" s="247"/>
      <c r="H240" s="247"/>
      <c r="I240" s="247"/>
      <c r="J240" s="198"/>
      <c r="K240" s="198"/>
      <c r="L240" s="198"/>
      <c r="M240" s="198"/>
      <c r="N240" s="198"/>
      <c r="O240" s="198"/>
      <c r="P240" s="198"/>
      <c r="Q240" s="298"/>
      <c r="S240" s="331"/>
      <c r="T240" s="198"/>
      <c r="U240" s="198"/>
      <c r="V240" s="198"/>
      <c r="W240" s="198"/>
      <c r="X240" s="198"/>
      <c r="Y240" s="198"/>
      <c r="Z240" s="198"/>
      <c r="AA240" s="198"/>
      <c r="AB240" s="198"/>
      <c r="AC240" s="198"/>
      <c r="AD240" s="198"/>
      <c r="AE240" s="198"/>
      <c r="AF240" s="198"/>
      <c r="AG240" s="246"/>
      <c r="AH240" s="231"/>
      <c r="AI240" s="198"/>
      <c r="AJ240" s="198"/>
      <c r="AK240" s="198"/>
      <c r="AL240" s="324"/>
      <c r="AM240" s="324"/>
      <c r="AN240" s="324"/>
      <c r="AO240" s="198"/>
      <c r="AP240" s="198"/>
      <c r="AQ240" s="198"/>
      <c r="AR240" s="198"/>
      <c r="AS240" s="198"/>
      <c r="AT240" s="324"/>
      <c r="AU240" s="324"/>
      <c r="AV240" s="324"/>
      <c r="AW240" s="324"/>
      <c r="AX240" s="324"/>
      <c r="AY240" s="324"/>
      <c r="AZ240" s="324"/>
      <c r="BA240" s="324"/>
      <c r="BB240" s="324"/>
      <c r="BC240" s="324"/>
      <c r="BD240" s="324"/>
      <c r="BE240" s="324"/>
      <c r="BF240" s="324"/>
      <c r="BG240" s="324"/>
      <c r="BH240" s="324"/>
      <c r="BI240" s="324"/>
      <c r="BJ240" s="324"/>
      <c r="BK240" s="324"/>
      <c r="BL240" s="324"/>
      <c r="BM240" s="324"/>
      <c r="BN240" s="324"/>
      <c r="BO240" s="324"/>
      <c r="BP240" s="324"/>
      <c r="BQ240" s="324"/>
      <c r="BR240" s="324"/>
      <c r="BS240" s="324"/>
      <c r="BT240" s="324"/>
      <c r="BU240" s="324"/>
      <c r="BV240" s="324"/>
      <c r="BW240" s="324"/>
      <c r="BX240" s="324"/>
      <c r="BY240" s="324"/>
      <c r="BZ240" s="324"/>
      <c r="CA240" s="324"/>
      <c r="CB240" s="324"/>
      <c r="CC240" s="324"/>
      <c r="CD240" s="324"/>
      <c r="CE240" s="324"/>
      <c r="CF240" s="324"/>
      <c r="CG240" s="324"/>
      <c r="CH240" s="324"/>
      <c r="CI240" s="324"/>
      <c r="CJ240" s="324"/>
      <c r="CK240" s="324"/>
      <c r="CL240" s="324"/>
      <c r="CM240" s="324"/>
      <c r="CN240" s="324"/>
      <c r="CO240" s="324"/>
      <c r="CP240" s="324"/>
      <c r="CQ240" s="324"/>
      <c r="CR240" s="324"/>
      <c r="CS240" s="324"/>
      <c r="CT240" s="324"/>
      <c r="CU240" s="324"/>
      <c r="CV240" s="324"/>
      <c r="CW240" s="324"/>
      <c r="CX240" s="324"/>
      <c r="CY240" s="324"/>
      <c r="CZ240" s="324"/>
    </row>
    <row r="241" spans="1:104" s="214" customFormat="1" ht="19.25" hidden="1" customHeight="1" outlineLevel="1">
      <c r="A241" s="231"/>
      <c r="B241" s="231"/>
      <c r="C241" s="231"/>
      <c r="D241" s="247"/>
      <c r="E241" s="247"/>
      <c r="F241" s="247"/>
      <c r="G241" s="247"/>
      <c r="H241" s="247"/>
      <c r="I241" s="247"/>
      <c r="J241" s="198"/>
      <c r="K241" s="198"/>
      <c r="L241" s="198"/>
      <c r="M241" s="198"/>
      <c r="N241" s="198"/>
      <c r="O241" s="198"/>
      <c r="P241" s="198"/>
      <c r="Q241" s="298"/>
      <c r="S241" s="331"/>
      <c r="T241" s="198"/>
      <c r="U241" s="198"/>
      <c r="V241" s="198"/>
      <c r="W241" s="198"/>
      <c r="X241" s="198"/>
      <c r="Y241" s="198"/>
      <c r="Z241" s="198"/>
      <c r="AA241" s="198"/>
      <c r="AB241" s="198"/>
      <c r="AC241" s="198"/>
      <c r="AD241" s="198"/>
      <c r="AE241" s="198"/>
      <c r="AF241" s="198"/>
      <c r="AG241" s="246"/>
      <c r="AH241" s="231"/>
      <c r="AI241" s="198"/>
      <c r="AJ241" s="198"/>
      <c r="AK241" s="198"/>
      <c r="AL241" s="324"/>
      <c r="AM241" s="324"/>
      <c r="AN241" s="324"/>
      <c r="AO241" s="198"/>
      <c r="AP241" s="198"/>
      <c r="AQ241" s="198"/>
      <c r="AR241" s="198"/>
      <c r="AS241" s="198"/>
      <c r="AT241" s="324"/>
      <c r="AU241" s="324"/>
      <c r="AV241" s="324"/>
      <c r="AW241" s="324"/>
      <c r="AX241" s="324"/>
      <c r="AY241" s="324"/>
      <c r="AZ241" s="324"/>
      <c r="BA241" s="324"/>
      <c r="BB241" s="324"/>
      <c r="BC241" s="324"/>
      <c r="BD241" s="324"/>
      <c r="BE241" s="324"/>
      <c r="BF241" s="324"/>
      <c r="BG241" s="324"/>
      <c r="BH241" s="324"/>
      <c r="BI241" s="324"/>
      <c r="BJ241" s="324"/>
      <c r="BK241" s="324"/>
      <c r="BL241" s="324"/>
      <c r="BM241" s="324"/>
      <c r="BN241" s="324"/>
      <c r="BO241" s="324"/>
      <c r="BP241" s="324"/>
      <c r="BQ241" s="324"/>
      <c r="BR241" s="324"/>
      <c r="BS241" s="324"/>
      <c r="BT241" s="324"/>
      <c r="BU241" s="324"/>
      <c r="BV241" s="324"/>
      <c r="BW241" s="324"/>
      <c r="BX241" s="324"/>
      <c r="BY241" s="324"/>
      <c r="BZ241" s="324"/>
      <c r="CA241" s="324"/>
      <c r="CB241" s="324"/>
      <c r="CC241" s="324"/>
      <c r="CD241" s="324"/>
      <c r="CE241" s="324"/>
      <c r="CF241" s="324"/>
      <c r="CG241" s="324"/>
      <c r="CH241" s="324"/>
      <c r="CI241" s="324"/>
      <c r="CJ241" s="324"/>
      <c r="CK241" s="324"/>
      <c r="CL241" s="324"/>
      <c r="CM241" s="324"/>
      <c r="CN241" s="324"/>
      <c r="CO241" s="324"/>
      <c r="CP241" s="324"/>
      <c r="CQ241" s="324"/>
      <c r="CR241" s="324"/>
      <c r="CS241" s="324"/>
      <c r="CT241" s="324"/>
      <c r="CU241" s="324"/>
      <c r="CV241" s="324"/>
      <c r="CW241" s="324"/>
      <c r="CX241" s="324"/>
      <c r="CY241" s="324"/>
      <c r="CZ241" s="324"/>
    </row>
    <row r="242" spans="1:104" s="214" customFormat="1" ht="19.25" hidden="1" customHeight="1" outlineLevel="1">
      <c r="A242" s="231"/>
      <c r="B242" s="231"/>
      <c r="C242" s="231"/>
      <c r="D242" s="247"/>
      <c r="E242" s="247"/>
      <c r="F242" s="247"/>
      <c r="G242" s="247"/>
      <c r="H242" s="247"/>
      <c r="I242" s="247"/>
      <c r="J242" s="198"/>
      <c r="K242" s="198"/>
      <c r="L242" s="198"/>
      <c r="M242" s="198"/>
      <c r="N242" s="198"/>
      <c r="O242" s="198"/>
      <c r="P242" s="198"/>
      <c r="Q242" s="298"/>
      <c r="S242" s="331"/>
      <c r="T242" s="198"/>
      <c r="U242" s="198"/>
      <c r="V242" s="198"/>
      <c r="W242" s="198"/>
      <c r="X242" s="198"/>
      <c r="Y242" s="198"/>
      <c r="Z242" s="198"/>
      <c r="AA242" s="198"/>
      <c r="AB242" s="198"/>
      <c r="AC242" s="198"/>
      <c r="AD242" s="198"/>
      <c r="AE242" s="198"/>
      <c r="AF242" s="198"/>
      <c r="AG242" s="246"/>
      <c r="AH242" s="231"/>
      <c r="AI242" s="198"/>
      <c r="AJ242" s="198"/>
      <c r="AK242" s="198"/>
      <c r="AL242" s="324"/>
      <c r="AM242" s="324"/>
      <c r="AN242" s="324"/>
      <c r="AO242" s="198"/>
      <c r="AP242" s="198"/>
      <c r="AQ242" s="198"/>
      <c r="AR242" s="198"/>
      <c r="AS242" s="198"/>
      <c r="AT242" s="324"/>
      <c r="AU242" s="324"/>
      <c r="AV242" s="324"/>
      <c r="AW242" s="324"/>
      <c r="AX242" s="324"/>
      <c r="AY242" s="324"/>
      <c r="AZ242" s="324"/>
      <c r="BA242" s="324"/>
      <c r="BB242" s="324"/>
      <c r="BC242" s="324"/>
      <c r="BD242" s="324"/>
      <c r="BE242" s="324"/>
      <c r="BF242" s="324"/>
      <c r="BG242" s="324"/>
      <c r="BH242" s="324"/>
      <c r="BI242" s="324"/>
      <c r="BJ242" s="324"/>
      <c r="BK242" s="324"/>
      <c r="BL242" s="324"/>
      <c r="BM242" s="324"/>
      <c r="BN242" s="324"/>
      <c r="BO242" s="324"/>
      <c r="BP242" s="324"/>
      <c r="BQ242" s="324"/>
      <c r="BR242" s="324"/>
      <c r="BS242" s="324"/>
      <c r="BT242" s="324"/>
      <c r="BU242" s="324"/>
      <c r="BV242" s="324"/>
      <c r="BW242" s="324"/>
      <c r="BX242" s="324"/>
      <c r="BY242" s="324"/>
      <c r="BZ242" s="324"/>
      <c r="CA242" s="324"/>
      <c r="CB242" s="324"/>
      <c r="CC242" s="324"/>
      <c r="CD242" s="324"/>
      <c r="CE242" s="324"/>
      <c r="CF242" s="324"/>
      <c r="CG242" s="324"/>
      <c r="CH242" s="324"/>
      <c r="CI242" s="324"/>
      <c r="CJ242" s="324"/>
      <c r="CK242" s="324"/>
      <c r="CL242" s="324"/>
      <c r="CM242" s="324"/>
      <c r="CN242" s="324"/>
      <c r="CO242" s="324"/>
      <c r="CP242" s="324"/>
      <c r="CQ242" s="324"/>
      <c r="CR242" s="324"/>
      <c r="CS242" s="324"/>
      <c r="CT242" s="324"/>
      <c r="CU242" s="324"/>
      <c r="CV242" s="324"/>
      <c r="CW242" s="324"/>
      <c r="CX242" s="324"/>
      <c r="CY242" s="324"/>
      <c r="CZ242" s="324"/>
    </row>
    <row r="243" spans="1:104" s="214" customFormat="1" ht="19.25" hidden="1" customHeight="1" outlineLevel="1">
      <c r="A243" s="231"/>
      <c r="B243" s="231"/>
      <c r="C243" s="231"/>
      <c r="D243" s="247"/>
      <c r="E243" s="247"/>
      <c r="F243" s="247"/>
      <c r="G243" s="247"/>
      <c r="H243" s="247"/>
      <c r="I243" s="247"/>
      <c r="J243" s="198"/>
      <c r="K243" s="198"/>
      <c r="L243" s="198"/>
      <c r="M243" s="198"/>
      <c r="N243" s="198"/>
      <c r="O243" s="198"/>
      <c r="P243" s="198"/>
      <c r="Q243" s="298"/>
      <c r="S243" s="331"/>
      <c r="T243" s="198"/>
      <c r="U243" s="198"/>
      <c r="V243" s="198"/>
      <c r="W243" s="198"/>
      <c r="X243" s="198"/>
      <c r="Y243" s="198"/>
      <c r="Z243" s="198"/>
      <c r="AA243" s="198"/>
      <c r="AB243" s="198"/>
      <c r="AC243" s="198"/>
      <c r="AD243" s="198"/>
      <c r="AE243" s="198"/>
      <c r="AF243" s="198"/>
      <c r="AG243" s="246"/>
      <c r="AH243" s="231"/>
      <c r="AI243" s="198"/>
      <c r="AJ243" s="198"/>
      <c r="AK243" s="198"/>
      <c r="AL243" s="324"/>
      <c r="AM243" s="324"/>
      <c r="AN243" s="324"/>
      <c r="AO243" s="198"/>
      <c r="AP243" s="198"/>
      <c r="AQ243" s="198"/>
      <c r="AR243" s="198"/>
      <c r="AS243" s="198"/>
      <c r="AT243" s="324"/>
      <c r="AU243" s="324"/>
      <c r="AV243" s="324"/>
      <c r="AW243" s="324"/>
      <c r="AX243" s="324"/>
      <c r="AY243" s="324"/>
      <c r="AZ243" s="324"/>
      <c r="BA243" s="324"/>
      <c r="BB243" s="324"/>
      <c r="BC243" s="324"/>
      <c r="BD243" s="324"/>
      <c r="BE243" s="324"/>
      <c r="BF243" s="324"/>
      <c r="BG243" s="324"/>
      <c r="BH243" s="324"/>
      <c r="BI243" s="324"/>
      <c r="BJ243" s="324"/>
      <c r="BK243" s="324"/>
      <c r="BL243" s="324"/>
      <c r="BM243" s="324"/>
      <c r="BN243" s="324"/>
      <c r="BO243" s="324"/>
      <c r="BP243" s="324"/>
      <c r="BQ243" s="324"/>
      <c r="BR243" s="324"/>
      <c r="BS243" s="324"/>
      <c r="BT243" s="324"/>
      <c r="BU243" s="324"/>
      <c r="BV243" s="324"/>
      <c r="BW243" s="324"/>
      <c r="BX243" s="324"/>
      <c r="BY243" s="324"/>
      <c r="BZ243" s="324"/>
      <c r="CA243" s="324"/>
      <c r="CB243" s="324"/>
      <c r="CC243" s="324"/>
      <c r="CD243" s="324"/>
      <c r="CE243" s="324"/>
      <c r="CF243" s="324"/>
      <c r="CG243" s="324"/>
      <c r="CH243" s="324"/>
      <c r="CI243" s="324"/>
      <c r="CJ243" s="324"/>
      <c r="CK243" s="324"/>
      <c r="CL243" s="324"/>
      <c r="CM243" s="324"/>
      <c r="CN243" s="324"/>
      <c r="CO243" s="324"/>
      <c r="CP243" s="324"/>
      <c r="CQ243" s="324"/>
      <c r="CR243" s="324"/>
      <c r="CS243" s="324"/>
      <c r="CT243" s="324"/>
      <c r="CU243" s="324"/>
      <c r="CV243" s="324"/>
      <c r="CW243" s="324"/>
      <c r="CX243" s="324"/>
      <c r="CY243" s="324"/>
      <c r="CZ243" s="324"/>
    </row>
    <row r="244" spans="1:104" s="214" customFormat="1" ht="19.25" hidden="1" customHeight="1" outlineLevel="1">
      <c r="A244" s="231"/>
      <c r="B244" s="231"/>
      <c r="C244" s="231"/>
      <c r="D244" s="247"/>
      <c r="E244" s="247"/>
      <c r="F244" s="247"/>
      <c r="G244" s="247"/>
      <c r="H244" s="247"/>
      <c r="I244" s="247"/>
      <c r="J244" s="198"/>
      <c r="K244" s="198"/>
      <c r="L244" s="198"/>
      <c r="M244" s="198"/>
      <c r="N244" s="198"/>
      <c r="O244" s="198"/>
      <c r="P244" s="198"/>
      <c r="Q244" s="298"/>
      <c r="S244" s="331"/>
      <c r="T244" s="198"/>
      <c r="U244" s="198"/>
      <c r="V244" s="198"/>
      <c r="W244" s="198"/>
      <c r="X244" s="198"/>
      <c r="Y244" s="198"/>
      <c r="Z244" s="198"/>
      <c r="AA244" s="198"/>
      <c r="AB244" s="198"/>
      <c r="AC244" s="198"/>
      <c r="AD244" s="198"/>
      <c r="AE244" s="198"/>
      <c r="AF244" s="198"/>
      <c r="AG244" s="246"/>
      <c r="AH244" s="231"/>
      <c r="AI244" s="198"/>
      <c r="AJ244" s="198"/>
      <c r="AK244" s="198"/>
      <c r="AL244" s="324"/>
      <c r="AM244" s="324"/>
      <c r="AN244" s="324"/>
      <c r="AO244" s="198"/>
      <c r="AP244" s="198"/>
      <c r="AQ244" s="198"/>
      <c r="AR244" s="198"/>
      <c r="AS244" s="198"/>
      <c r="AT244" s="324"/>
      <c r="AU244" s="324"/>
      <c r="AV244" s="324"/>
      <c r="AW244" s="324"/>
      <c r="AX244" s="324"/>
      <c r="AY244" s="324"/>
      <c r="AZ244" s="324"/>
      <c r="BA244" s="324"/>
      <c r="BB244" s="324"/>
      <c r="BC244" s="324"/>
      <c r="BD244" s="324"/>
      <c r="BE244" s="324"/>
      <c r="BF244" s="324"/>
      <c r="BG244" s="324"/>
      <c r="BH244" s="324"/>
      <c r="BI244" s="324"/>
      <c r="BJ244" s="324"/>
      <c r="BK244" s="324"/>
      <c r="BL244" s="324"/>
      <c r="BM244" s="324"/>
      <c r="BN244" s="324"/>
      <c r="BO244" s="324"/>
      <c r="BP244" s="324"/>
      <c r="BQ244" s="324"/>
      <c r="BR244" s="324"/>
      <c r="BS244" s="324"/>
      <c r="BT244" s="324"/>
      <c r="BU244" s="324"/>
      <c r="BV244" s="324"/>
      <c r="BW244" s="324"/>
      <c r="BX244" s="324"/>
      <c r="BY244" s="324"/>
      <c r="BZ244" s="324"/>
      <c r="CA244" s="324"/>
      <c r="CB244" s="324"/>
      <c r="CC244" s="324"/>
      <c r="CD244" s="324"/>
      <c r="CE244" s="324"/>
      <c r="CF244" s="324"/>
      <c r="CG244" s="324"/>
      <c r="CH244" s="324"/>
      <c r="CI244" s="324"/>
      <c r="CJ244" s="324"/>
      <c r="CK244" s="324"/>
      <c r="CL244" s="324"/>
      <c r="CM244" s="324"/>
      <c r="CN244" s="324"/>
      <c r="CO244" s="324"/>
      <c r="CP244" s="324"/>
      <c r="CQ244" s="324"/>
      <c r="CR244" s="324"/>
      <c r="CS244" s="324"/>
      <c r="CT244" s="324"/>
      <c r="CU244" s="324"/>
      <c r="CV244" s="324"/>
      <c r="CW244" s="324"/>
      <c r="CX244" s="324"/>
      <c r="CY244" s="324"/>
      <c r="CZ244" s="324"/>
    </row>
    <row r="245" spans="1:104" s="214" customFormat="1" ht="19.25" hidden="1" customHeight="1" outlineLevel="1">
      <c r="A245" s="231"/>
      <c r="B245" s="231"/>
      <c r="C245" s="231"/>
      <c r="D245" s="247"/>
      <c r="E245" s="247"/>
      <c r="F245" s="247"/>
      <c r="G245" s="247"/>
      <c r="H245" s="247"/>
      <c r="I245" s="247"/>
      <c r="J245" s="198"/>
      <c r="K245" s="198"/>
      <c r="L245" s="198"/>
      <c r="M245" s="198"/>
      <c r="N245" s="198"/>
      <c r="O245" s="198"/>
      <c r="P245" s="198"/>
      <c r="Q245" s="298"/>
      <c r="S245" s="331"/>
      <c r="T245" s="198"/>
      <c r="U245" s="198"/>
      <c r="V245" s="198"/>
      <c r="W245" s="198"/>
      <c r="X245" s="198"/>
      <c r="Y245" s="198"/>
      <c r="Z245" s="198"/>
      <c r="AA245" s="198"/>
      <c r="AB245" s="198"/>
      <c r="AC245" s="198"/>
      <c r="AD245" s="198"/>
      <c r="AE245" s="198"/>
      <c r="AF245" s="198"/>
      <c r="AG245" s="246"/>
      <c r="AH245" s="231"/>
      <c r="AI245" s="198"/>
      <c r="AJ245" s="198"/>
      <c r="AK245" s="198"/>
      <c r="AL245" s="324"/>
      <c r="AM245" s="324"/>
      <c r="AN245" s="324"/>
      <c r="AO245" s="198"/>
      <c r="AP245" s="198"/>
      <c r="AQ245" s="198"/>
      <c r="AR245" s="198"/>
      <c r="AS245" s="198"/>
      <c r="AT245" s="324"/>
      <c r="AU245" s="324"/>
      <c r="AV245" s="324"/>
      <c r="AW245" s="324"/>
      <c r="AX245" s="324"/>
      <c r="AY245" s="324"/>
      <c r="AZ245" s="324"/>
      <c r="BA245" s="324"/>
      <c r="BB245" s="324"/>
      <c r="BC245" s="324"/>
      <c r="BD245" s="324"/>
      <c r="BE245" s="324"/>
      <c r="BF245" s="324"/>
      <c r="BG245" s="324"/>
      <c r="BH245" s="324"/>
      <c r="BI245" s="324"/>
      <c r="BJ245" s="324"/>
      <c r="BK245" s="324"/>
      <c r="BL245" s="324"/>
      <c r="BM245" s="324"/>
      <c r="BN245" s="324"/>
      <c r="BO245" s="324"/>
      <c r="BP245" s="324"/>
      <c r="BQ245" s="324"/>
      <c r="BR245" s="324"/>
      <c r="BS245" s="324"/>
      <c r="BT245" s="324"/>
      <c r="BU245" s="324"/>
      <c r="BV245" s="324"/>
      <c r="BW245" s="324"/>
      <c r="BX245" s="324"/>
      <c r="BY245" s="324"/>
      <c r="BZ245" s="324"/>
      <c r="CA245" s="324"/>
      <c r="CB245" s="324"/>
      <c r="CC245" s="324"/>
      <c r="CD245" s="324"/>
      <c r="CE245" s="324"/>
      <c r="CF245" s="324"/>
      <c r="CG245" s="324"/>
      <c r="CH245" s="324"/>
      <c r="CI245" s="324"/>
      <c r="CJ245" s="324"/>
      <c r="CK245" s="324"/>
      <c r="CL245" s="324"/>
      <c r="CM245" s="324"/>
      <c r="CN245" s="324"/>
      <c r="CO245" s="324"/>
      <c r="CP245" s="324"/>
      <c r="CQ245" s="324"/>
      <c r="CR245" s="324"/>
      <c r="CS245" s="324"/>
      <c r="CT245" s="324"/>
      <c r="CU245" s="324"/>
      <c r="CV245" s="324"/>
      <c r="CW245" s="324"/>
      <c r="CX245" s="324"/>
      <c r="CY245" s="324"/>
      <c r="CZ245" s="324"/>
    </row>
    <row r="246" spans="1:104" s="214" customFormat="1" ht="19.25" hidden="1" customHeight="1" outlineLevel="1">
      <c r="A246" s="231"/>
      <c r="B246" s="231"/>
      <c r="C246" s="231"/>
      <c r="D246" s="247"/>
      <c r="E246" s="247"/>
      <c r="F246" s="247"/>
      <c r="G246" s="247"/>
      <c r="H246" s="247"/>
      <c r="I246" s="247"/>
      <c r="J246" s="198"/>
      <c r="K246" s="198"/>
      <c r="L246" s="198"/>
      <c r="M246" s="198"/>
      <c r="N246" s="198"/>
      <c r="O246" s="198"/>
      <c r="P246" s="198"/>
      <c r="Q246" s="298"/>
      <c r="S246" s="331"/>
      <c r="T246" s="198"/>
      <c r="U246" s="198"/>
      <c r="V246" s="198"/>
      <c r="W246" s="198"/>
      <c r="X246" s="198"/>
      <c r="Y246" s="198"/>
      <c r="Z246" s="198"/>
      <c r="AA246" s="198"/>
      <c r="AB246" s="198"/>
      <c r="AC246" s="198"/>
      <c r="AD246" s="198"/>
      <c r="AE246" s="198"/>
      <c r="AF246" s="198"/>
      <c r="AG246" s="246"/>
      <c r="AH246" s="231"/>
      <c r="AI246" s="198"/>
      <c r="AJ246" s="198"/>
      <c r="AK246" s="198"/>
      <c r="AL246" s="324"/>
      <c r="AM246" s="324"/>
      <c r="AN246" s="324"/>
      <c r="AO246" s="198"/>
      <c r="AP246" s="198"/>
      <c r="AQ246" s="198"/>
      <c r="AR246" s="198"/>
      <c r="AS246" s="198"/>
      <c r="AT246" s="324"/>
      <c r="AU246" s="324"/>
      <c r="AV246" s="324"/>
      <c r="AW246" s="324"/>
      <c r="AX246" s="324"/>
      <c r="AY246" s="324"/>
      <c r="AZ246" s="324"/>
      <c r="BA246" s="324"/>
      <c r="BB246" s="324"/>
      <c r="BC246" s="324"/>
      <c r="BD246" s="324"/>
      <c r="BE246" s="324"/>
      <c r="BF246" s="324"/>
      <c r="BG246" s="324"/>
      <c r="BH246" s="324"/>
      <c r="BI246" s="324"/>
      <c r="BJ246" s="324"/>
      <c r="BK246" s="324"/>
      <c r="BL246" s="324"/>
      <c r="BM246" s="324"/>
      <c r="BN246" s="324"/>
      <c r="BO246" s="324"/>
      <c r="BP246" s="324"/>
      <c r="BQ246" s="324"/>
      <c r="BR246" s="324"/>
      <c r="BS246" s="324"/>
      <c r="BT246" s="324"/>
      <c r="BU246" s="324"/>
      <c r="BV246" s="324"/>
      <c r="BW246" s="324"/>
      <c r="BX246" s="324"/>
      <c r="BY246" s="324"/>
      <c r="BZ246" s="324"/>
      <c r="CA246" s="324"/>
      <c r="CB246" s="324"/>
      <c r="CC246" s="324"/>
      <c r="CD246" s="324"/>
      <c r="CE246" s="324"/>
      <c r="CF246" s="324"/>
      <c r="CG246" s="324"/>
      <c r="CH246" s="324"/>
      <c r="CI246" s="324"/>
      <c r="CJ246" s="324"/>
      <c r="CK246" s="324"/>
      <c r="CL246" s="324"/>
      <c r="CM246" s="324"/>
      <c r="CN246" s="324"/>
      <c r="CO246" s="324"/>
      <c r="CP246" s="324"/>
      <c r="CQ246" s="324"/>
      <c r="CR246" s="324"/>
      <c r="CS246" s="324"/>
      <c r="CT246" s="324"/>
      <c r="CU246" s="324"/>
      <c r="CV246" s="324"/>
      <c r="CW246" s="324"/>
      <c r="CX246" s="324"/>
      <c r="CY246" s="324"/>
      <c r="CZ246" s="324"/>
    </row>
    <row r="247" spans="1:104" s="317" customFormat="1" ht="19.25" hidden="1" customHeight="1" outlineLevel="1">
      <c r="A247" s="320"/>
      <c r="B247" s="320"/>
      <c r="C247" s="320"/>
      <c r="D247" s="322"/>
      <c r="E247" s="322"/>
      <c r="F247" s="322"/>
      <c r="G247" s="322"/>
      <c r="H247" s="322"/>
      <c r="I247" s="322"/>
      <c r="J247" s="316"/>
      <c r="K247" s="316"/>
      <c r="L247" s="316"/>
      <c r="M247" s="316"/>
      <c r="N247" s="316"/>
      <c r="O247" s="316"/>
      <c r="P247" s="316"/>
      <c r="Q247" s="323"/>
      <c r="S247" s="332"/>
      <c r="T247" s="316"/>
      <c r="U247" s="316"/>
      <c r="V247" s="316"/>
      <c r="W247" s="316"/>
      <c r="X247" s="316"/>
      <c r="Y247" s="316"/>
      <c r="Z247" s="316"/>
      <c r="AA247" s="316"/>
      <c r="AB247" s="316"/>
      <c r="AC247" s="316"/>
      <c r="AD247" s="316"/>
      <c r="AE247" s="316"/>
      <c r="AF247" s="316"/>
      <c r="AG247" s="316"/>
      <c r="AH247" s="319"/>
      <c r="AI247" s="320"/>
      <c r="AJ247" s="316"/>
      <c r="AK247" s="316"/>
      <c r="AL247" s="321"/>
      <c r="AM247" s="321"/>
      <c r="AN247" s="321"/>
      <c r="AO247" s="316"/>
      <c r="AP247" s="316"/>
      <c r="AQ247" s="316"/>
      <c r="AR247" s="316"/>
      <c r="AS247" s="316"/>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row>
    <row r="248" spans="1:104" s="316" customFormat="1" ht="19.25" customHeight="1" collapsed="1">
      <c r="A248" s="320"/>
      <c r="B248" s="320"/>
      <c r="C248" s="320"/>
      <c r="D248" s="322"/>
      <c r="E248" s="322"/>
      <c r="F248" s="322"/>
      <c r="G248" s="322"/>
      <c r="H248" s="322"/>
      <c r="I248" s="322"/>
      <c r="R248" s="317"/>
      <c r="S248" s="332"/>
      <c r="AH248" s="319"/>
      <c r="AI248" s="320"/>
      <c r="AL248" s="321"/>
      <c r="AM248" s="321"/>
      <c r="AN248" s="321"/>
      <c r="AT248" s="321"/>
      <c r="AU248" s="321"/>
      <c r="AV248" s="321"/>
      <c r="AW248" s="321"/>
      <c r="AX248" s="321"/>
      <c r="AY248" s="321"/>
      <c r="AZ248" s="321"/>
      <c r="BA248" s="321"/>
      <c r="BB248" s="321"/>
      <c r="BC248" s="321"/>
      <c r="BD248" s="321"/>
      <c r="BE248" s="321"/>
      <c r="BF248" s="321"/>
      <c r="BG248" s="321"/>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row>
  </sheetData>
  <sheetProtection algorithmName="SHA-512" hashValue="M+8D0AJ4w34J/4HxFDDghgYv8T08cMlnz6BbkfVGEGj6Eyc9C06w5Nj8N5G54DDtOrm2HVfijTFhZORtHVPtng==" saltValue="rq0ARW3N4U3eDsgrFlba8w==" spinCount="100000" sheet="1" formatRows="0" selectLockedCells="1"/>
  <dataConsolidate/>
  <mergeCells count="116">
    <mergeCell ref="AF1:AF12"/>
    <mergeCell ref="AG1:AG12"/>
    <mergeCell ref="A2:G2"/>
    <mergeCell ref="A3:D3"/>
    <mergeCell ref="E3:P3"/>
    <mergeCell ref="A4:D4"/>
    <mergeCell ref="E4:P4"/>
    <mergeCell ref="A5:D5"/>
    <mergeCell ref="E5:P5"/>
    <mergeCell ref="A6:D6"/>
    <mergeCell ref="Z1:Z12"/>
    <mergeCell ref="AA1:AA12"/>
    <mergeCell ref="AB1:AB12"/>
    <mergeCell ref="AC1:AC12"/>
    <mergeCell ref="AD1:AD12"/>
    <mergeCell ref="AE1:AE12"/>
    <mergeCell ref="A1:E1"/>
    <mergeCell ref="F1:H1"/>
    <mergeCell ref="I1:M1"/>
    <mergeCell ref="O1:P1"/>
    <mergeCell ref="R1:R3"/>
    <mergeCell ref="Y1:Y12"/>
    <mergeCell ref="E6:P6"/>
    <mergeCell ref="C7:D7"/>
    <mergeCell ref="E7:P7"/>
    <mergeCell ref="C8:D8"/>
    <mergeCell ref="K10:M10"/>
    <mergeCell ref="O10:P10"/>
    <mergeCell ref="A11:A12"/>
    <mergeCell ref="B11:B12"/>
    <mergeCell ref="C11:C12"/>
    <mergeCell ref="D11:G11"/>
    <mergeCell ref="H11:H12"/>
    <mergeCell ref="I11:I12"/>
    <mergeCell ref="J11:Q12"/>
    <mergeCell ref="E8:H8"/>
    <mergeCell ref="I8:J8"/>
    <mergeCell ref="N8:P8"/>
    <mergeCell ref="A9:A10"/>
    <mergeCell ref="E9:H9"/>
    <mergeCell ref="I9:J9"/>
    <mergeCell ref="N9:P9"/>
    <mergeCell ref="C10:D10"/>
    <mergeCell ref="E10:F10"/>
    <mergeCell ref="H10:I10"/>
    <mergeCell ref="J13:Q17"/>
    <mergeCell ref="J18:Q24"/>
    <mergeCell ref="J25:Q31"/>
    <mergeCell ref="J32:Q38"/>
    <mergeCell ref="J39:Q43"/>
    <mergeCell ref="A50:Q51"/>
    <mergeCell ref="L53:M53"/>
    <mergeCell ref="L54:M54"/>
    <mergeCell ref="L56:M56"/>
    <mergeCell ref="L57:M57"/>
    <mergeCell ref="L58:M58"/>
    <mergeCell ref="A46:I46"/>
    <mergeCell ref="J46:Q46"/>
    <mergeCell ref="D47:E47"/>
    <mergeCell ref="J47:Q47"/>
    <mergeCell ref="B48:C48"/>
    <mergeCell ref="D48:E48"/>
    <mergeCell ref="G48:J48"/>
    <mergeCell ref="L48:P48"/>
    <mergeCell ref="L68:N68"/>
    <mergeCell ref="O68:P68"/>
    <mergeCell ref="B69:D69"/>
    <mergeCell ref="L69:M69"/>
    <mergeCell ref="B71:F71"/>
    <mergeCell ref="G71:H71"/>
    <mergeCell ref="L59:M59"/>
    <mergeCell ref="L60:M60"/>
    <mergeCell ref="L61:M61"/>
    <mergeCell ref="B64:C64"/>
    <mergeCell ref="D64:E64"/>
    <mergeCell ref="B65:C65"/>
    <mergeCell ref="B87:D87"/>
    <mergeCell ref="E87:E88"/>
    <mergeCell ref="N87:N88"/>
    <mergeCell ref="B88:D88"/>
    <mergeCell ref="G90:G91"/>
    <mergeCell ref="M90:N90"/>
    <mergeCell ref="B91:C91"/>
    <mergeCell ref="B72:D72"/>
    <mergeCell ref="B76:F76"/>
    <mergeCell ref="B78:C78"/>
    <mergeCell ref="B83:D83"/>
    <mergeCell ref="E83:E84"/>
    <mergeCell ref="N83:N84"/>
    <mergeCell ref="B84:D84"/>
    <mergeCell ref="P160:P161"/>
    <mergeCell ref="B161:D161"/>
    <mergeCell ref="J161:K161"/>
    <mergeCell ref="O163:O164"/>
    <mergeCell ref="P163:P164"/>
    <mergeCell ref="B164:D164"/>
    <mergeCell ref="B99:C99"/>
    <mergeCell ref="L99:M99"/>
    <mergeCell ref="P107:P108"/>
    <mergeCell ref="B108:C108"/>
    <mergeCell ref="B130:C130"/>
    <mergeCell ref="M138:M139"/>
    <mergeCell ref="O138:O139"/>
    <mergeCell ref="P138:P139"/>
    <mergeCell ref="B139:C139"/>
    <mergeCell ref="G181:G182"/>
    <mergeCell ref="M181:N181"/>
    <mergeCell ref="B182:C182"/>
    <mergeCell ref="B192:C192"/>
    <mergeCell ref="B223:C223"/>
    <mergeCell ref="E174:E175"/>
    <mergeCell ref="N174:N175"/>
    <mergeCell ref="B175:D175"/>
    <mergeCell ref="E178:E179"/>
    <mergeCell ref="N178:N179"/>
    <mergeCell ref="B179:D179"/>
  </mergeCells>
  <phoneticPr fontId="2"/>
  <conditionalFormatting sqref="A13:I43">
    <cfRule type="expression" dxfId="223" priority="41">
      <formula>OR($C13="休暇",$C13="休日")</formula>
    </cfRule>
  </conditionalFormatting>
  <conditionalFormatting sqref="B13:B43">
    <cfRule type="expression" dxfId="222" priority="54">
      <formula>$B13="土"</formula>
    </cfRule>
    <cfRule type="expression" dxfId="221" priority="53">
      <formula>$B13="日"</formula>
    </cfRule>
  </conditionalFormatting>
  <conditionalFormatting sqref="B64 B68 F68 B71">
    <cfRule type="expression" dxfId="220" priority="39">
      <formula>OR($N$54="管理職",$N$54="裁量労働制",$N$54="固定残業制")</formula>
    </cfRule>
  </conditionalFormatting>
  <conditionalFormatting sqref="B64 B68 F68">
    <cfRule type="expression" dxfId="219" priority="7">
      <formula>OR($N$54="(大学・国研等)管理職",$N$54="(大学・国研等)裁量労働制")</formula>
    </cfRule>
  </conditionalFormatting>
  <conditionalFormatting sqref="B76">
    <cfRule type="expression" dxfId="218" priority="19">
      <formula>OR($N$54="管理職",$N$54="裁量労働制")</formula>
    </cfRule>
  </conditionalFormatting>
  <conditionalFormatting sqref="B77">
    <cfRule type="expression" dxfId="217" priority="33">
      <formula>OR($N$54="管理職",$N$54="裁量労働制")</formula>
    </cfRule>
  </conditionalFormatting>
  <conditionalFormatting sqref="B80">
    <cfRule type="expression" dxfId="216" priority="31">
      <formula>$N$54="固定残業制"</formula>
    </cfRule>
  </conditionalFormatting>
  <conditionalFormatting sqref="B83 B87 B90">
    <cfRule type="expression" dxfId="215" priority="28">
      <formula>$N$54="固定残業制"</formula>
    </cfRule>
  </conditionalFormatting>
  <conditionalFormatting sqref="B84 B88 B91">
    <cfRule type="expression" dxfId="214" priority="25">
      <formula>$N$54="固定残業制"</formula>
    </cfRule>
  </conditionalFormatting>
  <conditionalFormatting sqref="B65:C65 B69:C69 F69 B72:C72 B78:C78">
    <cfRule type="expression" dxfId="213" priority="13">
      <formula>OR($N$54="管理職",$N$54="裁量労働制")</formula>
    </cfRule>
  </conditionalFormatting>
  <conditionalFormatting sqref="B65:C65 B69:C69 F69 B72:C72">
    <cfRule type="expression" dxfId="212" priority="37">
      <formula>OR($N$54="管理職",$N$54="裁量労働制",$N$54="固定残業制")</formula>
    </cfRule>
  </conditionalFormatting>
  <conditionalFormatting sqref="B65:C65 B69:C69 F69">
    <cfRule type="expression" dxfId="211" priority="6">
      <formula>OR($N$54="(大学・国研等)管理職",$N$54="(大学・国研等)裁量労働制")</formula>
    </cfRule>
  </conditionalFormatting>
  <conditionalFormatting sqref="B69:D69">
    <cfRule type="expression" dxfId="210" priority="11">
      <formula>OR($N$54="管理職",$N$54="裁量労働制",$N$54="固定残業制",$N$54="(大学・国研等)管理職",$N$54="(大学・国研等)裁量労働制")</formula>
    </cfRule>
  </conditionalFormatting>
  <conditionalFormatting sqref="C64 F64:O64 C68 G68:O68 C71:N71">
    <cfRule type="expression" dxfId="209" priority="18">
      <formula>OR($N$54="管理職",$N$54="裁量労働制",$N$54="固定残業制")</formula>
    </cfRule>
  </conditionalFormatting>
  <conditionalFormatting sqref="C80:L80">
    <cfRule type="expression" dxfId="208" priority="29">
      <formula>$N$54="固定残業制"</formula>
    </cfRule>
  </conditionalFormatting>
  <conditionalFormatting sqref="C83:L83 C90:N90 C87:E87">
    <cfRule type="expression" dxfId="207" priority="22">
      <formula>$N$54="固定残業制"</formula>
    </cfRule>
  </conditionalFormatting>
  <conditionalFormatting sqref="C84:L84 C88:L88 C91:N91">
    <cfRule type="expression" dxfId="206" priority="23">
      <formula>$N$54="固定残業制"</formula>
    </cfRule>
  </conditionalFormatting>
  <conditionalFormatting sqref="C76:N76">
    <cfRule type="expression" dxfId="205" priority="38">
      <formula>OR($N$54="管理職",$N$54="裁量労働制")</formula>
    </cfRule>
  </conditionalFormatting>
  <conditionalFormatting sqref="C78:N78">
    <cfRule type="expression" dxfId="204" priority="36">
      <formula>OR($N$54="管理職",$N$54="裁量労働制")</formula>
    </cfRule>
  </conditionalFormatting>
  <conditionalFormatting sqref="C64:O64 C68 G68:O68">
    <cfRule type="expression" dxfId="203" priority="16">
      <formula>OR($N$54="管理職",$N$54="裁量労働制",$N$54="固定残業制",$N$54="(大学・国研等)管理職",$N$54="(大学・国研等)裁量労働制")</formula>
    </cfRule>
  </conditionalFormatting>
  <conditionalFormatting sqref="D65">
    <cfRule type="expression" dxfId="202" priority="5">
      <formula>OR($N$54="(大学・国研等)管理職",$N$54="(大学・国研等)裁量労働制")</formula>
    </cfRule>
  </conditionalFormatting>
  <conditionalFormatting sqref="D65:O65 C69 G69:O69 C72:N72">
    <cfRule type="expression" dxfId="201" priority="15">
      <formula>OR($N$54="管理職",$N$54="裁量労働制",$N$54="固定残業制")</formula>
    </cfRule>
  </conditionalFormatting>
  <conditionalFormatting sqref="D65:O65 C69 G69:O69">
    <cfRule type="expression" dxfId="200" priority="9">
      <formula>OR($N$54="(大学・国研等)管理職",$N$54="(大学・国研等)裁量労働制")</formula>
    </cfRule>
  </conditionalFormatting>
  <conditionalFormatting sqref="E10:F10">
    <cfRule type="expression" dxfId="199" priority="44">
      <formula>OR(I9="管理職/高プロ",I9="固定残業代有",I9="(大学・国研等)管理職/高プロ")</formula>
    </cfRule>
  </conditionalFormatting>
  <conditionalFormatting sqref="F83:L83 H90:N90">
    <cfRule type="expression" dxfId="198" priority="10">
      <formula>$N$54="固定残業制"</formula>
    </cfRule>
  </conditionalFormatting>
  <conditionalFormatting sqref="F87:L87">
    <cfRule type="expression" dxfId="197" priority="24">
      <formula>$N$54="固定残業制"</formula>
    </cfRule>
  </conditionalFormatting>
  <conditionalFormatting sqref="F77:N77">
    <cfRule type="expression" dxfId="196" priority="20">
      <formula>OR($N$54="管理職",$N$54="裁量労働制")</formula>
    </cfRule>
  </conditionalFormatting>
  <conditionalFormatting sqref="G10">
    <cfRule type="expression" dxfId="195" priority="49">
      <formula>OR($I$9="管理職/高プロ",$I$9="固定残業代有",$I$9="(大学・国研等)管理職/高プロ")</formula>
    </cfRule>
  </conditionalFormatting>
  <conditionalFormatting sqref="H2">
    <cfRule type="expression" dxfId="194" priority="47">
      <formula>COUNTA($F$1)=1</formula>
    </cfRule>
  </conditionalFormatting>
  <conditionalFormatting sqref="H10">
    <cfRule type="expression" dxfId="193" priority="42">
      <formula>OR($I$9="管理職/高プロ",$I$9="裁量",$I$9="固定残業代有",$I$9="(大学・国研等)裁量")</formula>
    </cfRule>
  </conditionalFormatting>
  <conditionalFormatting sqref="I9:J9">
    <cfRule type="expression" dxfId="192" priority="50">
      <formula>COUNTA($F$1)=1</formula>
    </cfRule>
  </conditionalFormatting>
  <conditionalFormatting sqref="I1:M1">
    <cfRule type="expression" dxfId="191" priority="52">
      <formula>$I$1&lt;&gt;"-"</formula>
    </cfRule>
  </conditionalFormatting>
  <conditionalFormatting sqref="J10">
    <cfRule type="expression" dxfId="190" priority="43">
      <formula>OR($I$9="管理職/高プロ",$I$9="裁量",$I$9="固定残業代有",$I$9="(大学・国研等)裁量")</formula>
    </cfRule>
  </conditionalFormatting>
  <conditionalFormatting sqref="K10">
    <cfRule type="expression" dxfId="189" priority="45">
      <formula>OR($I$9="裁量",$I$9="固定残業代有",$I$9="(大学・国研等)裁量")</formula>
    </cfRule>
  </conditionalFormatting>
  <conditionalFormatting sqref="M80">
    <cfRule type="expression" dxfId="188" priority="30">
      <formula>$N$54="固定残業制"</formula>
    </cfRule>
  </conditionalFormatting>
  <conditionalFormatting sqref="M83 M87 O90">
    <cfRule type="expression" dxfId="187" priority="27">
      <formula>$N$54="固定残業制"</formula>
    </cfRule>
  </conditionalFormatting>
  <conditionalFormatting sqref="M84 M88 O91">
    <cfRule type="expression" dxfId="186" priority="26">
      <formula>$N$54="固定残業制"</formula>
    </cfRule>
  </conditionalFormatting>
  <conditionalFormatting sqref="N10">
    <cfRule type="expression" dxfId="185" priority="51">
      <formula>OR($I$9="裁量",$I$9="固定残業代有",$I$9="(大学・国研等)裁量")</formula>
    </cfRule>
  </conditionalFormatting>
  <conditionalFormatting sqref="O10">
    <cfRule type="expression" dxfId="184" priority="55">
      <formula>AND(OR($H$2="あり",$Q$2="あり"),I9&lt;&gt;"通常勤務")</formula>
    </cfRule>
  </conditionalFormatting>
  <conditionalFormatting sqref="O76">
    <cfRule type="expression" dxfId="183" priority="35">
      <formula>OR($N$54="管理職",$N$54="裁量労働制")</formula>
    </cfRule>
  </conditionalFormatting>
  <conditionalFormatting sqref="O77">
    <cfRule type="expression" dxfId="182" priority="14">
      <formula>OR(,$N$54="管理職",$N$54="裁量労働制")</formula>
    </cfRule>
  </conditionalFormatting>
  <conditionalFormatting sqref="O78">
    <cfRule type="expression" dxfId="181" priority="32">
      <formula>OR($N$54="管理職",$N$54="裁量労働制")</formula>
    </cfRule>
  </conditionalFormatting>
  <conditionalFormatting sqref="O80 O84 O88">
    <cfRule type="expression" dxfId="180" priority="21">
      <formula>$N$54="固定残業制"</formula>
    </cfRule>
  </conditionalFormatting>
  <conditionalFormatting sqref="P64 D68 O68:P68">
    <cfRule type="expression" dxfId="179" priority="8">
      <formula>OR($N$54="(大学・国研等)管理職",$N$54="(大学・国研等)裁量労働制")</formula>
    </cfRule>
  </conditionalFormatting>
  <conditionalFormatting sqref="P64 D68 P68 O71">
    <cfRule type="expression" dxfId="178" priority="17">
      <formula>OR($N$54="管理職",$N$54="裁量労働制",$N$54="固定残業制")</formula>
    </cfRule>
  </conditionalFormatting>
  <conditionalFormatting sqref="P65 P69 O72">
    <cfRule type="expression" dxfId="177" priority="12">
      <formula>OR($N$54="管理職",$N$54="裁量労働制",$N$54="固定残業制")</formula>
    </cfRule>
  </conditionalFormatting>
  <conditionalFormatting sqref="P65 P69">
    <cfRule type="expression" dxfId="176" priority="34">
      <formula>OR($N$54="管理職",$N$54="裁量労働制",$N$54="(大学・国研等)管理職",$N$54="(大学・国研等)裁量労働制")</formula>
    </cfRule>
  </conditionalFormatting>
  <conditionalFormatting sqref="Q2">
    <cfRule type="expression" dxfId="175" priority="48">
      <formula>COUNTA($F$1)=1</formula>
    </cfRule>
  </conditionalFormatting>
  <conditionalFormatting sqref="Q10">
    <cfRule type="expression" dxfId="174" priority="56">
      <formula>AND(OR($H$2="あり",$Q$2="あり"),I9&lt;&gt;"通常勤務")</formula>
    </cfRule>
  </conditionalFormatting>
  <conditionalFormatting sqref="AI1">
    <cfRule type="expression" dxfId="170" priority="57">
      <formula>COUNTIF(AI2:AI26,"○")=COUNTA($AH$2:$AH$26)</formula>
    </cfRule>
  </conditionalFormatting>
  <dataValidations count="9">
    <dataValidation type="list" allowBlank="1" showInputMessage="1" showErrorMessage="1" sqref="H2 Q2" xr:uid="{6FDAD478-E359-4B42-9285-58C33459666F}">
      <formula1>"あり,なし"</formula1>
    </dataValidation>
    <dataValidation type="list" allowBlank="1" showInputMessage="1" showErrorMessage="1" sqref="F1:H1" xr:uid="{03E706C5-C128-4A5A-9E99-EB2B7369865C}">
      <formula1>"委託業務従事日誌,補助事業従事日誌"</formula1>
    </dataValidation>
    <dataValidation type="time" operator="greaterThan" allowBlank="1" showInputMessage="1" errorTitle="時刻を入力して下さい。" error="0:01以上の時刻を入力して下さい。" sqref="E13:E43 G13:G43" xr:uid="{EC3FE253-F830-4CF6-8600-391DA01269D6}">
      <formula1>0</formula1>
    </dataValidation>
    <dataValidation type="time" allowBlank="1" showInputMessage="1" showErrorMessage="1" errorTitle="時刻を入力してください。" error="0:00から23:59までの時刻が入力できます。" sqref="H13:H43" xr:uid="{4BE5CD4C-7E06-481A-9AAB-0EF6B4FA26F5}">
      <formula1>0</formula1>
      <formula2>0.999988425925926</formula2>
    </dataValidation>
    <dataValidation type="list" allowBlank="1" showInputMessage="1" showErrorMessage="1" sqref="N55:P55" xr:uid="{C806BD6F-3EA9-4E1B-8A81-4F4BC05C7F01}">
      <formula1>"管理職,裁量労働制,固定残業制,一般従業員,エフォート"</formula1>
    </dataValidation>
    <dataValidation type="list" imeMode="on" allowBlank="1" sqref="I9:J9" xr:uid="{460DB5B5-1F74-4EE2-B52B-EF72302A9EBD}">
      <formula1>"通常勤務,管理職/高プロ,裁量,固定残業代有,(大学・国研等)管理職/高プロ,(大学・国研等)裁量,その他"</formula1>
    </dataValidation>
    <dataValidation type="list" allowBlank="1" showInputMessage="1" showErrorMessage="1" sqref="C13:C43" xr:uid="{1EB3C3C8-D403-481A-AD76-74FB7190221B}">
      <formula1>$AP$4:$AP$7</formula1>
    </dataValidation>
    <dataValidation type="list" allowBlank="1" showInputMessage="1" showErrorMessage="1" sqref="I8:J8" xr:uid="{B502C331-9336-4FE9-8800-4475E985DC62}">
      <formula1>"直接雇用,出向,派遣"</formula1>
    </dataValidation>
    <dataValidation type="time" allowBlank="1" showInputMessage="1" errorTitle="時刻を入力してください。" error="0:00から23:59までの時刻が入力できます。" sqref="F13:F43 D13:D43" xr:uid="{4FC8251C-3DBA-40EA-B4AD-3F7756D594A3}">
      <formula1>0</formula1>
      <formula2>0.999988425925926</formula2>
    </dataValidation>
  </dataValidations>
  <pageMargins left="0.78740157480314965" right="0.39370078740157483" top="0.59055118110236227" bottom="0.59055118110236227" header="0.39370078740157483" footer="0.39370078740157483"/>
  <pageSetup paperSize="9" scale="92" orientation="portrait"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4" operator="containsText" id="{7FC88DCC-74B3-4A27-9DD8-D3CD7CCBE0DF}">
            <xm:f>NOT(ISERROR(SEARCH("✕",S1)))</xm:f>
            <xm:f>"✕"</xm:f>
            <x14:dxf>
              <font>
                <b/>
                <i val="0"/>
                <color rgb="FFFF0000"/>
              </font>
              <fill>
                <patternFill patternType="none">
                  <bgColor auto="1"/>
                </patternFill>
              </fill>
            </x14:dxf>
          </x14:cfRule>
          <xm:sqref>S1:X9 S10:U10 W10:X10 S11:X12 S13:V43</xm:sqref>
        </x14:conditionalFormatting>
        <x14:conditionalFormatting xmlns:xm="http://schemas.microsoft.com/office/excel/2006/main">
          <x14:cfRule type="containsText" priority="1" operator="containsText" id="{4CAD67C6-695C-4295-BB75-9B5FA6E37AEC}">
            <xm:f>NOT(ISERROR(SEARCH("✕",Z13)))</xm:f>
            <xm:f>"✕"</xm:f>
            <x14:dxf>
              <font>
                <b/>
                <i val="0"/>
                <color rgb="FFFF0000"/>
              </font>
              <fill>
                <patternFill patternType="none">
                  <bgColor auto="1"/>
                </patternFill>
              </fill>
            </x14:dxf>
          </x14:cfRule>
          <xm:sqref>Z13:AF43</xm:sqref>
        </x14:conditionalFormatting>
        <x14:conditionalFormatting xmlns:xm="http://schemas.microsoft.com/office/excel/2006/main">
          <x14:cfRule type="containsText" priority="46" operator="containsText" id="{8B985A56-F03B-4BE1-A9B7-DC843DFC83A5}">
            <xm:f>NOT(ISERROR(SEARCH("✕",W1)))</xm:f>
            <xm:f>"✕"</xm:f>
            <x14:dxf>
              <font>
                <b/>
                <i val="0"/>
                <color rgb="FFFF0000"/>
              </font>
              <fill>
                <patternFill patternType="none">
                  <bgColor auto="1"/>
                </patternFill>
              </fill>
            </x14:dxf>
          </x14:cfRule>
          <xm:sqref>AG1:AG43 W13:Y44</xm:sqref>
        </x14:conditionalFormatting>
        <x14:conditionalFormatting xmlns:xm="http://schemas.microsoft.com/office/excel/2006/main">
          <x14:cfRule type="containsText" priority="40" operator="containsText" id="{795172E9-0B11-42BD-BA45-9EDC19AEF167}">
            <xm:f>NOT(ISERROR(SEARCH("✕",AI2)))</xm:f>
            <xm:f>"✕"</xm:f>
            <x14:dxf>
              <font>
                <b/>
                <i val="0"/>
                <color rgb="FFFF0000"/>
              </font>
              <fill>
                <patternFill patternType="none">
                  <bgColor auto="1"/>
                </patternFill>
              </fill>
            </x14:dxf>
          </x14:cfRule>
          <xm:sqref>AI2:AI23</xm:sqref>
        </x14:conditionalFormatting>
        <x14:conditionalFormatting xmlns:xm="http://schemas.microsoft.com/office/excel/2006/main">
          <x14:cfRule type="containsText" priority="3" operator="containsText" id="{0D1F3A86-3438-4430-B691-61E29838D978}">
            <xm:f>NOT(ISERROR(SEARCH("✕",AO10)))</xm:f>
            <xm:f>"✕"</xm:f>
            <x14:dxf>
              <font>
                <b/>
                <i val="0"/>
                <color rgb="FFFF0000"/>
              </font>
              <fill>
                <patternFill patternType="none">
                  <bgColor auto="1"/>
                </patternFill>
              </fill>
            </x14:dxf>
          </x14:cfRule>
          <xm:sqref>AO10:AR10</xm:sqref>
        </x14:conditionalFormatting>
      </x14:conditionalFormattings>
    </ext>
  </extLst>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（週単位）従事日誌202604</vt:lpstr>
      <vt:lpstr>（週単位）従事日誌202605 </vt:lpstr>
      <vt:lpstr>（週単位）従事日誌202606</vt:lpstr>
      <vt:lpstr>（週単位）従事日誌202607</vt:lpstr>
      <vt:lpstr>（週単位）従事日誌202608</vt:lpstr>
      <vt:lpstr>（週単位）従事日誌202609</vt:lpstr>
      <vt:lpstr>（週単位）従事日誌202610</vt:lpstr>
      <vt:lpstr>（週単位）従事日誌202611</vt:lpstr>
      <vt:lpstr>（週単位）従事日誌202612</vt:lpstr>
      <vt:lpstr>（週単位）従事日誌202701</vt:lpstr>
      <vt:lpstr>（週単位）従事日誌202702</vt:lpstr>
      <vt:lpstr>（週単位）従事日誌202703</vt:lpstr>
      <vt:lpstr>'（週単位）従事日誌202604'!Print_Area</vt:lpstr>
      <vt:lpstr>'（週単位）従事日誌202605 '!Print_Area</vt:lpstr>
      <vt:lpstr>'（週単位）従事日誌202606'!Print_Area</vt:lpstr>
      <vt:lpstr>'（週単位）従事日誌202607'!Print_Area</vt:lpstr>
      <vt:lpstr>'（週単位）従事日誌202608'!Print_Area</vt:lpstr>
      <vt:lpstr>'（週単位）従事日誌202609'!Print_Area</vt:lpstr>
      <vt:lpstr>'（週単位）従事日誌202610'!Print_Area</vt:lpstr>
      <vt:lpstr>'（週単位）従事日誌202611'!Print_Area</vt:lpstr>
      <vt:lpstr>'（週単位）従事日誌202612'!Print_Area</vt:lpstr>
      <vt:lpstr>'（週単位）従事日誌202701'!Print_Area</vt:lpstr>
      <vt:lpstr>'（週単位）従事日誌202702'!Print_Area</vt:lpstr>
      <vt:lpstr>'（週単位）従事日誌202703'!Print_Area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