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defaultThemeVersion="124226"/>
  <xr:revisionPtr revIDLastSave="0" documentId="13_ncr:1_{D0612453-A453-4B1B-933E-94937F19A5B1}" xr6:coauthVersionLast="47" xr6:coauthVersionMax="47" xr10:uidLastSave="{00000000-0000-0000-0000-000000000000}"/>
  <bookViews>
    <workbookView xWindow="-120" yWindow="-16320" windowWidth="29040" windowHeight="15720" xr2:uid="{31052666-7C25-4B27-9BF4-E02A09C96E4D}"/>
  </bookViews>
  <sheets>
    <sheet name="（日報）従事日誌202604" sheetId="69" r:id="rId1"/>
    <sheet name="（日報）従事日誌202605 " sheetId="68" r:id="rId2"/>
    <sheet name="（日報）従事日誌202606" sheetId="70" r:id="rId3"/>
    <sheet name="（日報）従事日誌202607" sheetId="71" r:id="rId4"/>
    <sheet name="（日報）従事日誌202608" sheetId="72" r:id="rId5"/>
    <sheet name="（日報）従事日誌202609" sheetId="73" r:id="rId6"/>
    <sheet name="（日報）従事日誌202610" sheetId="75" r:id="rId7"/>
    <sheet name="（日報）従事日誌202611" sheetId="76" r:id="rId8"/>
    <sheet name="（日報）従事日誌202612" sheetId="77" r:id="rId9"/>
    <sheet name="（日報）従事日誌202701" sheetId="78" r:id="rId10"/>
    <sheet name="（日報）従事日誌202702" sheetId="79" r:id="rId11"/>
    <sheet name="（日報）従事日誌202703" sheetId="80" r:id="rId12"/>
  </sheets>
  <definedNames>
    <definedName name="_xlnm.Print_Area" localSheetId="0">'（日報）従事日誌202604'!$A$1:$Q$51</definedName>
    <definedName name="_xlnm.Print_Area" localSheetId="1">'（日報）従事日誌202605 '!$A$1:$Q$51</definedName>
    <definedName name="_xlnm.Print_Area" localSheetId="2">'（日報）従事日誌202606'!$A$1:$Q$51</definedName>
    <definedName name="_xlnm.Print_Area" localSheetId="3">'（日報）従事日誌202607'!$A$1:$Q$51</definedName>
    <definedName name="_xlnm.Print_Area" localSheetId="4">'（日報）従事日誌202608'!$A$1:$Q$51</definedName>
    <definedName name="_xlnm.Print_Area" localSheetId="5">'（日報）従事日誌202609'!$A$1:$Q$51</definedName>
    <definedName name="_xlnm.Print_Area" localSheetId="6">'（日報）従事日誌202610'!$A$1:$Q$51</definedName>
    <definedName name="_xlnm.Print_Area" localSheetId="7">'（日報）従事日誌202611'!$A$1:$Q$51</definedName>
    <definedName name="_xlnm.Print_Area" localSheetId="8">'（日報）従事日誌202612'!$A$1:$Q$51</definedName>
    <definedName name="_xlnm.Print_Area" localSheetId="9">'（日報）従事日誌202701'!$A$1:$Q$51</definedName>
    <definedName name="_xlnm.Print_Area" localSheetId="10">'（日報）従事日誌202702'!$A$1:$Q$51</definedName>
    <definedName name="_xlnm.Print_Area" localSheetId="11">'（日報）従事日誌202703'!$A$1:$Q$51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4" i="80" l="1" a="1"/>
  <c r="AB14" i="80"/>
  <c r="AB15" i="80" a="1"/>
  <c r="AB15" i="80"/>
  <c r="AB16" i="80" a="1"/>
  <c r="AB16" i="80"/>
  <c r="AB17" i="80" a="1"/>
  <c r="AB17" i="80"/>
  <c r="AB18" i="80" a="1"/>
  <c r="AB18" i="80"/>
  <c r="AB19" i="80" a="1"/>
  <c r="AB19" i="80"/>
  <c r="AB20" i="80" a="1"/>
  <c r="AB20" i="80"/>
  <c r="AB21" i="80" a="1"/>
  <c r="AB21" i="80"/>
  <c r="AB22" i="80" a="1"/>
  <c r="AB22" i="80"/>
  <c r="AB23" i="80" a="1"/>
  <c r="AB23" i="80"/>
  <c r="AB24" i="80" a="1"/>
  <c r="AB24" i="80"/>
  <c r="AB25" i="80" a="1"/>
  <c r="AB25" i="80"/>
  <c r="AB26" i="80" a="1"/>
  <c r="AB26" i="80"/>
  <c r="AB27" i="80" a="1"/>
  <c r="AB27" i="80"/>
  <c r="AB28" i="80" a="1"/>
  <c r="AB28" i="80"/>
  <c r="AB29" i="80" a="1"/>
  <c r="AB29" i="80"/>
  <c r="AB30" i="80" a="1"/>
  <c r="AB30" i="80"/>
  <c r="AB31" i="80" a="1"/>
  <c r="AB31" i="80"/>
  <c r="AB32" i="80" a="1"/>
  <c r="AB32" i="80"/>
  <c r="AB33" i="80" a="1"/>
  <c r="AB33" i="80"/>
  <c r="AB34" i="80" a="1"/>
  <c r="AB34" i="80"/>
  <c r="AB35" i="80" a="1"/>
  <c r="AB35" i="80"/>
  <c r="AB36" i="80" a="1"/>
  <c r="AB36" i="80"/>
  <c r="AB37" i="80" a="1"/>
  <c r="AB37" i="80"/>
  <c r="AB38" i="80" a="1"/>
  <c r="AB38" i="80"/>
  <c r="AB39" i="80" a="1"/>
  <c r="AB39" i="80"/>
  <c r="AB40" i="80" a="1"/>
  <c r="AB40" i="80"/>
  <c r="AB41" i="80" a="1"/>
  <c r="AB41" i="80"/>
  <c r="AB42" i="80" a="1"/>
  <c r="AB42" i="80"/>
  <c r="AB43" i="80" a="1"/>
  <c r="AB43" i="80"/>
  <c r="AB13" i="80" a="1"/>
  <c r="AB13" i="80"/>
  <c r="AB14" i="79" a="1"/>
  <c r="AB14" i="79"/>
  <c r="AB15" i="79" a="1"/>
  <c r="AB15" i="79"/>
  <c r="AB16" i="79" a="1"/>
  <c r="AB16" i="79"/>
  <c r="AB17" i="79" a="1"/>
  <c r="AB17" i="79"/>
  <c r="AB18" i="79" a="1"/>
  <c r="AB18" i="79"/>
  <c r="AB19" i="79" a="1"/>
  <c r="AB19" i="79"/>
  <c r="AB20" i="79" a="1"/>
  <c r="AB20" i="79"/>
  <c r="AB21" i="79" a="1"/>
  <c r="AB21" i="79"/>
  <c r="AB22" i="79" a="1"/>
  <c r="AB22" i="79"/>
  <c r="AB23" i="79" a="1"/>
  <c r="AB23" i="79"/>
  <c r="AB24" i="79" a="1"/>
  <c r="AB24" i="79"/>
  <c r="AB25" i="79" a="1"/>
  <c r="AB25" i="79"/>
  <c r="AB26" i="79" a="1"/>
  <c r="AB26" i="79"/>
  <c r="AB27" i="79" a="1"/>
  <c r="AB27" i="79"/>
  <c r="AB28" i="79" a="1"/>
  <c r="AB28" i="79"/>
  <c r="AB29" i="79" a="1"/>
  <c r="AB29" i="79"/>
  <c r="AB30" i="79" a="1"/>
  <c r="AB30" i="79"/>
  <c r="AB31" i="79" a="1"/>
  <c r="AB31" i="79"/>
  <c r="AB32" i="79" a="1"/>
  <c r="AB32" i="79"/>
  <c r="AB33" i="79" a="1"/>
  <c r="AB33" i="79"/>
  <c r="AB34" i="79" a="1"/>
  <c r="AB34" i="79"/>
  <c r="AB35" i="79" a="1"/>
  <c r="AB35" i="79"/>
  <c r="AB36" i="79" a="1"/>
  <c r="AB36" i="79"/>
  <c r="AB37" i="79" a="1"/>
  <c r="AB37" i="79"/>
  <c r="AB38" i="79" a="1"/>
  <c r="AB38" i="79"/>
  <c r="AB39" i="79" a="1"/>
  <c r="AB39" i="79"/>
  <c r="AB40" i="79" a="1"/>
  <c r="AB40" i="79"/>
  <c r="AB41" i="79" a="1"/>
  <c r="AB41" i="79"/>
  <c r="AB42" i="79" a="1"/>
  <c r="AB42" i="79"/>
  <c r="AB43" i="79" a="1"/>
  <c r="AB43" i="79"/>
  <c r="AB13" i="79" a="1"/>
  <c r="AB13" i="79"/>
  <c r="AB14" i="78" a="1"/>
  <c r="AB14" i="78" s="1"/>
  <c r="AB15" i="78" a="1"/>
  <c r="AB15" i="78" s="1"/>
  <c r="AB16" i="78" a="1"/>
  <c r="AB16" i="78" s="1"/>
  <c r="AB17" i="78" a="1"/>
  <c r="AB17" i="78"/>
  <c r="AB18" i="78" a="1"/>
  <c r="AB18" i="78" s="1"/>
  <c r="AB19" i="78" a="1"/>
  <c r="AB19" i="78"/>
  <c r="AB20" i="78" a="1"/>
  <c r="AB20" i="78"/>
  <c r="AB21" i="78" a="1"/>
  <c r="AB21" i="78"/>
  <c r="AB22" i="78" a="1"/>
  <c r="AB22" i="78" s="1"/>
  <c r="AB23" i="78" a="1"/>
  <c r="AB23" i="78" s="1"/>
  <c r="AB24" i="78" a="1"/>
  <c r="AB24" i="78" s="1"/>
  <c r="AB25" i="78" a="1"/>
  <c r="AB25" i="78"/>
  <c r="AB26" i="78" a="1"/>
  <c r="AB26" i="78" s="1"/>
  <c r="AB27" i="78" a="1"/>
  <c r="AB27" i="78"/>
  <c r="AB28" i="78" a="1"/>
  <c r="AB28" i="78"/>
  <c r="AB29" i="78" a="1"/>
  <c r="AB29" i="78"/>
  <c r="AB30" i="78" a="1"/>
  <c r="AB30" i="78" s="1"/>
  <c r="AB31" i="78" a="1"/>
  <c r="AB31" i="78" s="1"/>
  <c r="AB32" i="78" a="1"/>
  <c r="AB32" i="78" s="1"/>
  <c r="AB33" i="78" a="1"/>
  <c r="AB33" i="78"/>
  <c r="AB34" i="78" a="1"/>
  <c r="AB34" i="78" s="1"/>
  <c r="AB35" i="78" a="1"/>
  <c r="AB35" i="78"/>
  <c r="AB36" i="78" a="1"/>
  <c r="AB36" i="78"/>
  <c r="AB37" i="78" a="1"/>
  <c r="AB37" i="78"/>
  <c r="AB38" i="78" a="1"/>
  <c r="AB38" i="78" s="1"/>
  <c r="AB39" i="78" a="1"/>
  <c r="AB39" i="78" s="1"/>
  <c r="AB40" i="78" a="1"/>
  <c r="AB40" i="78" s="1"/>
  <c r="AB41" i="78" a="1"/>
  <c r="AB41" i="78"/>
  <c r="AB42" i="78" a="1"/>
  <c r="AB42" i="78" s="1"/>
  <c r="AB43" i="78" a="1"/>
  <c r="AB43" i="78"/>
  <c r="AB13" i="78" a="1"/>
  <c r="AB13" i="78" s="1"/>
  <c r="AB14" i="77" a="1"/>
  <c r="AB14" i="77" s="1"/>
  <c r="AB15" i="77" a="1"/>
  <c r="AB15" i="77" s="1"/>
  <c r="AB16" i="77" a="1"/>
  <c r="AB16" i="77" s="1"/>
  <c r="AB17" i="77" a="1"/>
  <c r="AB17" i="77"/>
  <c r="AB18" i="77" a="1"/>
  <c r="AB18" i="77" s="1"/>
  <c r="AB19" i="77" a="1"/>
  <c r="AB19" i="77"/>
  <c r="AB20" i="77" a="1"/>
  <c r="AB20" i="77"/>
  <c r="AB21" i="77" a="1"/>
  <c r="AB21" i="77"/>
  <c r="AB22" i="77" a="1"/>
  <c r="AB22" i="77" s="1"/>
  <c r="AB23" i="77" a="1"/>
  <c r="AB23" i="77" s="1"/>
  <c r="AB24" i="77" a="1"/>
  <c r="AB24" i="77" s="1"/>
  <c r="AB25" i="77" a="1"/>
  <c r="AB25" i="77"/>
  <c r="AB26" i="77" a="1"/>
  <c r="AB26" i="77" s="1"/>
  <c r="AB27" i="77" a="1"/>
  <c r="AB27" i="77"/>
  <c r="AB28" i="77" a="1"/>
  <c r="AB28" i="77"/>
  <c r="AB29" i="77" a="1"/>
  <c r="AB29" i="77"/>
  <c r="AB30" i="77" a="1"/>
  <c r="AB30" i="77" s="1"/>
  <c r="AB31" i="77" a="1"/>
  <c r="AB31" i="77" s="1"/>
  <c r="AB32" i="77" a="1"/>
  <c r="AB32" i="77" s="1"/>
  <c r="AB33" i="77" a="1"/>
  <c r="AB33" i="77"/>
  <c r="AB34" i="77" a="1"/>
  <c r="AB34" i="77" s="1"/>
  <c r="AB35" i="77" a="1"/>
  <c r="AB35" i="77"/>
  <c r="AB36" i="77" a="1"/>
  <c r="AB36" i="77"/>
  <c r="AB37" i="77" a="1"/>
  <c r="AB37" i="77" s="1"/>
  <c r="AB38" i="77" a="1"/>
  <c r="AB38" i="77" s="1"/>
  <c r="AB39" i="77" a="1"/>
  <c r="AB39" i="77" s="1"/>
  <c r="AB40" i="77" a="1"/>
  <c r="AB40" i="77" s="1"/>
  <c r="AB41" i="77" a="1"/>
  <c r="AB41" i="77"/>
  <c r="AB42" i="77" a="1"/>
  <c r="AB42" i="77" s="1"/>
  <c r="AB43" i="77" a="1"/>
  <c r="AB43" i="77"/>
  <c r="AB13" i="77" a="1"/>
  <c r="AB13" i="77"/>
  <c r="AB14" i="76" a="1"/>
  <c r="AB14" i="76"/>
  <c r="AB15" i="76" a="1"/>
  <c r="AB15" i="76" s="1"/>
  <c r="AB16" i="76" a="1"/>
  <c r="AB16" i="76" s="1"/>
  <c r="AB17" i="76" a="1"/>
  <c r="AB17" i="76"/>
  <c r="AB18" i="76" a="1"/>
  <c r="AB18" i="76"/>
  <c r="AB19" i="76" a="1"/>
  <c r="AB19" i="76"/>
  <c r="AB20" i="76" a="1"/>
  <c r="AB20" i="76"/>
  <c r="AB21" i="76" a="1"/>
  <c r="AB21" i="76"/>
  <c r="AB22" i="76" a="1"/>
  <c r="AB22" i="76"/>
  <c r="AB23" i="76" a="1"/>
  <c r="AB23" i="76" s="1"/>
  <c r="AB24" i="76" a="1"/>
  <c r="AB24" i="76" s="1"/>
  <c r="AB25" i="76" a="1"/>
  <c r="AB25" i="76"/>
  <c r="AB26" i="76" a="1"/>
  <c r="AB26" i="76"/>
  <c r="AB27" i="76" a="1"/>
  <c r="AB27" i="76"/>
  <c r="AB28" i="76" a="1"/>
  <c r="AB28" i="76"/>
  <c r="AB29" i="76" a="1"/>
  <c r="AB29" i="76"/>
  <c r="AB30" i="76" a="1"/>
  <c r="AB30" i="76"/>
  <c r="AB31" i="76" a="1"/>
  <c r="AB31" i="76" s="1"/>
  <c r="AB32" i="76" a="1"/>
  <c r="AB32" i="76" s="1"/>
  <c r="AB33" i="76" a="1"/>
  <c r="AB33" i="76"/>
  <c r="AB34" i="76" a="1"/>
  <c r="AB34" i="76"/>
  <c r="AB35" i="76" a="1"/>
  <c r="AB35" i="76"/>
  <c r="AB36" i="76" a="1"/>
  <c r="AB36" i="76"/>
  <c r="AB37" i="76" a="1"/>
  <c r="AB37" i="76"/>
  <c r="AB38" i="76" a="1"/>
  <c r="AB38" i="76"/>
  <c r="AB39" i="76" a="1"/>
  <c r="AB39" i="76" s="1"/>
  <c r="AB40" i="76" a="1"/>
  <c r="AB40" i="76" s="1"/>
  <c r="AB41" i="76" a="1"/>
  <c r="AB41" i="76"/>
  <c r="AB42" i="76" a="1"/>
  <c r="AB42" i="76"/>
  <c r="AB43" i="76" a="1"/>
  <c r="AB43" i="76"/>
  <c r="AB13" i="76" a="1"/>
  <c r="AB13" i="76"/>
  <c r="AB14" i="75" a="1"/>
  <c r="AB14" i="75"/>
  <c r="AB15" i="75" a="1"/>
  <c r="AB15" i="75" s="1"/>
  <c r="AB16" i="75" a="1"/>
  <c r="AB16" i="75" s="1"/>
  <c r="AB17" i="75" a="1"/>
  <c r="AB17" i="75"/>
  <c r="AB18" i="75" a="1"/>
  <c r="AB18" i="75"/>
  <c r="AB19" i="75" a="1"/>
  <c r="AB19" i="75"/>
  <c r="AB20" i="75" a="1"/>
  <c r="AB20" i="75"/>
  <c r="AB21" i="75" a="1"/>
  <c r="AB21" i="75"/>
  <c r="AB22" i="75" a="1"/>
  <c r="AB22" i="75"/>
  <c r="AB23" i="75" a="1"/>
  <c r="AB23" i="75" s="1"/>
  <c r="AB24" i="75" a="1"/>
  <c r="AB24" i="75" s="1"/>
  <c r="AB25" i="75" a="1"/>
  <c r="AB25" i="75"/>
  <c r="AB26" i="75" a="1"/>
  <c r="AB26" i="75"/>
  <c r="AB27" i="75" a="1"/>
  <c r="AB27" i="75"/>
  <c r="AB28" i="75" a="1"/>
  <c r="AB28" i="75"/>
  <c r="AB29" i="75" a="1"/>
  <c r="AB29" i="75"/>
  <c r="AB30" i="75" a="1"/>
  <c r="AB30" i="75"/>
  <c r="AB31" i="75" a="1"/>
  <c r="AB31" i="75" s="1"/>
  <c r="AB32" i="75" a="1"/>
  <c r="AB32" i="75" s="1"/>
  <c r="AB33" i="75" a="1"/>
  <c r="AB33" i="75"/>
  <c r="AB34" i="75" a="1"/>
  <c r="AB34" i="75"/>
  <c r="AB35" i="75" a="1"/>
  <c r="AB35" i="75"/>
  <c r="AB36" i="75" a="1"/>
  <c r="AB36" i="75"/>
  <c r="AB37" i="75" a="1"/>
  <c r="AB37" i="75"/>
  <c r="AB38" i="75" a="1"/>
  <c r="AB38" i="75"/>
  <c r="AB39" i="75" a="1"/>
  <c r="AB39" i="75" s="1"/>
  <c r="AB40" i="75" a="1"/>
  <c r="AB40" i="75" s="1"/>
  <c r="AB41" i="75" a="1"/>
  <c r="AB41" i="75"/>
  <c r="AB42" i="75" a="1"/>
  <c r="AB42" i="75"/>
  <c r="AB43" i="75" a="1"/>
  <c r="AB43" i="75"/>
  <c r="AB13" i="75" a="1"/>
  <c r="AB13" i="75" s="1"/>
  <c r="AB14" i="73" a="1"/>
  <c r="AB14" i="73"/>
  <c r="AB15" i="73" a="1"/>
  <c r="AB15" i="73"/>
  <c r="AB16" i="73" a="1"/>
  <c r="AB16" i="73"/>
  <c r="AB17" i="73" a="1"/>
  <c r="AB17" i="73"/>
  <c r="AB18" i="73" a="1"/>
  <c r="AB18" i="73" s="1"/>
  <c r="AB19" i="73" a="1"/>
  <c r="AB19" i="73"/>
  <c r="AB20" i="73" a="1"/>
  <c r="AB20" i="73"/>
  <c r="AB21" i="73" a="1"/>
  <c r="AB21" i="73"/>
  <c r="AB22" i="73" a="1"/>
  <c r="AB22" i="73"/>
  <c r="AB23" i="73" a="1"/>
  <c r="AB23" i="73" s="1"/>
  <c r="AB24" i="73" a="1"/>
  <c r="AB24" i="73"/>
  <c r="AB25" i="73" a="1"/>
  <c r="AB25" i="73"/>
  <c r="AB26" i="73" a="1"/>
  <c r="AB26" i="73" s="1"/>
  <c r="AB27" i="73" a="1"/>
  <c r="AB27" i="73"/>
  <c r="AB28" i="73" a="1"/>
  <c r="AB28" i="73"/>
  <c r="AB29" i="73" a="1"/>
  <c r="AB29" i="73"/>
  <c r="AB30" i="73" a="1"/>
  <c r="AB30" i="73"/>
  <c r="AB31" i="73" a="1"/>
  <c r="AB31" i="73" s="1"/>
  <c r="AB32" i="73" a="1"/>
  <c r="AB32" i="73"/>
  <c r="AB33" i="73" a="1"/>
  <c r="AB33" i="73" s="1"/>
  <c r="AB34" i="73" a="1"/>
  <c r="AB34" i="73" s="1"/>
  <c r="AB35" i="73" a="1"/>
  <c r="AB35" i="73"/>
  <c r="AB36" i="73" a="1"/>
  <c r="AB36" i="73"/>
  <c r="AB37" i="73" a="1"/>
  <c r="AB37" i="73"/>
  <c r="AB38" i="73" a="1"/>
  <c r="AB38" i="73"/>
  <c r="AB39" i="73" a="1"/>
  <c r="AB39" i="73" s="1"/>
  <c r="AB40" i="73" a="1"/>
  <c r="AB40" i="73"/>
  <c r="AB41" i="73" a="1"/>
  <c r="AB41" i="73" s="1"/>
  <c r="AB42" i="73" a="1"/>
  <c r="AB42" i="73" s="1"/>
  <c r="AB43" i="73" a="1"/>
  <c r="AB43" i="73"/>
  <c r="AB14" i="72" a="1"/>
  <c r="AB14" i="72" s="1"/>
  <c r="AB15" i="72" a="1"/>
  <c r="AB15" i="72"/>
  <c r="AB16" i="72" a="1"/>
  <c r="AB16" i="72"/>
  <c r="AB17" i="72" a="1"/>
  <c r="AB17" i="72"/>
  <c r="AB18" i="72" a="1"/>
  <c r="AB18" i="72" s="1"/>
  <c r="AB19" i="72" a="1"/>
  <c r="AB19" i="72"/>
  <c r="AB20" i="72" a="1"/>
  <c r="AB20" i="72"/>
  <c r="AB21" i="72" a="1"/>
  <c r="AB21" i="72"/>
  <c r="AB22" i="72" a="1"/>
  <c r="AB22" i="72" s="1"/>
  <c r="AB23" i="72" a="1"/>
  <c r="AB23" i="72"/>
  <c r="AB24" i="72" a="1"/>
  <c r="AB24" i="72"/>
  <c r="AB25" i="72" a="1"/>
  <c r="AB25" i="72"/>
  <c r="AB26" i="72" a="1"/>
  <c r="AB26" i="72" s="1"/>
  <c r="AB27" i="72" a="1"/>
  <c r="AB27" i="72"/>
  <c r="AB28" i="72" a="1"/>
  <c r="AB28" i="72"/>
  <c r="AB29" i="72" a="1"/>
  <c r="AB29" i="72"/>
  <c r="AB30" i="72" a="1"/>
  <c r="AB30" i="72" s="1"/>
  <c r="AB31" i="72" a="1"/>
  <c r="AB31" i="72"/>
  <c r="AB32" i="72" a="1"/>
  <c r="AB32" i="72"/>
  <c r="AB33" i="72" a="1"/>
  <c r="AB33" i="72"/>
  <c r="AB34" i="72" a="1"/>
  <c r="AB34" i="72" s="1"/>
  <c r="AB35" i="72" a="1"/>
  <c r="AB35" i="72"/>
  <c r="AB36" i="72" a="1"/>
  <c r="AB36" i="72"/>
  <c r="AB37" i="72" a="1"/>
  <c r="AB37" i="72"/>
  <c r="AB38" i="72" a="1"/>
  <c r="AB38" i="72" s="1"/>
  <c r="AB39" i="72" a="1"/>
  <c r="AB39" i="72"/>
  <c r="AB40" i="72" a="1"/>
  <c r="AB40" i="72"/>
  <c r="AB41" i="72" a="1"/>
  <c r="AB41" i="72"/>
  <c r="AB42" i="72" a="1"/>
  <c r="AB42" i="72" s="1"/>
  <c r="AB43" i="72" a="1"/>
  <c r="AB43" i="72"/>
  <c r="AB13" i="72" a="1"/>
  <c r="AB13" i="72"/>
  <c r="AB14" i="71" a="1"/>
  <c r="AB14" i="71"/>
  <c r="AB15" i="71" a="1"/>
  <c r="AB15" i="71" s="1"/>
  <c r="AB16" i="71" a="1"/>
  <c r="AB16" i="71" s="1"/>
  <c r="AB17" i="71" a="1"/>
  <c r="AB17" i="71"/>
  <c r="AB18" i="71" a="1"/>
  <c r="AB18" i="71" s="1"/>
  <c r="AB19" i="71" a="1"/>
  <c r="AB19" i="71"/>
  <c r="AB20" i="71" a="1"/>
  <c r="AB20" i="71"/>
  <c r="AB21" i="71" a="1"/>
  <c r="AB21" i="71"/>
  <c r="AB22" i="71" a="1"/>
  <c r="AB22" i="71"/>
  <c r="AB23" i="71" a="1"/>
  <c r="AB23" i="71" s="1"/>
  <c r="AB24" i="71" a="1"/>
  <c r="AB24" i="71" s="1"/>
  <c r="AB25" i="71" a="1"/>
  <c r="AB25" i="71"/>
  <c r="AB26" i="71" a="1"/>
  <c r="AB26" i="71" s="1"/>
  <c r="AB27" i="71" a="1"/>
  <c r="AB27" i="71"/>
  <c r="AB28" i="71" a="1"/>
  <c r="AB28" i="71"/>
  <c r="AB29" i="71" a="1"/>
  <c r="AB29" i="71"/>
  <c r="AB30" i="71" a="1"/>
  <c r="AB30" i="71"/>
  <c r="AB31" i="71" a="1"/>
  <c r="AB31" i="71" s="1"/>
  <c r="AB32" i="71" a="1"/>
  <c r="AB32" i="71" s="1"/>
  <c r="AB33" i="71" a="1"/>
  <c r="AB33" i="71"/>
  <c r="AB34" i="71" a="1"/>
  <c r="AB34" i="71" s="1"/>
  <c r="AB35" i="71" a="1"/>
  <c r="AB35" i="71"/>
  <c r="AB36" i="71" a="1"/>
  <c r="AB36" i="71"/>
  <c r="AB37" i="71" a="1"/>
  <c r="AB37" i="71"/>
  <c r="AB38" i="71" a="1"/>
  <c r="AB38" i="71"/>
  <c r="AB39" i="71" a="1"/>
  <c r="AB39" i="71" s="1"/>
  <c r="AB40" i="71" a="1"/>
  <c r="AB40" i="71" s="1"/>
  <c r="AB41" i="71" a="1"/>
  <c r="AB41" i="71"/>
  <c r="AB42" i="71" a="1"/>
  <c r="AB42" i="71" s="1"/>
  <c r="AB43" i="71" a="1"/>
  <c r="AB43" i="71"/>
  <c r="AB13" i="71" a="1"/>
  <c r="AB13" i="71" s="1"/>
  <c r="AB13" i="70" a="1"/>
  <c r="AB13" i="70" s="1"/>
  <c r="AB14" i="70" a="1"/>
  <c r="AB14" i="70"/>
  <c r="AB15" i="70" a="1"/>
  <c r="AB15" i="70"/>
  <c r="AB16" i="70" a="1"/>
  <c r="AB16" i="70" s="1"/>
  <c r="AB17" i="70" a="1"/>
  <c r="AB17" i="70"/>
  <c r="AB18" i="70" a="1"/>
  <c r="AB18" i="70"/>
  <c r="AB19" i="70" a="1"/>
  <c r="AB19" i="70"/>
  <c r="AB20" i="70" a="1"/>
  <c r="AB20" i="70"/>
  <c r="AB21" i="70" a="1"/>
  <c r="AB21" i="70"/>
  <c r="AB22" i="70" a="1"/>
  <c r="AB22" i="70"/>
  <c r="AB23" i="70" a="1"/>
  <c r="AB23" i="70" s="1"/>
  <c r="AB24" i="70" a="1"/>
  <c r="AB24" i="70" s="1"/>
  <c r="AB25" i="70" a="1"/>
  <c r="AB25" i="70"/>
  <c r="AB26" i="70" a="1"/>
  <c r="AB26" i="70"/>
  <c r="AB27" i="70" a="1"/>
  <c r="AB27" i="70"/>
  <c r="AB28" i="70" a="1"/>
  <c r="AB28" i="70"/>
  <c r="AB29" i="70" a="1"/>
  <c r="AB29" i="70"/>
  <c r="AB30" i="70" a="1"/>
  <c r="AB30" i="70"/>
  <c r="AB31" i="70" a="1"/>
  <c r="AB31" i="70" s="1"/>
  <c r="AB32" i="70" a="1"/>
  <c r="AB32" i="70" s="1"/>
  <c r="AB33" i="70" a="1"/>
  <c r="AB33" i="70"/>
  <c r="AB34" i="70" a="1"/>
  <c r="AB34" i="70"/>
  <c r="AB35" i="70" a="1"/>
  <c r="AB35" i="70"/>
  <c r="AB36" i="70" a="1"/>
  <c r="AB36" i="70"/>
  <c r="AB37" i="70" a="1"/>
  <c r="AB37" i="70"/>
  <c r="AB38" i="70" a="1"/>
  <c r="AB38" i="70"/>
  <c r="AB39" i="70" a="1"/>
  <c r="AB39" i="70" s="1"/>
  <c r="AB40" i="70" a="1"/>
  <c r="AB40" i="70" s="1"/>
  <c r="AB41" i="70" a="1"/>
  <c r="AB41" i="70"/>
  <c r="AB42" i="70" a="1"/>
  <c r="AB42" i="70"/>
  <c r="AB43" i="70" a="1"/>
  <c r="AB43" i="70"/>
  <c r="AB14" i="68" a="1"/>
  <c r="AB14" i="68" s="1"/>
  <c r="AB15" i="68" a="1"/>
  <c r="AB15" i="68" s="1"/>
  <c r="AB16" i="68" a="1"/>
  <c r="AB16" i="68" s="1"/>
  <c r="AB17" i="68" a="1"/>
  <c r="AB17" i="68"/>
  <c r="AB18" i="68" a="1"/>
  <c r="AB18" i="68" s="1"/>
  <c r="AB19" i="68" a="1"/>
  <c r="AB19" i="68"/>
  <c r="AB20" i="68" a="1"/>
  <c r="AB20" i="68"/>
  <c r="AB21" i="68" a="1"/>
  <c r="AB21" i="68"/>
  <c r="AB22" i="68" a="1"/>
  <c r="AB22" i="68" s="1"/>
  <c r="AB23" i="68" a="1"/>
  <c r="AB23" i="68" s="1"/>
  <c r="AB24" i="68" a="1"/>
  <c r="AB24" i="68" s="1"/>
  <c r="AB25" i="68" a="1"/>
  <c r="AB25" i="68"/>
  <c r="AB26" i="68" a="1"/>
  <c r="AB26" i="68" s="1"/>
  <c r="AB27" i="68" a="1"/>
  <c r="AB27" i="68"/>
  <c r="AB28" i="68" a="1"/>
  <c r="AB28" i="68"/>
  <c r="AB29" i="68" a="1"/>
  <c r="AB29" i="68"/>
  <c r="AB30" i="68" a="1"/>
  <c r="AB30" i="68" s="1"/>
  <c r="AB31" i="68" a="1"/>
  <c r="AB31" i="68" s="1"/>
  <c r="AB32" i="68" a="1"/>
  <c r="AB32" i="68" s="1"/>
  <c r="AB33" i="68" a="1"/>
  <c r="AB33" i="68"/>
  <c r="AB34" i="68" a="1"/>
  <c r="AB34" i="68" s="1"/>
  <c r="AB35" i="68" a="1"/>
  <c r="AB35" i="68"/>
  <c r="AB36" i="68" a="1"/>
  <c r="AB36" i="68"/>
  <c r="AB37" i="68" a="1"/>
  <c r="AB37" i="68"/>
  <c r="AB38" i="68" a="1"/>
  <c r="AB38" i="68" s="1"/>
  <c r="AB39" i="68" a="1"/>
  <c r="AB39" i="68" s="1"/>
  <c r="AB40" i="68" a="1"/>
  <c r="AB40" i="68" s="1"/>
  <c r="AB41" i="68" a="1"/>
  <c r="AB41" i="68"/>
  <c r="AB42" i="68" a="1"/>
  <c r="AB42" i="68" s="1"/>
  <c r="AB43" i="68" a="1"/>
  <c r="AB43" i="68"/>
  <c r="AB15" i="69" a="1"/>
  <c r="AB15" i="69" s="1"/>
  <c r="AB16" i="69" a="1"/>
  <c r="AB16" i="69"/>
  <c r="AB17" i="69" a="1"/>
  <c r="AB17" i="69"/>
  <c r="AB18" i="69" a="1"/>
  <c r="AB18" i="69"/>
  <c r="AB19" i="69" a="1"/>
  <c r="AB19" i="69"/>
  <c r="AB20" i="69" a="1"/>
  <c r="AB20" i="69"/>
  <c r="AB21" i="69" a="1"/>
  <c r="AB21" i="69"/>
  <c r="AB22" i="69" a="1"/>
  <c r="AB22" i="69"/>
  <c r="AB23" i="69" a="1"/>
  <c r="AB23" i="69" s="1"/>
  <c r="AB24" i="69" a="1"/>
  <c r="AB24" i="69"/>
  <c r="AB25" i="69" a="1"/>
  <c r="AB25" i="69"/>
  <c r="AB26" i="69" a="1"/>
  <c r="AB26" i="69"/>
  <c r="AB27" i="69" a="1"/>
  <c r="AB27" i="69"/>
  <c r="AB28" i="69" a="1"/>
  <c r="AB28" i="69"/>
  <c r="AB29" i="69" a="1"/>
  <c r="AB29" i="69"/>
  <c r="AB30" i="69" a="1"/>
  <c r="AB30" i="69"/>
  <c r="AB31" i="69" a="1"/>
  <c r="AB31" i="69" s="1"/>
  <c r="AB32" i="69" a="1"/>
  <c r="AB32" i="69"/>
  <c r="AB33" i="69" a="1"/>
  <c r="AB33" i="69"/>
  <c r="AB34" i="69" a="1"/>
  <c r="AB34" i="69"/>
  <c r="AB35" i="69" a="1"/>
  <c r="AB35" i="69"/>
  <c r="AB36" i="69" a="1"/>
  <c r="AB36" i="69"/>
  <c r="AB37" i="69" a="1"/>
  <c r="AB37" i="69"/>
  <c r="AB38" i="69" a="1"/>
  <c r="AB38" i="69"/>
  <c r="AB39" i="69" a="1"/>
  <c r="AB39" i="69" s="1"/>
  <c r="AB40" i="69" a="1"/>
  <c r="AB40" i="69"/>
  <c r="AB41" i="69" a="1"/>
  <c r="AB41" i="69"/>
  <c r="AB42" i="69" a="1"/>
  <c r="AB42" i="69"/>
  <c r="AB43" i="69" a="1"/>
  <c r="AB43" i="69"/>
  <c r="AB14" i="69" a="1"/>
  <c r="AB14" i="69"/>
  <c r="AB13" i="69" a="1"/>
  <c r="AB13" i="69" s="1"/>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Q1" i="77"/>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B13" i="73" s="1" a="1"/>
  <c r="AB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I17" i="71" a="1"/>
  <c r="I17" i="71" s="1"/>
  <c r="AA17" i="71" s="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F43" i="69"/>
  <c r="AE43" i="69" a="1"/>
  <c r="AE43" i="69" s="1"/>
  <c r="AD43" i="69"/>
  <c r="Y43" i="69" a="1"/>
  <c r="Y43" i="69" s="1"/>
  <c r="I43" i="69" a="1"/>
  <c r="I43" i="69" s="1"/>
  <c r="AF42" i="69"/>
  <c r="AE42" i="69" a="1"/>
  <c r="AE42" i="69" s="1"/>
  <c r="AD42" i="69"/>
  <c r="Y42" i="69" a="1"/>
  <c r="Y42" i="69" s="1"/>
  <c r="I42" i="69"/>
  <c r="AA42" i="69" s="1" a="1"/>
  <c r="AA42" i="69" s="1"/>
  <c r="I42" i="69" a="1"/>
  <c r="AF41" i="69"/>
  <c r="AE41" i="69" a="1"/>
  <c r="AE41" i="69" s="1"/>
  <c r="AD41" i="69"/>
  <c r="Y41" i="69" a="1"/>
  <c r="Y41" i="69" s="1"/>
  <c r="I41" i="69" a="1"/>
  <c r="I41" i="69" s="1"/>
  <c r="AF40" i="69"/>
  <c r="AE40" i="69" a="1"/>
  <c r="AE40" i="69" s="1"/>
  <c r="AD40" i="69"/>
  <c r="Y40" i="69" a="1"/>
  <c r="Y40" i="69" s="1"/>
  <c r="I40" i="69" a="1"/>
  <c r="I40" i="69" s="1"/>
  <c r="AF39" i="69"/>
  <c r="AE39" i="69"/>
  <c r="AE39" i="69" a="1"/>
  <c r="AD39" i="69"/>
  <c r="Y39" i="69" a="1"/>
  <c r="Y39" i="69" s="1"/>
  <c r="I39" i="69" a="1"/>
  <c r="I39" i="69" s="1"/>
  <c r="AF38" i="69"/>
  <c r="AE38" i="69"/>
  <c r="AE38" i="69" a="1"/>
  <c r="AD38" i="69"/>
  <c r="Y38" i="69" a="1"/>
  <c r="Y38" i="69" s="1"/>
  <c r="I38" i="69"/>
  <c r="I38" i="69" a="1"/>
  <c r="AF37" i="69"/>
  <c r="AE37" i="69" a="1"/>
  <c r="AE37" i="69" s="1"/>
  <c r="AD37" i="69"/>
  <c r="AA37" i="69" a="1"/>
  <c r="AA37" i="69" s="1"/>
  <c r="Y37" i="69"/>
  <c r="Y37" i="69" a="1"/>
  <c r="I37" i="69" a="1"/>
  <c r="I37" i="69" s="1"/>
  <c r="AF36" i="69"/>
  <c r="AE36" i="69" a="1"/>
  <c r="AE36" i="69" s="1"/>
  <c r="AD36" i="69"/>
  <c r="AA36" i="69" a="1"/>
  <c r="AA36" i="69" s="1"/>
  <c r="Y36" i="69" a="1"/>
  <c r="Y36" i="69" s="1"/>
  <c r="I36" i="69" a="1"/>
  <c r="I36" i="69" s="1"/>
  <c r="AF35" i="69"/>
  <c r="AE35" i="69" a="1"/>
  <c r="AE35" i="69" s="1"/>
  <c r="AD35" i="69"/>
  <c r="Y35" i="69" a="1"/>
  <c r="Y35" i="69" s="1"/>
  <c r="I35" i="69" a="1"/>
  <c r="I35" i="69" s="1"/>
  <c r="AF34" i="69"/>
  <c r="AE34" i="69" a="1"/>
  <c r="AE34" i="69" s="1"/>
  <c r="AD34" i="69"/>
  <c r="Y34" i="69" a="1"/>
  <c r="Y34" i="69" s="1"/>
  <c r="I34" i="69" a="1"/>
  <c r="I34" i="69" s="1"/>
  <c r="AF33" i="69"/>
  <c r="AE33" i="69" a="1"/>
  <c r="AE33" i="69" s="1"/>
  <c r="AD33" i="69"/>
  <c r="Y33" i="69"/>
  <c r="Y33" i="69" a="1"/>
  <c r="I33" i="69" a="1"/>
  <c r="I33" i="69" s="1"/>
  <c r="AF32" i="69"/>
  <c r="AE32" i="69" a="1"/>
  <c r="AE32" i="69" s="1"/>
  <c r="AD32" i="69"/>
  <c r="Y32" i="69" a="1"/>
  <c r="Y32" i="69" s="1"/>
  <c r="I32" i="69"/>
  <c r="I32" i="69" a="1"/>
  <c r="AF31" i="69"/>
  <c r="AE31" i="69"/>
  <c r="AE31" i="69" a="1"/>
  <c r="AD31" i="69"/>
  <c r="Y31" i="69" a="1"/>
  <c r="Y31" i="69" s="1"/>
  <c r="I31" i="69" a="1"/>
  <c r="I31" i="69" s="1"/>
  <c r="AF30" i="69"/>
  <c r="AE30" i="69"/>
  <c r="AE30" i="69" a="1"/>
  <c r="AD30" i="69"/>
  <c r="Y30" i="69" a="1"/>
  <c r="Y30" i="69" s="1"/>
  <c r="I30" i="69" a="1"/>
  <c r="I30" i="69" s="1"/>
  <c r="AF29" i="69"/>
  <c r="AE29" i="69" a="1"/>
  <c r="AE29" i="69" s="1"/>
  <c r="AD29" i="69"/>
  <c r="AA29" i="69" a="1"/>
  <c r="AA29" i="69" s="1"/>
  <c r="Y29" i="69" a="1"/>
  <c r="Y29" i="69" s="1"/>
  <c r="I29" i="69" a="1"/>
  <c r="I29" i="69" s="1"/>
  <c r="AF28" i="69"/>
  <c r="AE28" i="69" a="1"/>
  <c r="AE28" i="69" s="1"/>
  <c r="AD28" i="69"/>
  <c r="AA28" i="69"/>
  <c r="AA28" i="69" a="1"/>
  <c r="Y28" i="69" a="1"/>
  <c r="Y28" i="69" s="1"/>
  <c r="I28" i="69" a="1"/>
  <c r="I28" i="69" s="1"/>
  <c r="AF27" i="69"/>
  <c r="AE27" i="69" a="1"/>
  <c r="AE27" i="69" s="1"/>
  <c r="AD27" i="69"/>
  <c r="AA27" i="69" a="1"/>
  <c r="AA27" i="69" s="1"/>
  <c r="Y27" i="69" a="1"/>
  <c r="Y27" i="69" s="1"/>
  <c r="I27" i="69"/>
  <c r="I27" i="69" a="1"/>
  <c r="AF26" i="69"/>
  <c r="AE26" i="69" a="1"/>
  <c r="AE26" i="69" s="1"/>
  <c r="AD26" i="69"/>
  <c r="Y26" i="69" a="1"/>
  <c r="Y26" i="69" s="1"/>
  <c r="I26" i="69"/>
  <c r="AA26" i="69" s="1" a="1"/>
  <c r="AA26" i="69" s="1"/>
  <c r="I26" i="69" a="1"/>
  <c r="AF25" i="69"/>
  <c r="AE25" i="69" a="1"/>
  <c r="AE25" i="69" s="1"/>
  <c r="AD25" i="69"/>
  <c r="Y25" i="69" a="1"/>
  <c r="Y25" i="69" s="1"/>
  <c r="I25" i="69" a="1"/>
  <c r="I25" i="69" s="1"/>
  <c r="AF24" i="69"/>
  <c r="AE24" i="69" a="1"/>
  <c r="AE24" i="69" s="1"/>
  <c r="AD24" i="69"/>
  <c r="Y24" i="69" a="1"/>
  <c r="Y24" i="69" s="1"/>
  <c r="I24" i="69"/>
  <c r="I24" i="69" a="1"/>
  <c r="AI23" i="69"/>
  <c r="AF23" i="69"/>
  <c r="AE23" i="69" a="1"/>
  <c r="AE23" i="69" s="1"/>
  <c r="AD23" i="69"/>
  <c r="AA23" i="69"/>
  <c r="AA23" i="69" a="1"/>
  <c r="Y23" i="69" a="1"/>
  <c r="Y23" i="69" s="1"/>
  <c r="I23" i="69"/>
  <c r="I23" i="69" a="1"/>
  <c r="AI22" i="69"/>
  <c r="AF22" i="69"/>
  <c r="AE22" i="69" a="1"/>
  <c r="AE22" i="69" s="1"/>
  <c r="AD22" i="69"/>
  <c r="AA22" i="69"/>
  <c r="AA22" i="69" a="1"/>
  <c r="Y22" i="69"/>
  <c r="Y22" i="69" a="1"/>
  <c r="I22" i="69" a="1"/>
  <c r="I22" i="69" s="1"/>
  <c r="AI21" i="69" a="1"/>
  <c r="AI21" i="69" s="1"/>
  <c r="AF21" i="69"/>
  <c r="AE21" i="69" a="1"/>
  <c r="AE21" i="69" s="1"/>
  <c r="AD21" i="69"/>
  <c r="AA21" i="69" a="1"/>
  <c r="AA21" i="69" s="1"/>
  <c r="Y21" i="69" a="1"/>
  <c r="Y21" i="69" s="1"/>
  <c r="I21" i="69" a="1"/>
  <c r="I21" i="69" s="1"/>
  <c r="AF20" i="69"/>
  <c r="AE20" i="69" a="1"/>
  <c r="AE20" i="69" s="1"/>
  <c r="AD20" i="69"/>
  <c r="Y20" i="69"/>
  <c r="Y20" i="69" a="1"/>
  <c r="I20" i="69" a="1"/>
  <c r="I20" i="69" s="1"/>
  <c r="AF19" i="69"/>
  <c r="AE19" i="69" a="1"/>
  <c r="AE19" i="69" s="1"/>
  <c r="AD19" i="69"/>
  <c r="Y19" i="69"/>
  <c r="Y19" i="69" a="1"/>
  <c r="I19" i="69" a="1"/>
  <c r="I19" i="69" s="1"/>
  <c r="AI18" i="69" a="1"/>
  <c r="AI18" i="69" s="1"/>
  <c r="AF18" i="69"/>
  <c r="AE18" i="69"/>
  <c r="AE18" i="69" a="1"/>
  <c r="AD18" i="69"/>
  <c r="Y18" i="69" a="1"/>
  <c r="Y18" i="69" s="1"/>
  <c r="I18" i="69" a="1"/>
  <c r="I18" i="69" s="1"/>
  <c r="AI17" i="69" a="1"/>
  <c r="AI17" i="69" s="1"/>
  <c r="AF17" i="69"/>
  <c r="AE17" i="69" a="1"/>
  <c r="AE17" i="69" s="1"/>
  <c r="AD17" i="69"/>
  <c r="Y17" i="69"/>
  <c r="Y17" i="69" a="1"/>
  <c r="I17" i="69" a="1"/>
  <c r="I17" i="69" s="1"/>
  <c r="AI16" i="69" a="1"/>
  <c r="AI16" i="69" s="1"/>
  <c r="AF16" i="69"/>
  <c r="AE16" i="69"/>
  <c r="AE16" i="69" a="1"/>
  <c r="AD16" i="69"/>
  <c r="Y16" i="69" a="1"/>
  <c r="Y16" i="69" s="1"/>
  <c r="I16" i="69"/>
  <c r="I16" i="69" a="1"/>
  <c r="AF15" i="69"/>
  <c r="AE15" i="69"/>
  <c r="AE15" i="69" a="1"/>
  <c r="AD15" i="69"/>
  <c r="Y15" i="69" a="1"/>
  <c r="Y15" i="69" s="1"/>
  <c r="I15" i="69" a="1"/>
  <c r="I15" i="69" s="1"/>
  <c r="AF14" i="69"/>
  <c r="AE14" i="69"/>
  <c r="AE14" i="69" a="1"/>
  <c r="AD14" i="69"/>
  <c r="Y14" i="69" a="1"/>
  <c r="Y14" i="69" s="1"/>
  <c r="I14" i="69" a="1"/>
  <c r="I14" i="69" s="1"/>
  <c r="AF13" i="69"/>
  <c r="AE13" i="69" a="1"/>
  <c r="AE13" i="69" s="1"/>
  <c r="AD13" i="69"/>
  <c r="Y13" i="69" a="1"/>
  <c r="Y13" i="69" s="1"/>
  <c r="I13" i="69"/>
  <c r="I13" i="69" a="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S13" i="73" l="1" a="1"/>
  <c r="S13" i="73" s="1"/>
  <c r="I60" i="69"/>
  <c r="E83" i="69" a="1"/>
  <c r="E83" i="69" s="1"/>
  <c r="N83" i="69" a="1"/>
  <c r="N83" i="69" s="1"/>
  <c r="J157" i="69"/>
  <c r="H95" i="69" a="1"/>
  <c r="H95" i="69" s="1"/>
  <c r="H126" i="69" a="1"/>
  <c r="H126" i="69" s="1"/>
  <c r="H219" i="69" a="1"/>
  <c r="H219" i="69" s="1"/>
  <c r="H188" i="69" a="1"/>
  <c r="H188" i="69" s="1"/>
  <c r="D57" i="69"/>
  <c r="B57" i="69"/>
  <c r="B58" i="69"/>
  <c r="H157" i="69" s="1"/>
  <c r="H65" i="69" s="1" a="1"/>
  <c r="H65"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H44" i="69"/>
  <c r="Z14" i="69" a="1"/>
  <c r="Z14" i="69" s="1"/>
  <c r="S14" i="69" s="1" a="1"/>
  <c r="S14" i="69" s="1"/>
  <c r="J54" i="69"/>
  <c r="AA14" i="69" a="1"/>
  <c r="AA14" i="69" s="1"/>
  <c r="AA15" i="69" a="1"/>
  <c r="AA15" i="69" s="1"/>
  <c r="Z15" i="69" a="1"/>
  <c r="Z15" i="69" s="1"/>
  <c r="S15" i="69" s="1" a="1"/>
  <c r="S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A16" i="75" l="1"/>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54" i="69"/>
  <c r="H64" i="69" a="1"/>
  <c r="H64" i="69" s="1"/>
  <c r="AI13" i="69"/>
  <c r="AI14" i="69"/>
  <c r="S13" i="69" a="1"/>
  <c r="S13" i="69" s="1"/>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F13" i="68"/>
  <c r="AE13" i="68" a="1"/>
  <c r="AE13" i="68" s="1"/>
  <c r="AD13" i="68"/>
  <c r="Y13" i="68" a="1"/>
  <c r="Y13" i="68" s="1"/>
  <c r="I13" i="68" a="1"/>
  <c r="I13" i="68" s="1"/>
  <c r="AB13" i="68" s="1" a="1"/>
  <c r="AB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B16" i="75" l="1"/>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F78" i="71" s="1" a="1"/>
  <c r="F78" i="71" s="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S13" i="68" l="1" a="1"/>
  <c r="S13" i="68"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E164" i="72" l="1" a="1"/>
  <c r="E164" i="72" s="1"/>
  <c r="E72" i="72" s="1" a="1"/>
  <c r="E72" i="72" s="1"/>
  <c r="B161" i="72"/>
  <c r="B175" i="72"/>
  <c r="B84" i="72" s="1" a="1"/>
  <c r="B84" i="72" s="1"/>
  <c r="B164" i="72"/>
  <c r="B72" i="72" s="1" a="1"/>
  <c r="B72"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B139" i="69" l="1"/>
  <c r="P175" i="69"/>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<sst xmlns="http://schemas.openxmlformats.org/spreadsheetml/2006/main" count="4089" uniqueCount="183">
  <si>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</si>
  <si>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</si>
  <si>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</si>
  <si>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</si>
  <si>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</si>
  <si>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</si>
  <si>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</si>
  <si>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</si>
  <si>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</si>
  <si>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</si>
  <si>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</si>
  <si>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</si>
  <si>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</si>
  <si>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</si>
  <si>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</si>
  <si>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</si>
  <si>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</si>
  <si>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</si>
  <si>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</si>
  <si>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</si>
  <si>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</si>
  <si>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</si>
  <si>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</si>
  <si>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</si>
  <si>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</si>
  <si>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</si>
  <si>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</si>
  <si>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</si>
  <si>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</si>
  <si>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</si>
  <si>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</si>
  <si>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</si>
  <si>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</si>
  <si>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</si>
  <si>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</si>
  <si>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</si>
  <si>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</si>
  <si>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</si>
  <si>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</si>
  <si>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</si>
  <si>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</si>
  <si>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</si>
  <si>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</si>
  <si>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</si>
  <si>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</si>
  <si>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</si>
  <si>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</si>
  <si>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</si>
  <si>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</si>
  <si>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</si>
  <si>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</si>
  <si>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</si>
  <si>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</si>
  <si>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</si>
  <si>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</si>
  <si>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</si>
  <si>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</si>
  <si>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</si>
  <si>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</si>
  <si>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</si>
  <si>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</si>
  <si>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</si>
  <si>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</si>
  <si>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</si>
  <si>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</si>
  <si>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</si>
  <si>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</si>
  <si>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</si>
  <si>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</si>
  <si>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</si>
  <si>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</si>
  <si>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</si>
  <si>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</si>
  <si>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</si>
  <si>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</si>
  <si>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</si>
  <si>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</si>
  <si>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</si>
  <si>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</si>
  <si>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</si>
  <si>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</si>
  <si>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</si>
  <si>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</si>
  <si>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</si>
  <si>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</si>
  <si>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</si>
  <si>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</si>
  <si>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</si>
  <si>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</si>
  <si>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</si>
  <si>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</si>
  <si>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</si>
  <si>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</si>
  <si>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</si>
  <si>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</si>
  <si>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</si>
  <si>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</si>
  <si>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</si>
  <si>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</si>
  <si>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</si>
  <si>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</si>
  <si>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</si>
  <si>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</si>
  <si>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</si>
  <si>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</si>
  <si>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</si>
  <si>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</si>
  <si>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</si>
  <si>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</si>
  <si>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</si>
  <si>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</si>
  <si>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</si>
  <si>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</si>
  <si>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</si>
  <si>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</si>
  <si>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</si>
  <si>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</si>
  <si>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</si>
  <si>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</si>
  <si>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</si>
  <si>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</si>
  <si>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</si>
  <si>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</si>
  <si>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</si>
  <si>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</si>
  <si>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</si>
  <si>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</si>
  <si>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</si>
  <si>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</si>
  <si>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</si>
  <si>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</si>
  <si>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</si>
  <si>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</si>
  <si>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</si>
  <si>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</si>
  <si>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</si>
  <si>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</si>
  <si>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</si>
  <si>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</si>
  <si>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</si>
  <si>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</si>
  <si>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</si>
  <si>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</si>
  <si>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</si>
  <si>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</si>
  <si>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</si>
  <si>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</si>
  <si>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</si>
  <si>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</si>
  <si>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</si>
  <si>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</si>
  <si>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</si>
  <si>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</si>
  <si>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</si>
  <si>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</si>
  <si>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</si>
  <si>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</si>
  <si>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</si>
  <si>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</si>
  <si>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</si>
  <si>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</si>
  <si>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</si>
  <si>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</si>
  <si>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</si>
  <si>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</si>
  <si>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</si>
  <si>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</si>
  <si>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</si>
  <si>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</si>
  <si>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</si>
  <si>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</si>
  <si>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</si>
  <si>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</si>
  <si>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</si>
  <si>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</si>
  <si>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</si>
  <si>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</si>
  <si>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</si>
  <si>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</si>
  <si>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</si>
  <si>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</si>
  <si>
    <t>（この列は使用していません）休日または休暇の場合、従事時間および内容は入力できません。</t>
    <rPh sb="3" eb="4">
      <t>レツ</t>
    </rPh>
    <rPh sb="5" eb="7">
      <t>シヨウ</t>
    </rPh>
    <rPh sb="14" eb="16">
      <t>キュウジツ</t>
    </rPh>
    <rPh sb="19" eb="21">
      <t>キュウカ</t>
    </rPh>
    <rPh sb="22" eb="24">
      <t>バアイ</t>
    </rPh>
    <rPh sb="25" eb="29">
      <t>ジュウジジカン</t>
    </rPh>
    <rPh sb="32" eb="34">
      <t>ナイヨウ</t>
    </rPh>
    <rPh sb="35" eb="37">
      <t>ニュウリョク</t>
    </rPh>
    <phoneticPr fontId="2"/>
  </si>
  <si>
    <t>（この列は使用していません）休日または休暇の場合、従事時間および内容は入力できません。</t>
    <rPh sb="14" eb="16">
      <t>キュウジツ</t>
    </rPh>
    <rPh sb="19" eb="21">
      <t>キュウカ</t>
    </rPh>
    <rPh sb="22" eb="24">
      <t>バアイ</t>
    </rPh>
    <rPh sb="25" eb="29">
      <t>ジュウジジカン</t>
    </rPh>
    <rPh sb="32" eb="34">
      <t>ナイヨウ</t>
    </rPh>
    <rPh sb="35" eb="37">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</si>
</sst>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right style="medium">
        <color indexed="64"/>
      </right>
      <top style="double">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s>
  <cellStyleXfs count="2">
    <xf numFmtId="0" fontId="0" fillId="0" borderId="0"/>
    <xf numFmtId="38" fontId="1" fillId="0" borderId="0" applyFont="0" applyFill="0" applyBorder="0" applyAlignment="0" applyProtection="0"/>
  </cellStyleXfs>
  <cellXfs count="46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42"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43" xfId="0" applyNumberFormat="1" applyFont="1" applyFill="1" applyBorder="1" applyAlignment="1">
      <alignment horizontal="center" vertical="center" shrinkToFit="1"/>
    </xf>
    <xf numFmtId="176" fontId="8" fillId="0" borderId="44"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51" xfId="0" applyNumberFormat="1" applyFont="1" applyBorder="1" applyAlignment="1" applyProtection="1">
      <alignment vertical="center" shrinkToFit="1"/>
      <protection locked="0"/>
    </xf>
    <xf numFmtId="176" fontId="8" fillId="0" borderId="52"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8"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61" xfId="0" applyNumberFormat="1" applyBorder="1" applyAlignment="1">
      <alignment vertical="center"/>
    </xf>
    <xf numFmtId="0" fontId="20" fillId="13" borderId="4" xfId="0" applyFont="1" applyFill="1" applyBorder="1" applyAlignment="1">
      <alignment horizontal="center" vertical="center"/>
    </xf>
    <xf numFmtId="4" fontId="26" fillId="3" borderId="61"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63" xfId="0" applyFont="1" applyBorder="1" applyAlignment="1">
      <alignment vertical="center"/>
    </xf>
    <xf numFmtId="0" fontId="3" fillId="0" borderId="65"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6"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64"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6" xfId="0" applyFont="1" applyBorder="1" applyAlignment="1">
      <alignment horizontal="right" vertical="center"/>
    </xf>
    <xf numFmtId="0" fontId="3" fillId="0" borderId="67" xfId="0" applyFont="1" applyBorder="1" applyAlignment="1">
      <alignment horizontal="left" vertical="center"/>
    </xf>
    <xf numFmtId="0" fontId="3" fillId="0" borderId="67" xfId="0" applyFont="1" applyBorder="1" applyAlignment="1">
      <alignment horizontal="right" vertical="center"/>
    </xf>
    <xf numFmtId="0" fontId="3" fillId="0" borderId="68" xfId="0" applyFont="1" applyBorder="1" applyAlignment="1">
      <alignment horizontal="right" vertical="center"/>
    </xf>
    <xf numFmtId="0" fontId="3" fillId="0" borderId="72"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73"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73"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73" xfId="0" applyNumberFormat="1" applyFont="1" applyBorder="1" applyAlignment="1">
      <alignment vertical="center" shrinkToFit="1"/>
    </xf>
    <xf numFmtId="2" fontId="38" fillId="0" borderId="73" xfId="0" applyNumberFormat="1" applyFont="1" applyBorder="1" applyAlignment="1">
      <alignment vertical="center"/>
    </xf>
    <xf numFmtId="0" fontId="38" fillId="0" borderId="73" xfId="0" applyFont="1" applyBorder="1" applyAlignment="1">
      <alignment vertical="center"/>
    </xf>
    <xf numFmtId="0" fontId="5" fillId="0" borderId="0" xfId="0" applyFont="1" applyAlignment="1">
      <alignment horizontal="left" vertical="center"/>
    </xf>
    <xf numFmtId="0" fontId="3" fillId="0" borderId="72" xfId="0" applyFont="1" applyBorder="1" applyAlignment="1">
      <alignment vertical="center"/>
    </xf>
    <xf numFmtId="176" fontId="35" fillId="0" borderId="0" xfId="0" applyNumberFormat="1" applyFont="1" applyAlignment="1">
      <alignment horizontal="center" vertical="center"/>
    </xf>
    <xf numFmtId="0" fontId="3" fillId="0" borderId="69" xfId="0" applyFont="1" applyBorder="1" applyAlignment="1">
      <alignment horizontal="right" vertical="center"/>
    </xf>
    <xf numFmtId="0" fontId="3" fillId="0" borderId="70" xfId="0" applyFont="1" applyBorder="1" applyAlignment="1">
      <alignment horizontal="right" vertical="center"/>
    </xf>
    <xf numFmtId="0" fontId="3" fillId="0" borderId="71" xfId="0" applyFont="1" applyBorder="1" applyAlignment="1">
      <alignment horizontal="right" vertical="center"/>
    </xf>
    <xf numFmtId="183" fontId="41" fillId="0" borderId="73"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7"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15" xfId="0" applyFont="1" applyBorder="1" applyAlignment="1">
      <alignment horizontal="left"/>
    </xf>
    <xf numFmtId="0" fontId="9" fillId="0" borderId="83" xfId="0" applyFont="1" applyBorder="1" applyAlignment="1">
      <alignment horizontal="left"/>
    </xf>
    <xf numFmtId="0" fontId="9" fillId="0" borderId="84" xfId="0" applyFont="1" applyBorder="1" applyAlignment="1">
      <alignment horizontal="left"/>
    </xf>
    <xf numFmtId="0" fontId="9" fillId="0" borderId="82" xfId="0" applyFont="1" applyBorder="1" applyAlignment="1">
      <alignment horizontal="left"/>
    </xf>
    <xf numFmtId="0" fontId="9" fillId="0" borderId="85" xfId="0" applyFont="1" applyBorder="1" applyAlignment="1">
      <alignment horizontal="left"/>
    </xf>
    <xf numFmtId="49" fontId="9" fillId="0" borderId="85" xfId="0" applyNumberFormat="1" applyFont="1" applyBorder="1" applyAlignment="1">
      <alignment horizontal="left"/>
    </xf>
    <xf numFmtId="0" fontId="9" fillId="0" borderId="15"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88" xfId="0" applyFont="1" applyBorder="1" applyAlignment="1">
      <alignment horizontal="center"/>
    </xf>
    <xf numFmtId="0" fontId="9" fillId="0" borderId="89" xfId="0" applyFont="1" applyBorder="1" applyAlignment="1">
      <alignment horizontal="center"/>
    </xf>
    <xf numFmtId="0" fontId="9" fillId="0" borderId="90" xfId="0" applyFont="1" applyBorder="1" applyAlignment="1">
      <alignment horizontal="center"/>
    </xf>
    <xf numFmtId="0" fontId="9" fillId="0" borderId="91" xfId="0" applyFont="1" applyBorder="1" applyAlignment="1">
      <alignment horizontal="center"/>
    </xf>
    <xf numFmtId="49" fontId="3" fillId="6" borderId="53"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92"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73" xfId="0" applyNumberFormat="1" applyFont="1" applyBorder="1" applyAlignment="1">
      <alignment horizontal="right" vertical="center"/>
    </xf>
    <xf numFmtId="183" fontId="49" fillId="0" borderId="73"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7" xfId="0" applyFont="1" applyBorder="1" applyAlignment="1">
      <alignment horizontal="left" vertical="center"/>
    </xf>
    <xf numFmtId="49" fontId="56" fillId="0" borderId="67" xfId="0" applyNumberFormat="1" applyFont="1" applyBorder="1" applyAlignment="1">
      <alignment horizontal="left" vertical="center" shrinkToFit="1"/>
    </xf>
    <xf numFmtId="176" fontId="56" fillId="0" borderId="67" xfId="0" applyNumberFormat="1" applyFont="1" applyBorder="1" applyAlignment="1">
      <alignment vertical="center" shrinkToFit="1"/>
    </xf>
    <xf numFmtId="49" fontId="56" fillId="0" borderId="67"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73"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7" xfId="0" applyNumberFormat="1" applyFont="1" applyBorder="1" applyAlignment="1">
      <alignment horizontal="center" vertical="center"/>
    </xf>
    <xf numFmtId="49" fontId="61" fillId="0" borderId="67"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94" xfId="0" applyNumberFormat="1" applyFont="1" applyFill="1" applyBorder="1" applyAlignment="1">
      <alignment horizontal="right" vertical="center" shrinkToFit="1"/>
    </xf>
    <xf numFmtId="176" fontId="14" fillId="3" borderId="93"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62"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95" xfId="0" applyFont="1" applyFill="1" applyBorder="1" applyAlignment="1" applyProtection="1">
      <alignment horizontal="center" vertical="center" shrinkToFit="1"/>
      <protection locked="0"/>
    </xf>
    <xf numFmtId="0" fontId="10" fillId="16" borderId="96" xfId="0" applyFont="1" applyFill="1" applyBorder="1" applyAlignment="1" applyProtection="1">
      <alignment horizontal="center" vertical="center" shrinkToFit="1"/>
      <protection locked="0"/>
    </xf>
    <xf numFmtId="49"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83" fontId="56" fillId="0" borderId="0" xfId="0" applyNumberFormat="1" applyFont="1" applyAlignment="1">
      <alignment horizontal="center"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63" fillId="0" borderId="0" xfId="0" applyNumberFormat="1" applyFont="1" applyAlignment="1">
      <alignment horizontal="center" vertical="center"/>
    </xf>
    <xf numFmtId="177" fontId="67" fillId="0" borderId="0" xfId="0" applyNumberFormat="1" applyFont="1" applyAlignment="1">
      <alignment horizontal="left" vertical="center"/>
    </xf>
    <xf numFmtId="181"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9" fillId="0" borderId="0" xfId="0" applyNumberFormat="1" applyFont="1" applyAlignment="1">
      <alignment horizontal="right" vertical="center"/>
    </xf>
    <xf numFmtId="177" fontId="21" fillId="0" borderId="0" xfId="0" applyNumberFormat="1" applyFont="1" applyAlignment="1">
      <alignment horizontal="right" vertical="center"/>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40" fillId="0" borderId="0" xfId="0" applyFont="1" applyAlignment="1">
      <alignment horizontal="center" vertical="center" shrinkToFit="1"/>
    </xf>
    <xf numFmtId="181" fontId="53" fillId="7" borderId="0" xfId="0" applyNumberFormat="1" applyFont="1" applyFill="1" applyAlignment="1">
      <alignment vertical="center"/>
    </xf>
    <xf numFmtId="0" fontId="58" fillId="0" borderId="0" xfId="0" applyFont="1" applyAlignment="1">
      <alignment vertical="center"/>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49" fontId="13" fillId="0" borderId="40" xfId="0" applyNumberFormat="1" applyFon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76" xfId="0" applyBorder="1" applyAlignment="1" applyProtection="1">
      <alignment vertical="top" wrapText="1"/>
      <protection locked="0"/>
    </xf>
    <xf numFmtId="0" fontId="5" fillId="4" borderId="53"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6"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54" xfId="0" applyFont="1" applyFill="1" applyBorder="1" applyAlignment="1">
      <alignment horizontal="center" vertical="center" shrinkToFit="1"/>
    </xf>
    <xf numFmtId="0" fontId="0" fillId="0" borderId="59" xfId="0" applyBorder="1" applyAlignment="1">
      <alignment horizontal="center" vertical="center" shrinkToFit="1"/>
    </xf>
    <xf numFmtId="0" fontId="70" fillId="0" borderId="57" xfId="0" applyFont="1" applyBorder="1" applyAlignment="1" applyProtection="1">
      <alignment horizontal="center" vertical="center" shrinkToFit="1"/>
      <protection locked="0"/>
    </xf>
    <xf numFmtId="0" fontId="71" fillId="0" borderId="55" xfId="0" applyFont="1" applyBorder="1" applyAlignment="1" applyProtection="1">
      <alignment horizontal="center" vertical="center" shrinkToFit="1"/>
      <protection locked="0"/>
    </xf>
    <xf numFmtId="176" fontId="72" fillId="0" borderId="57" xfId="0" applyNumberFormat="1" applyFont="1" applyBorder="1" applyAlignment="1" applyProtection="1">
      <alignment vertical="center"/>
      <protection locked="0"/>
    </xf>
    <xf numFmtId="0" fontId="71" fillId="0" borderId="55" xfId="0" applyFont="1" applyBorder="1" applyAlignment="1" applyProtection="1">
      <alignment vertical="center"/>
      <protection locked="0"/>
    </xf>
    <xf numFmtId="0" fontId="71" fillId="0" borderId="56" xfId="0" applyFont="1" applyBorder="1" applyAlignment="1" applyProtection="1">
      <alignment vertical="center"/>
      <protection locked="0"/>
    </xf>
    <xf numFmtId="0" fontId="71" fillId="0" borderId="57" xfId="0" applyFont="1" applyBorder="1" applyAlignment="1" applyProtection="1">
      <alignment vertical="center"/>
      <protection locked="0"/>
    </xf>
    <xf numFmtId="49" fontId="13" fillId="0" borderId="39" xfId="0" applyNumberFormat="1" applyFont="1" applyBorder="1" applyAlignment="1" applyProtection="1">
      <alignment vertical="top" wrapText="1"/>
      <protection locked="0"/>
    </xf>
    <xf numFmtId="49" fontId="13" fillId="0" borderId="2" xfId="0" applyNumberFormat="1" applyFont="1" applyBorder="1" applyAlignment="1" applyProtection="1">
      <alignment vertical="top" wrapText="1"/>
      <protection locked="0"/>
    </xf>
    <xf numFmtId="49" fontId="13" fillId="0" borderId="75" xfId="0" applyNumberFormat="1" applyFont="1"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75" xfId="0" applyBorder="1" applyAlignment="1" applyProtection="1">
      <alignment vertical="top" wrapText="1"/>
      <protection locked="0"/>
    </xf>
    <xf numFmtId="49" fontId="13" fillId="5" borderId="37" xfId="0" applyNumberFormat="1" applyFont="1" applyFill="1"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74" xfId="0" applyBorder="1" applyAlignment="1" applyProtection="1">
      <alignment vertical="top" wrapText="1"/>
      <protection locked="0"/>
    </xf>
    <xf numFmtId="0" fontId="75" fillId="0" borderId="60" xfId="0" applyFont="1" applyBorder="1" applyAlignment="1">
      <alignment horizontal="right" vertical="center" wrapText="1"/>
    </xf>
    <xf numFmtId="179" fontId="10" fillId="0" borderId="60" xfId="0" applyNumberFormat="1" applyFont="1" applyBorder="1" applyAlignment="1">
      <alignment horizontal="right" vertical="center" wrapText="1" shrinkToFit="1"/>
    </xf>
    <xf numFmtId="0" fontId="9" fillId="0" borderId="60" xfId="0" applyFont="1" applyBorder="1" applyAlignment="1">
      <alignment horizontal="right" vertical="center" wrapTex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176" fontId="74" fillId="15" borderId="2" xfId="0" applyNumberFormat="1" applyFont="1" applyFill="1" applyBorder="1" applyAlignment="1" applyProtection="1">
      <alignment horizontal="center" vertical="center" shrinkToFit="1"/>
      <protection locked="0"/>
    </xf>
    <xf numFmtId="49" fontId="5" fillId="2" borderId="49" xfId="0" applyNumberFormat="1" applyFont="1" applyFill="1" applyBorder="1" applyAlignment="1">
      <alignment horizontal="center" vertical="center" shrinkToFit="1"/>
    </xf>
    <xf numFmtId="49" fontId="5" fillId="2" borderId="50" xfId="0" applyNumberFormat="1" applyFont="1" applyFill="1" applyBorder="1" applyAlignment="1">
      <alignment horizontal="center" vertical="center" shrinkToFit="1"/>
    </xf>
    <xf numFmtId="49" fontId="5" fillId="2" borderId="48"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19" fillId="0" borderId="0" xfId="0" applyNumberFormat="1" applyFont="1" applyAlignment="1" applyProtection="1">
      <alignment horizontal="center" vertical="top" wrapText="1"/>
      <protection locked="0"/>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0" fontId="5" fillId="0" borderId="0" xfId="0" applyFont="1" applyAlignment="1">
      <alignment horizontal="right" vertical="center" shrinkToFit="1"/>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5" fillId="0" borderId="0" xfId="0" applyNumberFormat="1" applyFont="1" applyAlignment="1">
      <alignment horizontal="right" vertical="center" shrinkToFit="1"/>
    </xf>
    <xf numFmtId="0" fontId="0" fillId="0" borderId="0" xfId="0" applyAlignment="1">
      <alignment horizontal="right" vertical="center" shrinkToFit="1"/>
    </xf>
    <xf numFmtId="49" fontId="5" fillId="2" borderId="47"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8" xfId="0" applyNumberFormat="1" applyFont="1" applyFill="1" applyBorder="1" applyAlignment="1">
      <alignment horizontal="center" vertical="center" wrapText="1" shrinkToFit="1"/>
    </xf>
    <xf numFmtId="49" fontId="5" fillId="2" borderId="41" xfId="0" applyNumberFormat="1" applyFont="1" applyFill="1" applyBorder="1" applyAlignment="1">
      <alignment horizontal="center" vertical="center" wrapText="1" shrinkToFit="1"/>
    </xf>
    <xf numFmtId="49" fontId="22" fillId="15" borderId="45" xfId="0" applyNumberFormat="1" applyFont="1" applyFill="1" applyBorder="1" applyAlignment="1">
      <alignment horizontal="center" vertical="center" wrapText="1" shrinkToFit="1"/>
    </xf>
    <xf numFmtId="49" fontId="22" fillId="15" borderId="35" xfId="0" applyNumberFormat="1" applyFont="1" applyFill="1" applyBorder="1" applyAlignment="1">
      <alignment horizontal="center" vertical="center" wrapText="1" shrinkToFit="1"/>
    </xf>
    <xf numFmtId="49" fontId="17" fillId="0" borderId="33" xfId="0" applyNumberFormat="1" applyFont="1" applyBorder="1" applyAlignment="1" applyProtection="1">
      <alignment horizontal="center" vertical="center" shrinkToFit="1"/>
      <protection locked="0"/>
    </xf>
    <xf numFmtId="0" fontId="18"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0" fontId="9" fillId="0" borderId="12" xfId="0" applyFont="1" applyBorder="1" applyAlignment="1">
      <alignment horizontal="center" wrapText="1" shrinkToFit="1"/>
    </xf>
    <xf numFmtId="0" fontId="0" fillId="0" borderId="3" xfId="0" applyBorder="1" applyAlignment="1">
      <alignment wrapText="1"/>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cellXfs>
  <cellStyles count="2">
    <cellStyle name="桁区切り" xfId="1" builtinId="6"/>
    <cellStyle name="標準" xfId="0" builtinId="0"/>
  </cellStyles>
  <dxfs count="660">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tabSelected="1"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440" t="s">
        <v>170</v>
      </c>
      <c r="B1" s="441"/>
      <c r="C1" s="441"/>
      <c r="D1" s="441"/>
      <c r="E1" s="441"/>
      <c r="F1" s="450" t="s">
        <v>105</v>
      </c>
      <c r="G1" s="451"/>
      <c r="H1" s="451"/>
      <c r="I1" s="452" t="str">
        <f>IF(AI1="エラーなし","-","コメント(S列)をご確認ください。")</f>
        <v>コメント(S列)をご確認ください。</v>
      </c>
      <c r="J1" s="453"/>
      <c r="K1" s="453"/>
      <c r="L1" s="453"/>
      <c r="M1" s="453"/>
      <c r="N1" s="29" t="str">
        <f>IF($F$1="委託業務従事日誌","契約管理番号：","事業番号：")</f>
        <v>契約管理番号：</v>
      </c>
      <c r="O1" s="454" t="s">
        <v>151</v>
      </c>
      <c r="P1" s="455"/>
      <c r="Q1" s="10" t="str">
        <f>IF($F$1="委託業務従事日誌","別紙８","")</f>
        <v>別紙８</v>
      </c>
      <c r="R1" s="456" t="s">
        <v>46</v>
      </c>
      <c r="S1" s="326" t="s">
        <v>89</v>
      </c>
      <c r="T1" s="94"/>
      <c r="U1" s="71"/>
      <c r="V1" s="71"/>
      <c r="W1" s="71"/>
      <c r="X1" s="71"/>
      <c r="Y1" s="430" t="s">
        <v>72</v>
      </c>
      <c r="Z1" s="430" t="s">
        <v>73</v>
      </c>
      <c r="AA1" s="430" t="s">
        <v>74</v>
      </c>
      <c r="AB1" s="430" t="s">
        <v>75</v>
      </c>
      <c r="AC1" s="430" t="s">
        <v>78</v>
      </c>
      <c r="AD1" s="430" t="s">
        <v>76</v>
      </c>
      <c r="AE1" s="430" t="s">
        <v>77</v>
      </c>
      <c r="AF1" s="430" t="s">
        <v>181</v>
      </c>
      <c r="AG1" s="430"/>
      <c r="AH1" s="64" t="s">
        <v>21</v>
      </c>
      <c r="AI1" s="65" t="str">
        <f>IF(COUNTIF(AI2:AI26,"○")=COUNTA(AH2:AH26),"エラーなし","エラーあり")</f>
        <v>エラーあり</v>
      </c>
      <c r="AJ1" s="68" t="s">
        <v>33</v>
      </c>
      <c r="AK1" s="68"/>
      <c r="AO1" s="25"/>
      <c r="AP1" s="25"/>
      <c r="AQ1" s="25"/>
      <c r="AR1" s="25"/>
      <c r="AS1" s="25"/>
    </row>
    <row r="2" spans="1:108" ht="17.100000000000001" customHeight="1" thickBot="1">
      <c r="A2" s="432" t="s">
        <v>161</v>
      </c>
      <c r="B2" s="433"/>
      <c r="C2" s="433"/>
      <c r="D2" s="433"/>
      <c r="E2" s="433"/>
      <c r="F2" s="433"/>
      <c r="G2" s="433"/>
      <c r="H2" s="91"/>
      <c r="I2" s="92"/>
      <c r="J2" s="92"/>
      <c r="K2" s="92"/>
      <c r="L2" s="92"/>
      <c r="M2" s="92"/>
      <c r="N2" s="92"/>
      <c r="O2" s="92"/>
      <c r="P2" s="92" t="s">
        <v>160</v>
      </c>
      <c r="Q2" s="70"/>
      <c r="R2" s="457"/>
      <c r="S2" s="327" t="str" cm="1">
        <f t="array" ref="S2">IF(AND(AI2="○",AI3="○"),"○",_xlfn.IFS(AI2="○","",AI2="✕","✕　"&amp;AJ2&amp;"　　")&amp;_xlfn.IFS(AI3="○","",AI3="✕","✕　"&amp;AJ3))</f>
        <v>○</v>
      </c>
      <c r="T2" s="71"/>
      <c r="W2" s="71"/>
      <c r="X2" s="71"/>
      <c r="Y2" s="430"/>
      <c r="Z2" s="430"/>
      <c r="AA2" s="430"/>
      <c r="AB2" s="430"/>
      <c r="AC2" s="430"/>
      <c r="AD2" s="430"/>
      <c r="AE2" s="430"/>
      <c r="AF2" s="430"/>
      <c r="AG2" s="431"/>
      <c r="AH2" s="166" t="s">
        <v>29</v>
      </c>
      <c r="AI2" s="167" t="str">
        <f>IF(A1="","✕","○")</f>
        <v>○</v>
      </c>
      <c r="AJ2" s="69" t="s">
        <v>39</v>
      </c>
    </row>
    <row r="3" spans="1:108" ht="17.100000000000001" customHeight="1" thickBot="1">
      <c r="A3" s="434" t="str">
        <f>IF($F$1="委託業務従事日誌","委託業務の名称：","補助事業の名称：")</f>
        <v>委託業務の名称：</v>
      </c>
      <c r="B3" s="435"/>
      <c r="C3" s="435"/>
      <c r="D3" s="435"/>
      <c r="E3" s="436" t="s">
        <v>124</v>
      </c>
      <c r="F3" s="437"/>
      <c r="G3" s="437"/>
      <c r="H3" s="437"/>
      <c r="I3" s="437"/>
      <c r="J3" s="437"/>
      <c r="K3" s="437"/>
      <c r="L3" s="437"/>
      <c r="M3" s="437"/>
      <c r="N3" s="437"/>
      <c r="O3" s="437"/>
      <c r="P3" s="437"/>
      <c r="Q3" s="88"/>
      <c r="R3" s="457"/>
      <c r="S3" s="327" t="str" cm="1">
        <f t="array" ref="S3">IF(AND(AI4="○",AI5="○"),"○",_xlfn.IFS(AI4="○","",AI4="✕","✕　"&amp;AJ4&amp;"　　")&amp;_xlfn.IFS(AI5="○","",AI5="✕","✕　"&amp;AJ5))</f>
        <v>✕　“他のNEDO事業有無”が未選択。　　✕　“他の公的事業有無”が未選択。</v>
      </c>
      <c r="T3" s="71"/>
      <c r="W3" s="71"/>
      <c r="X3" s="71"/>
      <c r="Y3" s="430"/>
      <c r="Z3" s="430"/>
      <c r="AA3" s="430"/>
      <c r="AB3" s="430"/>
      <c r="AC3" s="430"/>
      <c r="AD3" s="430"/>
      <c r="AE3" s="430"/>
      <c r="AF3" s="430"/>
      <c r="AG3" s="431"/>
      <c r="AH3" s="168" t="s">
        <v>28</v>
      </c>
      <c r="AI3" s="169" t="str">
        <f>IF(O1="","✕","○")</f>
        <v>○</v>
      </c>
      <c r="AJ3" s="69" t="s">
        <v>34</v>
      </c>
      <c r="AO3" s="155" t="s">
        <v>109</v>
      </c>
      <c r="AP3" s="157" t="s">
        <v>108</v>
      </c>
      <c r="AQ3" s="3"/>
      <c r="AR3" s="3"/>
      <c r="AS3" s="3"/>
    </row>
    <row r="4" spans="1:108" ht="17.100000000000001" customHeight="1" thickBot="1">
      <c r="A4" s="438"/>
      <c r="B4" s="439"/>
      <c r="C4" s="439"/>
      <c r="D4" s="439"/>
      <c r="E4" s="436" t="s">
        <v>123</v>
      </c>
      <c r="F4" s="437"/>
      <c r="G4" s="437"/>
      <c r="H4" s="437"/>
      <c r="I4" s="437"/>
      <c r="J4" s="437"/>
      <c r="K4" s="437"/>
      <c r="L4" s="437"/>
      <c r="M4" s="437"/>
      <c r="N4" s="437"/>
      <c r="O4" s="437"/>
      <c r="P4" s="437"/>
      <c r="Q4" s="88"/>
      <c r="S4" s="327" t="str">
        <f>IF(COUNTA(E3:P5)&gt;=1,"○","✕ "&amp;AJ6)</f>
        <v>○</v>
      </c>
      <c r="T4" s="71"/>
      <c r="W4" s="71"/>
      <c r="X4" s="71"/>
      <c r="Y4" s="430"/>
      <c r="Z4" s="430"/>
      <c r="AA4" s="430"/>
      <c r="AB4" s="430"/>
      <c r="AC4" s="430"/>
      <c r="AD4" s="430"/>
      <c r="AE4" s="430"/>
      <c r="AF4" s="430"/>
      <c r="AG4" s="431"/>
      <c r="AH4" s="168" t="s">
        <v>27</v>
      </c>
      <c r="AI4" s="169" t="str" cm="1">
        <f t="array" ref="AI4">_xlfn.IFS(H2="あり","○",H2="なし","○",TRUE,"✕")</f>
        <v>✕</v>
      </c>
      <c r="AJ4" s="69" t="s">
        <v>35</v>
      </c>
      <c r="AO4" s="156">
        <f>I9</f>
        <v>0</v>
      </c>
      <c r="AP4" s="158" t="e">
        <f>VLOOKUP($AO$4,$AO$11:$AS$19,2,)</f>
        <v>#N/A</v>
      </c>
      <c r="AQ4" s="3"/>
      <c r="AR4" s="3"/>
      <c r="AS4" s="3"/>
    </row>
    <row r="5" spans="1:108" ht="17.100000000000001" customHeight="1">
      <c r="A5" s="438"/>
      <c r="B5" s="439"/>
      <c r="C5" s="439"/>
      <c r="D5" s="439"/>
      <c r="E5" s="436" t="s">
        <v>152</v>
      </c>
      <c r="F5" s="437"/>
      <c r="G5" s="437"/>
      <c r="H5" s="437"/>
      <c r="I5" s="437"/>
      <c r="J5" s="437"/>
      <c r="K5" s="437"/>
      <c r="L5" s="437"/>
      <c r="M5" s="437"/>
      <c r="N5" s="437"/>
      <c r="O5" s="437"/>
      <c r="P5" s="437"/>
      <c r="Q5" s="88"/>
      <c r="R5" s="73"/>
      <c r="S5" s="327"/>
      <c r="T5" s="71"/>
      <c r="U5" s="24"/>
      <c r="V5" s="24"/>
      <c r="W5" s="71"/>
      <c r="X5" s="71"/>
      <c r="Y5" s="430"/>
      <c r="Z5" s="430"/>
      <c r="AA5" s="430"/>
      <c r="AB5" s="430"/>
      <c r="AC5" s="430"/>
      <c r="AD5" s="430"/>
      <c r="AE5" s="430"/>
      <c r="AF5" s="430"/>
      <c r="AG5" s="431"/>
      <c r="AH5" s="168" t="s">
        <v>26</v>
      </c>
      <c r="AI5" s="169" t="str" cm="1">
        <f t="array" ref="AI5">_xlfn.IFS(Q2="あり","○",Q2="なし","○",TRUE,"✕")</f>
        <v>✕</v>
      </c>
      <c r="AJ5" s="69" t="s">
        <v>90</v>
      </c>
      <c r="AO5" s="145"/>
      <c r="AP5" s="159" t="e">
        <f>VLOOKUP($AO$4,$AO$11:$AS$19,3,)</f>
        <v>#N/A</v>
      </c>
      <c r="AQ5" s="3"/>
      <c r="AR5" s="3"/>
      <c r="AS5" s="3"/>
    </row>
    <row r="6" spans="1:108" ht="17.100000000000001" customHeight="1">
      <c r="A6" s="434" t="str">
        <f>IF($F$1="委託業務従事日誌","再委託等項目：","委託・共同研究項目：")</f>
        <v>再委託等項目：</v>
      </c>
      <c r="B6" s="435"/>
      <c r="C6" s="435"/>
      <c r="D6" s="435"/>
      <c r="E6" s="436" t="s">
        <v>12</v>
      </c>
      <c r="F6" s="437"/>
      <c r="G6" s="437"/>
      <c r="H6" s="437"/>
      <c r="I6" s="437"/>
      <c r="J6" s="437"/>
      <c r="K6" s="437"/>
      <c r="L6" s="437"/>
      <c r="M6" s="437"/>
      <c r="N6" s="437"/>
      <c r="O6" s="437"/>
      <c r="P6" s="437"/>
      <c r="Q6" s="88"/>
      <c r="S6" s="327"/>
      <c r="T6" s="71"/>
      <c r="W6" s="71"/>
      <c r="X6" s="71"/>
      <c r="Y6" s="430"/>
      <c r="Z6" s="430"/>
      <c r="AA6" s="430"/>
      <c r="AB6" s="430"/>
      <c r="AC6" s="430"/>
      <c r="AD6" s="430"/>
      <c r="AE6" s="430"/>
      <c r="AF6" s="430"/>
      <c r="AG6" s="431"/>
      <c r="AH6" s="168" t="s">
        <v>25</v>
      </c>
      <c r="AI6" s="169" t="str">
        <f>IF(COUNTA(E3:P5)&gt;=1,"○","✕")</f>
        <v>○</v>
      </c>
      <c r="AJ6" s="69" t="s">
        <v>36</v>
      </c>
      <c r="AO6" s="145"/>
      <c r="AP6" s="159" t="e">
        <f>VLOOKUP($AO$4,$AO$11:$AS$19,4,)</f>
        <v>#N/A</v>
      </c>
      <c r="AQ6" s="3"/>
      <c r="AR6" s="3"/>
      <c r="AS6" s="3"/>
    </row>
    <row r="7" spans="1:108" ht="17.100000000000001" customHeight="1" thickBot="1">
      <c r="A7" s="87"/>
      <c r="B7" s="93"/>
      <c r="C7" s="435" t="str">
        <f>IF($F$1="委託業務従事日誌","委託先等名称：","補助先等名称：")</f>
        <v>委託先等名称：</v>
      </c>
      <c r="D7" s="443"/>
      <c r="E7" s="436" t="s">
        <v>121</v>
      </c>
      <c r="F7" s="437"/>
      <c r="G7" s="437"/>
      <c r="H7" s="437"/>
      <c r="I7" s="437"/>
      <c r="J7" s="437"/>
      <c r="K7" s="437"/>
      <c r="L7" s="437"/>
      <c r="M7" s="437"/>
      <c r="N7" s="437"/>
      <c r="O7" s="437"/>
      <c r="P7" s="437"/>
      <c r="Q7" s="88"/>
      <c r="R7" s="72" t="s">
        <v>45</v>
      </c>
      <c r="S7" s="327" t="str" cm="1">
        <f t="array" ref="S7">IF(COUNTA(E7)&gt;=1,_xlfn.IFS(E7=" ","✕"&amp;AJ7,E7="　","✕"&amp;AJ7,TRUE,"○"),"✕"&amp;AJ7)</f>
        <v>○</v>
      </c>
      <c r="T7" s="71"/>
      <c r="U7" s="25"/>
      <c r="V7" s="25"/>
      <c r="W7" s="71"/>
      <c r="X7" s="71"/>
      <c r="Y7" s="430"/>
      <c r="Z7" s="430"/>
      <c r="AA7" s="430"/>
      <c r="AB7" s="430"/>
      <c r="AC7" s="430"/>
      <c r="AD7" s="430"/>
      <c r="AE7" s="430"/>
      <c r="AF7" s="430"/>
      <c r="AG7" s="431"/>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442" t="s">
        <v>70</v>
      </c>
      <c r="D8" s="443"/>
      <c r="E8" s="418" t="s">
        <v>159</v>
      </c>
      <c r="F8" s="419"/>
      <c r="G8" s="419"/>
      <c r="H8" s="419"/>
      <c r="I8" s="420"/>
      <c r="J8" s="420"/>
      <c r="K8" s="45"/>
      <c r="L8" s="45"/>
      <c r="M8" s="45" t="str">
        <f>IF($F$1="委託業務従事日誌","業務管理者等","主任研究者等")&amp;"　所属："</f>
        <v>業務管理者等　所属：</v>
      </c>
      <c r="N8" s="418" t="s">
        <v>125</v>
      </c>
      <c r="O8" s="419"/>
      <c r="P8" s="419"/>
      <c r="Q8" s="89"/>
      <c r="R8" s="72" t="s">
        <v>45</v>
      </c>
      <c r="S8" s="327" t="str" cm="1">
        <f t="array" ref="S8">_xlfn.IFS(AND(COUNTA(E8)&gt;=1,COUNTA(N8)&gt;=1,COUNTA(I8)&gt;=1),"○",TRUE,IF(COUNTA(E8)&gt;=1,"","✕ "&amp;AJ8&amp;" ")&amp;IF(COUNTA(N8)&gt;=1,"","✕ "&amp;AJ10)&amp;IF(COUNTA(I8)&gt;=1,"","✕ "&amp;AJ23))</f>
        <v>✕ “雇用形態”が未入力。</v>
      </c>
      <c r="T8" s="71"/>
      <c r="W8" s="71"/>
      <c r="X8" s="71"/>
      <c r="Y8" s="430"/>
      <c r="Z8" s="430"/>
      <c r="AA8" s="430"/>
      <c r="AB8" s="430"/>
      <c r="AC8" s="430"/>
      <c r="AD8" s="430"/>
      <c r="AE8" s="430"/>
      <c r="AF8" s="430"/>
      <c r="AG8" s="431"/>
      <c r="AH8" s="170" t="s">
        <v>92</v>
      </c>
      <c r="AI8" s="169" t="str">
        <f>IF(COUNTA(E8)&gt;=1,"○","✕")</f>
        <v>○</v>
      </c>
      <c r="AJ8" s="69" t="s">
        <v>91</v>
      </c>
      <c r="AO8" s="145"/>
      <c r="AP8" s="176"/>
      <c r="AQ8" s="3"/>
      <c r="AR8" s="3"/>
      <c r="AS8" s="3"/>
    </row>
    <row r="9" spans="1:108" ht="21" customHeight="1">
      <c r="A9" s="458" t="s">
        <v>102</v>
      </c>
      <c r="B9" s="143"/>
      <c r="C9" s="96"/>
      <c r="D9" s="95" t="s">
        <v>3</v>
      </c>
      <c r="E9" s="418" t="s">
        <v>155</v>
      </c>
      <c r="F9" s="418"/>
      <c r="G9" s="418"/>
      <c r="H9" s="418"/>
      <c r="I9" s="460"/>
      <c r="J9" s="461"/>
      <c r="K9" s="44"/>
      <c r="L9" s="44"/>
      <c r="M9" s="309" t="s">
        <v>6</v>
      </c>
      <c r="N9" s="418" t="s">
        <v>122</v>
      </c>
      <c r="O9" s="419"/>
      <c r="P9" s="419"/>
      <c r="Q9" s="89"/>
      <c r="R9" s="72" t="s">
        <v>45</v>
      </c>
      <c r="S9" s="327" t="str" cm="1">
        <f t="array" ref="S9">_xlfn.IFS(AND(COUNTA(E9)&gt;=1,COUNTA(N9)&gt;=1,COUNTA(I9)&gt;=1),"○",TRUE,IF(COUNTA(E9)&gt;=1,"","✕ "&amp;AJ9&amp;" ")&amp;IF(COUNTA(N9)&gt;=1,"","✕ "&amp;AJ11)&amp;IF(COUNTA(I9)&gt;=1,"","✕ "&amp;AJ22))</f>
        <v>✕ “勤務体系”が未入力。</v>
      </c>
      <c r="T9" s="71"/>
      <c r="W9" s="71"/>
      <c r="X9" s="71"/>
      <c r="Y9" s="430"/>
      <c r="Z9" s="430"/>
      <c r="AA9" s="430"/>
      <c r="AB9" s="430"/>
      <c r="AC9" s="430"/>
      <c r="AD9" s="430"/>
      <c r="AE9" s="430"/>
      <c r="AF9" s="430"/>
      <c r="AG9" s="431"/>
      <c r="AH9" s="168" t="s">
        <v>94</v>
      </c>
      <c r="AI9" s="169" t="str">
        <f>IF(COUNTA(E9)&gt;=1,"○","✕")</f>
        <v>○</v>
      </c>
      <c r="AJ9" s="69" t="s">
        <v>93</v>
      </c>
      <c r="AO9" s="145"/>
      <c r="AP9" s="144"/>
      <c r="AQ9" s="3"/>
      <c r="AR9" s="3"/>
      <c r="AS9" s="3"/>
    </row>
    <row r="10" spans="1:108" ht="30" customHeight="1" thickBot="1">
      <c r="A10" s="459"/>
      <c r="B10" s="61">
        <f>COUNTIF($B$13:$B$43,"月")+COUNTIF($B$13:$B$43,"火")+COUNTIF($B$13:$B$43,"水")+COUNTIF($B$13:$B$43,"木")+COUNTIF($B$13:$B$43,"金")+COUNTIF($B$13:$B$43,"土")+COUNTIF($B$13:$B$43,"日")-COUNTIF($C$13:$C$43,"休日")-COUNTIF($C$13:$C$43,"休日出勤")-COUNTIF($C$13:$C$43,"振休")-COUNTIF($C$13:$C$43,"代休")</f>
        <v>21</v>
      </c>
      <c r="C10" s="462" t="str">
        <f>"←稼働"&amp;F54&amp;"日
 + "&amp;"休暇"&amp;E54&amp;"日"</f>
        <v>←稼働21日
 + 休暇0日</v>
      </c>
      <c r="D10" s="463"/>
      <c r="E10" s="464" t="str">
        <f>IF(OR(I9="管理職/高プロ",I9="固定残業代有",I9="(大学・国研等)管理職/高プロ"),"所定労働時間                                                                                                                                                                                              (hh:mm/日)","")</f>
        <v/>
      </c>
      <c r="F10" s="465"/>
      <c r="G10" s="311"/>
      <c r="H10" s="415" t="str" cm="1">
        <f t="array" ref="H10">_xlfn.IFS(OR(N54="管理職",N54="裁量労働制",N54="固定残業制"),"半休・時間休　(hh:mm/月)",OR(N54="(大学・国研等)裁量労働制"),"給与支給上の休日労働時間(hh:mm/月)",TRUE,"")</f>
        <v/>
      </c>
      <c r="I10" s="415"/>
      <c r="J10" s="308"/>
      <c r="K10" s="415" t="str" cm="1">
        <f t="array" ref="K10">_xlfn.IFS(OR(N54="裁量労働制",N54="(大学・国研等)裁量労働制"),"労基提出した協定上
の みなし時間(hh:mm/日)",N54="固定残業制","雇用契約に記載の
固定残業時間(hh:mm/月)",TRUE,"")</f>
        <v/>
      </c>
      <c r="L10" s="415"/>
      <c r="M10" s="415"/>
      <c r="N10" s="308"/>
      <c r="O10" s="416" t="str" cm="1">
        <f t="array" ref="O10">_xlfn.IFS(AND(OR(H2="あり",Q2="あり"),I9&lt;&gt;"通常勤務"),"他の公的事業
従事(hh:mm/月)",AND(H2="なし",Q2="なし"),"",TRUE,"")</f>
        <v/>
      </c>
      <c r="P10" s="417"/>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30"/>
      <c r="Z10" s="430"/>
      <c r="AA10" s="430"/>
      <c r="AB10" s="430"/>
      <c r="AC10" s="430"/>
      <c r="AD10" s="430"/>
      <c r="AE10" s="430"/>
      <c r="AF10" s="430"/>
      <c r="AG10" s="431"/>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444" t="s">
        <v>0</v>
      </c>
      <c r="B11" s="446" t="s">
        <v>1</v>
      </c>
      <c r="C11" s="448" t="s">
        <v>87</v>
      </c>
      <c r="D11" s="421" t="s">
        <v>168</v>
      </c>
      <c r="E11" s="422"/>
      <c r="F11" s="422"/>
      <c r="G11" s="423"/>
      <c r="H11" s="424" t="s">
        <v>7</v>
      </c>
      <c r="I11" s="424" t="s">
        <v>8</v>
      </c>
      <c r="J11" s="426" t="s">
        <v>86</v>
      </c>
      <c r="K11" s="426"/>
      <c r="L11" s="426"/>
      <c r="M11" s="426"/>
      <c r="N11" s="426"/>
      <c r="O11" s="426"/>
      <c r="P11" s="426"/>
      <c r="Q11" s="427"/>
      <c r="R11" s="72"/>
      <c r="S11" s="328"/>
      <c r="T11" s="71"/>
      <c r="W11" s="71"/>
      <c r="X11" s="71"/>
      <c r="Y11" s="430"/>
      <c r="Z11" s="430"/>
      <c r="AA11" s="430"/>
      <c r="AB11" s="430"/>
      <c r="AC11" s="430"/>
      <c r="AD11" s="430"/>
      <c r="AE11" s="430"/>
      <c r="AF11" s="430"/>
      <c r="AG11" s="431"/>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445"/>
      <c r="B12" s="447"/>
      <c r="C12" s="449"/>
      <c r="D12" s="41" t="s">
        <v>4</v>
      </c>
      <c r="E12" s="4" t="s">
        <v>5</v>
      </c>
      <c r="F12" s="5" t="s">
        <v>4</v>
      </c>
      <c r="G12" s="4" t="s">
        <v>5</v>
      </c>
      <c r="H12" s="425"/>
      <c r="I12" s="425"/>
      <c r="J12" s="428"/>
      <c r="K12" s="428"/>
      <c r="L12" s="428"/>
      <c r="M12" s="428"/>
      <c r="N12" s="428"/>
      <c r="O12" s="428"/>
      <c r="P12" s="428"/>
      <c r="Q12" s="429"/>
      <c r="R12" s="72"/>
      <c r="S12" s="328" t="str">
        <f>IF(TEXT(ABS((E23-D23)+(G23-F23)-H23),IF((E23-D23)+(G23-F23)&lt;H23,"-[h]:mm","[h]:mm"))&lt;"0:00"*1,"✕","○")</f>
        <v>○</v>
      </c>
      <c r="T12" s="71"/>
      <c r="W12" s="71"/>
      <c r="X12" s="71"/>
      <c r="Y12" s="430"/>
      <c r="Z12" s="430"/>
      <c r="AA12" s="430"/>
      <c r="AB12" s="430"/>
      <c r="AC12" s="430"/>
      <c r="AD12" s="430"/>
      <c r="AE12" s="430"/>
      <c r="AF12" s="430"/>
      <c r="AG12" s="431"/>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2"/>
      <c r="K13" s="413"/>
      <c r="L13" s="413"/>
      <c r="M13" s="413"/>
      <c r="N13" s="413"/>
      <c r="O13" s="413"/>
      <c r="P13" s="413"/>
      <c r="Q13" s="414"/>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7"/>
      <c r="K14" s="408"/>
      <c r="L14" s="408"/>
      <c r="M14" s="408"/>
      <c r="N14" s="408"/>
      <c r="O14" s="408"/>
      <c r="P14" s="408"/>
      <c r="Q14" s="409"/>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7"/>
      <c r="K15" s="408"/>
      <c r="L15" s="408"/>
      <c r="M15" s="408"/>
      <c r="N15" s="408"/>
      <c r="O15" s="408"/>
      <c r="P15" s="408"/>
      <c r="Q15" s="409"/>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7"/>
      <c r="K16" s="410"/>
      <c r="L16" s="410"/>
      <c r="M16" s="410"/>
      <c r="N16" s="410"/>
      <c r="O16" s="410"/>
      <c r="P16" s="410"/>
      <c r="Q16" s="411"/>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00000000000001"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7"/>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07"/>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7"/>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7"/>
      <c r="K20" s="410"/>
      <c r="L20" s="410"/>
      <c r="M20" s="410"/>
      <c r="N20" s="410"/>
      <c r="O20" s="410"/>
      <c r="P20" s="410"/>
      <c r="Q20" s="411"/>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7"/>
      <c r="K21" s="410"/>
      <c r="L21" s="410"/>
      <c r="M21" s="410"/>
      <c r="N21" s="410"/>
      <c r="O21" s="410"/>
      <c r="P21" s="410"/>
      <c r="Q21" s="41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00000000000001"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7"/>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00000000000001"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7"/>
      <c r="K23" s="410"/>
      <c r="L23" s="410"/>
      <c r="M23" s="410"/>
      <c r="N23" s="410"/>
      <c r="O23" s="410"/>
      <c r="P23" s="410"/>
      <c r="Q23" s="41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00000000000001"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7"/>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7"/>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7"/>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07"/>
      <c r="K27" s="408"/>
      <c r="L27" s="408"/>
      <c r="M27" s="408"/>
      <c r="N27" s="408"/>
      <c r="O27" s="408"/>
      <c r="P27" s="408"/>
      <c r="Q27" s="409"/>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7"/>
      <c r="K28" s="408"/>
      <c r="L28" s="408"/>
      <c r="M28" s="408"/>
      <c r="N28" s="408"/>
      <c r="O28" s="408"/>
      <c r="P28" s="408"/>
      <c r="Q28" s="409"/>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7"/>
      <c r="K29" s="408"/>
      <c r="L29" s="408"/>
      <c r="M29" s="408"/>
      <c r="N29" s="408"/>
      <c r="O29" s="408"/>
      <c r="P29" s="408"/>
      <c r="Q29" s="409"/>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7"/>
      <c r="K30" s="410"/>
      <c r="L30" s="410"/>
      <c r="M30" s="410"/>
      <c r="N30" s="410"/>
      <c r="O30" s="410"/>
      <c r="P30" s="410"/>
      <c r="Q30" s="41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7"/>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7"/>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7"/>
      <c r="K33" s="408"/>
      <c r="L33" s="408"/>
      <c r="M33" s="408"/>
      <c r="N33" s="408"/>
      <c r="O33" s="408"/>
      <c r="P33" s="408"/>
      <c r="Q33" s="409"/>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7"/>
      <c r="K34" s="408"/>
      <c r="L34" s="408"/>
      <c r="M34" s="408"/>
      <c r="N34" s="408"/>
      <c r="O34" s="408"/>
      <c r="P34" s="408"/>
      <c r="Q34" s="409"/>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07"/>
      <c r="K35" s="408"/>
      <c r="L35" s="408"/>
      <c r="M35" s="408"/>
      <c r="N35" s="408"/>
      <c r="O35" s="408"/>
      <c r="P35" s="408"/>
      <c r="Q35" s="409"/>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7"/>
      <c r="K36" s="408"/>
      <c r="L36" s="408"/>
      <c r="M36" s="408"/>
      <c r="N36" s="408"/>
      <c r="O36" s="408"/>
      <c r="P36" s="408"/>
      <c r="Q36" s="409"/>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7"/>
      <c r="K37" s="408"/>
      <c r="L37" s="408"/>
      <c r="M37" s="408"/>
      <c r="N37" s="408"/>
      <c r="O37" s="408"/>
      <c r="P37" s="408"/>
      <c r="Q37" s="409"/>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7"/>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7"/>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7"/>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7"/>
      <c r="K41" s="410"/>
      <c r="L41" s="410"/>
      <c r="M41" s="410"/>
      <c r="N41" s="410"/>
      <c r="O41" s="410"/>
      <c r="P41" s="410"/>
      <c r="Q41" s="41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7"/>
      <c r="K42" s="410"/>
      <c r="L42" s="410"/>
      <c r="M42" s="410"/>
      <c r="N42" s="410"/>
      <c r="O42" s="410"/>
      <c r="P42" s="410"/>
      <c r="Q42" s="41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90"/>
      <c r="K43" s="391"/>
      <c r="L43" s="391"/>
      <c r="M43" s="391"/>
      <c r="N43" s="391"/>
      <c r="O43" s="391"/>
      <c r="P43" s="391"/>
      <c r="Q43" s="392"/>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393" t="s">
        <v>164</v>
      </c>
      <c r="B46" s="394"/>
      <c r="C46" s="394"/>
      <c r="D46" s="394"/>
      <c r="E46" s="394"/>
      <c r="F46" s="394"/>
      <c r="G46" s="394"/>
      <c r="H46" s="394"/>
      <c r="I46" s="394"/>
      <c r="J46" s="395" t="s">
        <v>165</v>
      </c>
      <c r="K46" s="395"/>
      <c r="L46" s="395"/>
      <c r="M46" s="395"/>
      <c r="N46" s="395"/>
      <c r="O46" s="395"/>
      <c r="P46" s="395"/>
      <c r="Q46" s="396"/>
      <c r="AO46" s="25"/>
      <c r="AP46" s="25"/>
      <c r="AQ46" s="25"/>
      <c r="AR46" s="25"/>
      <c r="AS46" s="25"/>
    </row>
    <row r="47" spans="1:45" ht="7.05" customHeight="1" thickBot="1">
      <c r="A47" s="35"/>
      <c r="B47" s="56"/>
      <c r="C47" s="56"/>
      <c r="D47" s="397"/>
      <c r="E47" s="397"/>
      <c r="F47" s="57"/>
      <c r="G47" s="57"/>
      <c r="H47" s="57"/>
      <c r="I47" s="57"/>
      <c r="J47" s="397"/>
      <c r="K47" s="397"/>
      <c r="L47" s="397"/>
      <c r="M47" s="397"/>
      <c r="N47" s="397"/>
      <c r="O47" s="397"/>
      <c r="P47" s="397"/>
      <c r="Q47" s="398"/>
      <c r="AO47" s="25"/>
      <c r="AP47" s="25"/>
      <c r="AQ47" s="25"/>
      <c r="AR47" s="25"/>
      <c r="AS47" s="25"/>
    </row>
    <row r="48" spans="1:45" ht="16.5" customHeight="1" thickBot="1">
      <c r="A48" s="9"/>
      <c r="B48" s="399" t="s">
        <v>10</v>
      </c>
      <c r="C48" s="400"/>
      <c r="D48" s="401"/>
      <c r="E48" s="402"/>
      <c r="F48" s="55" t="s">
        <v>11</v>
      </c>
      <c r="G48" s="403"/>
      <c r="H48" s="404"/>
      <c r="I48" s="404"/>
      <c r="J48" s="405"/>
      <c r="K48" s="55" t="s">
        <v>9</v>
      </c>
      <c r="L48" s="406"/>
      <c r="M48" s="404"/>
      <c r="N48" s="404"/>
      <c r="O48" s="404"/>
      <c r="P48" s="405"/>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386" t="s">
        <v>169</v>
      </c>
      <c r="B50" s="386"/>
      <c r="C50" s="386"/>
      <c r="D50" s="386"/>
      <c r="E50" s="386"/>
      <c r="F50" s="386"/>
      <c r="G50" s="386"/>
      <c r="H50" s="386"/>
      <c r="I50" s="386"/>
      <c r="J50" s="386"/>
      <c r="K50" s="386"/>
      <c r="L50" s="386"/>
      <c r="M50" s="386"/>
      <c r="N50" s="386"/>
      <c r="O50" s="386"/>
      <c r="P50" s="386"/>
      <c r="Q50" s="386"/>
      <c r="AO50" s="25"/>
      <c r="AP50" s="25"/>
      <c r="AQ50" s="25"/>
      <c r="AR50" s="25"/>
      <c r="AS50" s="25"/>
    </row>
    <row r="51" spans="1:45" ht="17.399999999999999" customHeight="1">
      <c r="A51" s="387"/>
      <c r="B51" s="387"/>
      <c r="C51" s="387"/>
      <c r="D51" s="387"/>
      <c r="E51" s="387"/>
      <c r="F51" s="387"/>
      <c r="G51" s="387"/>
      <c r="H51" s="387"/>
      <c r="I51" s="387"/>
      <c r="J51" s="387"/>
      <c r="K51" s="387"/>
      <c r="L51" s="387"/>
      <c r="M51" s="387"/>
      <c r="N51" s="387"/>
      <c r="O51" s="387"/>
      <c r="P51" s="387"/>
      <c r="Q51" s="387"/>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88" t="s">
        <v>135</v>
      </c>
      <c r="M53" s="389"/>
      <c r="N53" s="199" t="s">
        <v>17</v>
      </c>
      <c r="O53" s="200"/>
      <c r="P53" s="200"/>
      <c r="Q53" s="200"/>
      <c r="AI53" s="67"/>
    </row>
    <row r="54" spans="1:45" ht="10.8"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8" hidden="1" outlineLevel="1">
      <c r="A55" s="208"/>
      <c r="B55" s="208"/>
      <c r="C55" s="208"/>
      <c r="D55" s="209"/>
      <c r="E55" s="209"/>
      <c r="F55" s="209"/>
      <c r="G55" s="209"/>
      <c r="H55" s="209"/>
      <c r="I55" s="209"/>
      <c r="J55" s="209"/>
      <c r="K55" s="198"/>
      <c r="L55" s="210"/>
      <c r="M55" s="211"/>
      <c r="N55" s="208"/>
      <c r="O55" s="208"/>
      <c r="P55" s="208"/>
      <c r="Q55" s="208"/>
    </row>
    <row r="56" spans="1:45" ht="10.8" hidden="1" outlineLevel="1">
      <c r="A56" s="201">
        <f>A54</f>
        <v>21</v>
      </c>
      <c r="B56" s="202">
        <f>B54</f>
        <v>0</v>
      </c>
      <c r="C56" s="202"/>
      <c r="D56" s="212"/>
      <c r="E56" s="203">
        <f>E54</f>
        <v>0</v>
      </c>
      <c r="F56" s="204">
        <f>A56-E56</f>
        <v>21</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0.8" hidden="1" outlineLevel="1">
      <c r="A57" s="201">
        <f>A54</f>
        <v>21</v>
      </c>
      <c r="B57" s="202">
        <f>B54</f>
        <v>0</v>
      </c>
      <c r="C57" s="202"/>
      <c r="D57" s="213">
        <f>D54</f>
        <v>0</v>
      </c>
      <c r="E57" s="203">
        <f>E54</f>
        <v>0</v>
      </c>
      <c r="F57" s="204">
        <f>A57-E57</f>
        <v>21</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0.8" hidden="1" outlineLevel="1">
      <c r="A58" s="201">
        <f>A54</f>
        <v>21</v>
      </c>
      <c r="B58" s="202">
        <f>B54</f>
        <v>0</v>
      </c>
      <c r="C58" s="202"/>
      <c r="D58" s="213">
        <f>D54</f>
        <v>0</v>
      </c>
      <c r="E58" s="203">
        <f>E54</f>
        <v>0</v>
      </c>
      <c r="F58" s="204">
        <f>A58-E58</f>
        <v>21</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0.8" hidden="1" outlineLevel="1">
      <c r="A59" s="214"/>
      <c r="B59" s="214"/>
      <c r="C59" s="214"/>
      <c r="D59" s="215"/>
      <c r="E59" s="215"/>
      <c r="F59" s="215"/>
      <c r="G59" s="215"/>
      <c r="H59" s="215"/>
      <c r="I59" s="215"/>
      <c r="J59" s="215"/>
      <c r="K59" s="214"/>
      <c r="L59" s="377">
        <f>H54+J54</f>
        <v>0</v>
      </c>
      <c r="M59" s="378"/>
      <c r="N59" s="207" t="s">
        <v>15</v>
      </c>
      <c r="O59" s="207"/>
      <c r="P59" s="207"/>
      <c r="Q59" s="207"/>
    </row>
    <row r="60" spans="1:45" ht="13.2" hidden="1" outlineLevel="1">
      <c r="A60" s="201">
        <f>A54</f>
        <v>21</v>
      </c>
      <c r="B60" s="202">
        <f>B54</f>
        <v>0</v>
      </c>
      <c r="C60" s="202"/>
      <c r="D60" s="213"/>
      <c r="E60" s="203">
        <f>E54</f>
        <v>0</v>
      </c>
      <c r="F60" s="204">
        <f>A60-E60</f>
        <v>21</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2" hidden="1" outlineLevel="1">
      <c r="A61" s="201">
        <f>A54</f>
        <v>21</v>
      </c>
      <c r="B61" s="202">
        <f>B54</f>
        <v>0</v>
      </c>
      <c r="C61" s="202"/>
      <c r="D61" s="213">
        <f>D54</f>
        <v>0</v>
      </c>
      <c r="E61" s="203">
        <f>E54</f>
        <v>0</v>
      </c>
      <c r="F61" s="204">
        <f>A61-E61</f>
        <v>21</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bNlYPESVYyxHUmJIeoJZ7dUe6Tas2LKU1xfywq3u2xPJsxM0dHZQj8QIh8n7rZ1jgWWb3M6iWvNMLfmFjguXg==" saltValue="uOhHF8rl5nq/9rga931phQ==" spinCount="100000" sheet="1" formatRows="0" selectLockedCells="1"/>
  <dataConsolidate/>
  <mergeCells count="142">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J25:Q25"/>
    <mergeCell ref="J26:Q26"/>
    <mergeCell ref="J27:Q27"/>
    <mergeCell ref="J28:Q28"/>
    <mergeCell ref="J29:Q29"/>
    <mergeCell ref="J30:Q30"/>
    <mergeCell ref="J19:Q19"/>
    <mergeCell ref="J20:Q20"/>
    <mergeCell ref="J21:Q21"/>
    <mergeCell ref="J22:Q22"/>
    <mergeCell ref="J23:Q23"/>
    <mergeCell ref="J24:Q24"/>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659" priority="39">
      <formula>OR($C13="休暇",$C13="休日")</formula>
    </cfRule>
  </conditionalFormatting>
  <conditionalFormatting sqref="B13:B43">
    <cfRule type="expression" dxfId="658" priority="52">
      <formula>$B13="土"</formula>
    </cfRule>
    <cfRule type="expression" dxfId="657" priority="51">
      <formula>$B13="日"</formula>
    </cfRule>
  </conditionalFormatting>
  <conditionalFormatting sqref="B64 B68 F68 B71">
    <cfRule type="expression" dxfId="656" priority="37">
      <formula>OR($N$54="管理職",$N$54="裁量労働制",$N$54="固定残業制")</formula>
    </cfRule>
  </conditionalFormatting>
  <conditionalFormatting sqref="B64 B68 F68">
    <cfRule type="expression" dxfId="655" priority="5">
      <formula>OR($N$54="(大学・国研等)管理職",$N$54="(大学・国研等)裁量労働制")</formula>
    </cfRule>
  </conditionalFormatting>
  <conditionalFormatting sqref="B76">
    <cfRule type="expression" dxfId="654" priority="17">
      <formula>OR($N$54="管理職",$N$54="裁量労働制")</formula>
    </cfRule>
  </conditionalFormatting>
  <conditionalFormatting sqref="B77">
    <cfRule type="expression" dxfId="653" priority="31">
      <formula>OR($N$54="管理職",$N$54="裁量労働制")</formula>
    </cfRule>
  </conditionalFormatting>
  <conditionalFormatting sqref="B80">
    <cfRule type="expression" dxfId="652" priority="29">
      <formula>$N$54="固定残業制"</formula>
    </cfRule>
  </conditionalFormatting>
  <conditionalFormatting sqref="B83 B87 B90">
    <cfRule type="expression" dxfId="651" priority="26">
      <formula>$N$54="固定残業制"</formula>
    </cfRule>
  </conditionalFormatting>
  <conditionalFormatting sqref="B84 B88 B91">
    <cfRule type="expression" dxfId="650" priority="23">
      <formula>$N$54="固定残業制"</formula>
    </cfRule>
  </conditionalFormatting>
  <conditionalFormatting sqref="B65:C65 B69:C69 F69 B72:C72 B78:C78">
    <cfRule type="expression" dxfId="649" priority="11">
      <formula>OR($N$54="管理職",$N$54="裁量労働制")</formula>
    </cfRule>
  </conditionalFormatting>
  <conditionalFormatting sqref="B65:C65 B69:C69 F69 B72:C72">
    <cfRule type="expression" dxfId="648" priority="35">
      <formula>OR($N$54="管理職",$N$54="裁量労働制",$N$54="固定残業制")</formula>
    </cfRule>
  </conditionalFormatting>
  <conditionalFormatting sqref="B65:C65 B69:C69 F69">
    <cfRule type="expression" dxfId="647" priority="4">
      <formula>OR($N$54="(大学・国研等)管理職",$N$54="(大学・国研等)裁量労働制")</formula>
    </cfRule>
  </conditionalFormatting>
  <conditionalFormatting sqref="B69:D69">
    <cfRule type="expression" dxfId="646" priority="9">
      <formula>OR($N$54="管理職",$N$54="裁量労働制",$N$54="固定残業制",$N$54="(大学・国研等)管理職",$N$54="(大学・国研等)裁量労働制")</formula>
    </cfRule>
  </conditionalFormatting>
  <conditionalFormatting sqref="C64 F64:O64 C68 G68:O68 C71:N71">
    <cfRule type="expression" dxfId="645" priority="16">
      <formula>OR($N$54="管理職",$N$54="裁量労働制",$N$54="固定残業制")</formula>
    </cfRule>
  </conditionalFormatting>
  <conditionalFormatting sqref="C80:L80">
    <cfRule type="expression" dxfId="644" priority="27">
      <formula>$N$54="固定残業制"</formula>
    </cfRule>
  </conditionalFormatting>
  <conditionalFormatting sqref="C83:L83 C90:N90 C87:E87">
    <cfRule type="expression" dxfId="643" priority="20">
      <formula>$N$54="固定残業制"</formula>
    </cfRule>
  </conditionalFormatting>
  <conditionalFormatting sqref="C84:L84 C88:L88 C91:N91">
    <cfRule type="expression" dxfId="642" priority="21">
      <formula>$N$54="固定残業制"</formula>
    </cfRule>
  </conditionalFormatting>
  <conditionalFormatting sqref="C76:N76">
    <cfRule type="expression" dxfId="641" priority="36">
      <formula>OR($N$54="管理職",$N$54="裁量労働制")</formula>
    </cfRule>
  </conditionalFormatting>
  <conditionalFormatting sqref="C78:N78">
    <cfRule type="expression" dxfId="640" priority="34">
      <formula>OR($N$54="管理職",$N$54="裁量労働制")</formula>
    </cfRule>
  </conditionalFormatting>
  <conditionalFormatting sqref="C64:O64 C68 G68:O68">
    <cfRule type="expression" dxfId="639" priority="14">
      <formula>OR($N$54="管理職",$N$54="裁量労働制",$N$54="固定残業制",$N$54="(大学・国研等)管理職",$N$54="(大学・国研等)裁量労働制")</formula>
    </cfRule>
  </conditionalFormatting>
  <conditionalFormatting sqref="D65">
    <cfRule type="expression" dxfId="638" priority="3">
      <formula>OR($N$54="(大学・国研等)管理職",$N$54="(大学・国研等)裁量労働制")</formula>
    </cfRule>
  </conditionalFormatting>
  <conditionalFormatting sqref="D65:O65 C69 G69:O69 C72:N72">
    <cfRule type="expression" dxfId="637" priority="13">
      <formula>OR($N$54="管理職",$N$54="裁量労働制",$N$54="固定残業制")</formula>
    </cfRule>
  </conditionalFormatting>
  <conditionalFormatting sqref="D65:O65 C69 G69:O69">
    <cfRule type="expression" dxfId="636" priority="7">
      <formula>OR($N$54="(大学・国研等)管理職",$N$54="(大学・国研等)裁量労働制")</formula>
    </cfRule>
  </conditionalFormatting>
  <conditionalFormatting sqref="E10:F10">
    <cfRule type="expression" dxfId="635" priority="42">
      <formula>OR(I9="管理職/高プロ",I9="固定残業代有",I9="(大学・国研等)管理職/高プロ")</formula>
    </cfRule>
  </conditionalFormatting>
  <conditionalFormatting sqref="F83:L83 H90:N90">
    <cfRule type="expression" dxfId="634" priority="8">
      <formula>$N$54="固定残業制"</formula>
    </cfRule>
  </conditionalFormatting>
  <conditionalFormatting sqref="F87:L87">
    <cfRule type="expression" dxfId="633" priority="22">
      <formula>$N$54="固定残業制"</formula>
    </cfRule>
  </conditionalFormatting>
  <conditionalFormatting sqref="F77:N77">
    <cfRule type="expression" dxfId="632" priority="18">
      <formula>OR($N$54="管理職",$N$54="裁量労働制")</formula>
    </cfRule>
  </conditionalFormatting>
  <conditionalFormatting sqref="G10">
    <cfRule type="expression" dxfId="631" priority="47">
      <formula>OR($I$9="管理職/高プロ",$I$9="固定残業代有",$I$9="(大学・国研等)管理職/高プロ")</formula>
    </cfRule>
  </conditionalFormatting>
  <conditionalFormatting sqref="H2">
    <cfRule type="expression" dxfId="630" priority="45">
      <formula>COUNTA($F$1)=1</formula>
    </cfRule>
  </conditionalFormatting>
  <conditionalFormatting sqref="H10">
    <cfRule type="expression" dxfId="629" priority="40">
      <formula>OR($I$9="管理職/高プロ",$I$9="裁量",$I$9="固定残業代有",$I$9="(大学・国研等)裁量")</formula>
    </cfRule>
  </conditionalFormatting>
  <conditionalFormatting sqref="I9:J9">
    <cfRule type="expression" dxfId="628" priority="48">
      <formula>COUNTA($F$1)=1</formula>
    </cfRule>
  </conditionalFormatting>
  <conditionalFormatting sqref="I1:M1">
    <cfRule type="expression" dxfId="627" priority="50">
      <formula>$I$1&lt;&gt;"-"</formula>
    </cfRule>
  </conditionalFormatting>
  <conditionalFormatting sqref="J10">
    <cfRule type="expression" dxfId="626" priority="41">
      <formula>OR($I$9="管理職/高プロ",$I$9="裁量",$I$9="固定残業代有",$I$9="(大学・国研等)裁量")</formula>
    </cfRule>
  </conditionalFormatting>
  <conditionalFormatting sqref="K10">
    <cfRule type="expression" dxfId="625" priority="43">
      <formula>OR($I$9="裁量",$I$9="固定残業代有",$I$9="(大学・国研等)裁量")</formula>
    </cfRule>
  </conditionalFormatting>
  <conditionalFormatting sqref="M80">
    <cfRule type="expression" dxfId="624" priority="28">
      <formula>$N$54="固定残業制"</formula>
    </cfRule>
  </conditionalFormatting>
  <conditionalFormatting sqref="M83 M87 O90">
    <cfRule type="expression" dxfId="623" priority="25">
      <formula>$N$54="固定残業制"</formula>
    </cfRule>
  </conditionalFormatting>
  <conditionalFormatting sqref="M84 M88 O91">
    <cfRule type="expression" dxfId="622" priority="24">
      <formula>$N$54="固定残業制"</formula>
    </cfRule>
  </conditionalFormatting>
  <conditionalFormatting sqref="N10">
    <cfRule type="expression" dxfId="621" priority="49">
      <formula>OR($I$9="裁量",$I$9="固定残業代有",$I$9="(大学・国研等)裁量")</formula>
    </cfRule>
  </conditionalFormatting>
  <conditionalFormatting sqref="O10">
    <cfRule type="expression" dxfId="620" priority="53">
      <formula>AND(OR($H$2="あり",$Q$2="あり"),I9&lt;&gt;"通常勤務")</formula>
    </cfRule>
  </conditionalFormatting>
  <conditionalFormatting sqref="O76">
    <cfRule type="expression" dxfId="619" priority="33">
      <formula>OR($N$54="管理職",$N$54="裁量労働制")</formula>
    </cfRule>
  </conditionalFormatting>
  <conditionalFormatting sqref="O77">
    <cfRule type="expression" dxfId="618" priority="12">
      <formula>OR(,$N$54="管理職",$N$54="裁量労働制")</formula>
    </cfRule>
  </conditionalFormatting>
  <conditionalFormatting sqref="O78">
    <cfRule type="expression" dxfId="617" priority="30">
      <formula>OR($N$54="管理職",$N$54="裁量労働制")</formula>
    </cfRule>
  </conditionalFormatting>
  <conditionalFormatting sqref="O80 O84 O88">
    <cfRule type="expression" dxfId="616" priority="19">
      <formula>$N$54="固定残業制"</formula>
    </cfRule>
  </conditionalFormatting>
  <conditionalFormatting sqref="P64 D68 O68:P68">
    <cfRule type="expression" dxfId="615" priority="6">
      <formula>OR($N$54="(大学・国研等)管理職",$N$54="(大学・国研等)裁量労働制")</formula>
    </cfRule>
  </conditionalFormatting>
  <conditionalFormatting sqref="P64 D68 P68 O71">
    <cfRule type="expression" dxfId="614" priority="15">
      <formula>OR($N$54="管理職",$N$54="裁量労働制",$N$54="固定残業制")</formula>
    </cfRule>
  </conditionalFormatting>
  <conditionalFormatting sqref="P65 P69 O72">
    <cfRule type="expression" dxfId="613" priority="10">
      <formula>OR($N$54="管理職",$N$54="裁量労働制",$N$54="固定残業制")</formula>
    </cfRule>
  </conditionalFormatting>
  <conditionalFormatting sqref="P65 P69">
    <cfRule type="expression" dxfId="612" priority="32">
      <formula>OR($N$54="管理職",$N$54="裁量労働制",$N$54="(大学・国研等)管理職",$N$54="(大学・国研等)裁量労働制")</formula>
    </cfRule>
  </conditionalFormatting>
  <conditionalFormatting sqref="Q2">
    <cfRule type="expression" dxfId="611" priority="46">
      <formula>COUNTA($F$1)=1</formula>
    </cfRule>
  </conditionalFormatting>
  <conditionalFormatting sqref="Q10">
    <cfRule type="expression" dxfId="610" priority="54">
      <formula>AND(OR($H$2="あり",$Q$2="あり"),I9&lt;&gt;"通常勤務")</formula>
    </cfRule>
  </conditionalFormatting>
  <conditionalFormatting sqref="AI1">
    <cfRule type="expression" dxfId="607" priority="55">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E13:E43 G13:G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7A95F1F4-293A-4FA1-B062-329E4D2A54D2}">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440" t="s">
        <v>178</v>
      </c>
      <c r="B1" s="441"/>
      <c r="C1" s="441"/>
      <c r="D1" s="441"/>
      <c r="E1" s="441"/>
      <c r="F1" s="450" t="s">
        <v>105</v>
      </c>
      <c r="G1" s="451"/>
      <c r="H1" s="451"/>
      <c r="I1" s="452" t="str">
        <f>IF(AI1="エラーなし","-","コメント(S列)をご確認ください。")</f>
        <v>コメント(S列)をご確認ください。</v>
      </c>
      <c r="J1" s="453"/>
      <c r="K1" s="453"/>
      <c r="L1" s="453"/>
      <c r="M1" s="453"/>
      <c r="N1" s="29" t="str">
        <f>IF($F$1="委託業務従事日誌","契約管理番号：","事業番号：")</f>
        <v>契約管理番号：</v>
      </c>
      <c r="O1" s="454" t="s">
        <v>151</v>
      </c>
      <c r="P1" s="455"/>
      <c r="Q1" s="10" t="str">
        <f>IF($F$1="委託業務従事日誌","別紙８","")</f>
        <v>別紙８</v>
      </c>
      <c r="R1" s="456" t="s">
        <v>46</v>
      </c>
      <c r="S1" s="326" t="s">
        <v>89</v>
      </c>
      <c r="T1" s="94"/>
      <c r="U1" s="71"/>
      <c r="V1" s="71"/>
      <c r="W1" s="71"/>
      <c r="X1" s="71"/>
      <c r="Y1" s="430" t="s">
        <v>72</v>
      </c>
      <c r="Z1" s="430" t="s">
        <v>73</v>
      </c>
      <c r="AA1" s="430" t="s">
        <v>74</v>
      </c>
      <c r="AB1" s="430" t="s">
        <v>75</v>
      </c>
      <c r="AC1" s="430" t="s">
        <v>78</v>
      </c>
      <c r="AD1" s="430" t="s">
        <v>76</v>
      </c>
      <c r="AE1" s="430" t="s">
        <v>77</v>
      </c>
      <c r="AF1" s="430" t="s">
        <v>182</v>
      </c>
      <c r="AG1" s="430"/>
      <c r="AH1" s="64" t="s">
        <v>21</v>
      </c>
      <c r="AI1" s="65" t="str">
        <f>IF(COUNTIF(AI2:AI26,"○")=COUNTA(AH2:AH26),"エラーなし","エラーあり")</f>
        <v>エラーあり</v>
      </c>
      <c r="AJ1" s="68" t="s">
        <v>33</v>
      </c>
      <c r="AK1" s="68"/>
      <c r="AO1" s="25"/>
      <c r="AP1" s="25"/>
      <c r="AQ1" s="25"/>
      <c r="AR1" s="25"/>
      <c r="AS1" s="25"/>
    </row>
    <row r="2" spans="1:108" ht="17.100000000000001" customHeight="1" thickBot="1">
      <c r="A2" s="432" t="s">
        <v>161</v>
      </c>
      <c r="B2" s="433"/>
      <c r="C2" s="433"/>
      <c r="D2" s="433"/>
      <c r="E2" s="433"/>
      <c r="F2" s="433"/>
      <c r="G2" s="433"/>
      <c r="H2" s="91"/>
      <c r="I2" s="92"/>
      <c r="J2" s="92"/>
      <c r="K2" s="92"/>
      <c r="L2" s="92"/>
      <c r="M2" s="92"/>
      <c r="N2" s="92"/>
      <c r="O2" s="92"/>
      <c r="P2" s="92" t="s">
        <v>160</v>
      </c>
      <c r="Q2" s="70"/>
      <c r="R2" s="457"/>
      <c r="S2" s="327" t="str" cm="1">
        <f t="array" ref="S2">IF(AND(AI2="○",AI3="○"),"○",_xlfn.IFS(AI2="○","",AI2="✕","✕　"&amp;AJ2&amp;"　　")&amp;_xlfn.IFS(AI3="○","",AI3="✕","✕　"&amp;AJ3))</f>
        <v>○</v>
      </c>
      <c r="T2" s="71"/>
      <c r="W2" s="71"/>
      <c r="X2" s="71"/>
      <c r="Y2" s="430"/>
      <c r="Z2" s="430"/>
      <c r="AA2" s="430"/>
      <c r="AB2" s="430"/>
      <c r="AC2" s="430"/>
      <c r="AD2" s="430"/>
      <c r="AE2" s="430"/>
      <c r="AF2" s="430"/>
      <c r="AG2" s="431"/>
      <c r="AH2" s="166" t="s">
        <v>29</v>
      </c>
      <c r="AI2" s="167" t="str">
        <f>IF(A1="","✕","○")</f>
        <v>○</v>
      </c>
      <c r="AJ2" s="69" t="s">
        <v>39</v>
      </c>
    </row>
    <row r="3" spans="1:108" ht="17.100000000000001" customHeight="1" thickBot="1">
      <c r="A3" s="434" t="str">
        <f>IF($F$1="委託業務従事日誌","委託業務の名称：","補助事業の名称：")</f>
        <v>委託業務の名称：</v>
      </c>
      <c r="B3" s="435"/>
      <c r="C3" s="435"/>
      <c r="D3" s="435"/>
      <c r="E3" s="436" t="s">
        <v>124</v>
      </c>
      <c r="F3" s="437"/>
      <c r="G3" s="437"/>
      <c r="H3" s="437"/>
      <c r="I3" s="437"/>
      <c r="J3" s="437"/>
      <c r="K3" s="437"/>
      <c r="L3" s="437"/>
      <c r="M3" s="437"/>
      <c r="N3" s="437"/>
      <c r="O3" s="437"/>
      <c r="P3" s="437"/>
      <c r="Q3" s="88"/>
      <c r="R3" s="457"/>
      <c r="S3" s="327" t="str" cm="1">
        <f t="array" ref="S3">IF(AND(AI4="○",AI5="○"),"○",_xlfn.IFS(AI4="○","",AI4="✕","✕　"&amp;AJ4&amp;"　　")&amp;_xlfn.IFS(AI5="○","",AI5="✕","✕　"&amp;AJ5))</f>
        <v>✕　“他のNEDO事業有無”が未選択。　　✕　“他の公的事業有無”が未選択。</v>
      </c>
      <c r="T3" s="71"/>
      <c r="W3" s="71"/>
      <c r="X3" s="71"/>
      <c r="Y3" s="430"/>
      <c r="Z3" s="430"/>
      <c r="AA3" s="430"/>
      <c r="AB3" s="430"/>
      <c r="AC3" s="430"/>
      <c r="AD3" s="430"/>
      <c r="AE3" s="430"/>
      <c r="AF3" s="430"/>
      <c r="AG3" s="431"/>
      <c r="AH3" s="168" t="s">
        <v>28</v>
      </c>
      <c r="AI3" s="169" t="str">
        <f>IF(O1="","✕","○")</f>
        <v>○</v>
      </c>
      <c r="AJ3" s="69" t="s">
        <v>34</v>
      </c>
      <c r="AO3" s="155" t="s">
        <v>109</v>
      </c>
      <c r="AP3" s="157" t="s">
        <v>108</v>
      </c>
      <c r="AQ3" s="3"/>
      <c r="AR3" s="3"/>
      <c r="AS3" s="3"/>
    </row>
    <row r="4" spans="1:108" ht="17.100000000000001" customHeight="1" thickBot="1">
      <c r="A4" s="438"/>
      <c r="B4" s="439"/>
      <c r="C4" s="439"/>
      <c r="D4" s="439"/>
      <c r="E4" s="436" t="s">
        <v>123</v>
      </c>
      <c r="F4" s="437"/>
      <c r="G4" s="437"/>
      <c r="H4" s="437"/>
      <c r="I4" s="437"/>
      <c r="J4" s="437"/>
      <c r="K4" s="437"/>
      <c r="L4" s="437"/>
      <c r="M4" s="437"/>
      <c r="N4" s="437"/>
      <c r="O4" s="437"/>
      <c r="P4" s="437"/>
      <c r="Q4" s="88"/>
      <c r="S4" s="327" t="str">
        <f>IF(COUNTA(E3:P5)&gt;=1,"○","✕ "&amp;AJ6)</f>
        <v>○</v>
      </c>
      <c r="T4" s="71"/>
      <c r="W4" s="71"/>
      <c r="X4" s="71"/>
      <c r="Y4" s="430"/>
      <c r="Z4" s="430"/>
      <c r="AA4" s="430"/>
      <c r="AB4" s="430"/>
      <c r="AC4" s="430"/>
      <c r="AD4" s="430"/>
      <c r="AE4" s="430"/>
      <c r="AF4" s="430"/>
      <c r="AG4" s="431"/>
      <c r="AH4" s="168" t="s">
        <v>27</v>
      </c>
      <c r="AI4" s="169" t="str" cm="1">
        <f t="array" ref="AI4">_xlfn.IFS(H2="あり","○",H2="なし","○",TRUE,"✕")</f>
        <v>✕</v>
      </c>
      <c r="AJ4" s="69" t="s">
        <v>35</v>
      </c>
      <c r="AO4" s="156">
        <f>I9</f>
        <v>0</v>
      </c>
      <c r="AP4" s="158" t="e">
        <f>VLOOKUP($AO$4,$AO$11:$AS$19,2,)</f>
        <v>#N/A</v>
      </c>
      <c r="AQ4" s="3"/>
      <c r="AR4" s="3"/>
      <c r="AS4" s="3"/>
    </row>
    <row r="5" spans="1:108" ht="17.100000000000001" customHeight="1">
      <c r="A5" s="438"/>
      <c r="B5" s="439"/>
      <c r="C5" s="439"/>
      <c r="D5" s="439"/>
      <c r="E5" s="436" t="s">
        <v>152</v>
      </c>
      <c r="F5" s="437"/>
      <c r="G5" s="437"/>
      <c r="H5" s="437"/>
      <c r="I5" s="437"/>
      <c r="J5" s="437"/>
      <c r="K5" s="437"/>
      <c r="L5" s="437"/>
      <c r="M5" s="437"/>
      <c r="N5" s="437"/>
      <c r="O5" s="437"/>
      <c r="P5" s="437"/>
      <c r="Q5" s="88"/>
      <c r="R5" s="73"/>
      <c r="S5" s="327"/>
      <c r="T5" s="71"/>
      <c r="U5" s="24"/>
      <c r="V5" s="24"/>
      <c r="W5" s="71"/>
      <c r="X5" s="71"/>
      <c r="Y5" s="430"/>
      <c r="Z5" s="430"/>
      <c r="AA5" s="430"/>
      <c r="AB5" s="430"/>
      <c r="AC5" s="430"/>
      <c r="AD5" s="430"/>
      <c r="AE5" s="430"/>
      <c r="AF5" s="430"/>
      <c r="AG5" s="431"/>
      <c r="AH5" s="168" t="s">
        <v>26</v>
      </c>
      <c r="AI5" s="169" t="str" cm="1">
        <f t="array" ref="AI5">_xlfn.IFS(Q2="あり","○",Q2="なし","○",TRUE,"✕")</f>
        <v>✕</v>
      </c>
      <c r="AJ5" s="69" t="s">
        <v>90</v>
      </c>
      <c r="AO5" s="145"/>
      <c r="AP5" s="159" t="e">
        <f>VLOOKUP($AO$4,$AO$11:$AS$19,3,)</f>
        <v>#N/A</v>
      </c>
      <c r="AQ5" s="3"/>
      <c r="AR5" s="3"/>
      <c r="AS5" s="3"/>
    </row>
    <row r="6" spans="1:108" ht="17.100000000000001" customHeight="1">
      <c r="A6" s="434" t="str">
        <f>IF($F$1="委託業務従事日誌","再委託等項目：","委託・共同研究項目：")</f>
        <v>再委託等項目：</v>
      </c>
      <c r="B6" s="435"/>
      <c r="C6" s="435"/>
      <c r="D6" s="435"/>
      <c r="E6" s="436" t="s">
        <v>12</v>
      </c>
      <c r="F6" s="437"/>
      <c r="G6" s="437"/>
      <c r="H6" s="437"/>
      <c r="I6" s="437"/>
      <c r="J6" s="437"/>
      <c r="K6" s="437"/>
      <c r="L6" s="437"/>
      <c r="M6" s="437"/>
      <c r="N6" s="437"/>
      <c r="O6" s="437"/>
      <c r="P6" s="437"/>
      <c r="Q6" s="88"/>
      <c r="S6" s="327"/>
      <c r="T6" s="71"/>
      <c r="W6" s="71"/>
      <c r="X6" s="71"/>
      <c r="Y6" s="430"/>
      <c r="Z6" s="430"/>
      <c r="AA6" s="430"/>
      <c r="AB6" s="430"/>
      <c r="AC6" s="430"/>
      <c r="AD6" s="430"/>
      <c r="AE6" s="430"/>
      <c r="AF6" s="430"/>
      <c r="AG6" s="431"/>
      <c r="AH6" s="168" t="s">
        <v>25</v>
      </c>
      <c r="AI6" s="169" t="str">
        <f>IF(COUNTA(E3:P5)&gt;=1,"○","✕")</f>
        <v>○</v>
      </c>
      <c r="AJ6" s="69" t="s">
        <v>36</v>
      </c>
      <c r="AO6" s="145"/>
      <c r="AP6" s="159" t="e">
        <f>VLOOKUP($AO$4,$AO$11:$AS$19,4,)</f>
        <v>#N/A</v>
      </c>
      <c r="AQ6" s="3"/>
      <c r="AR6" s="3"/>
      <c r="AS6" s="3"/>
    </row>
    <row r="7" spans="1:108" ht="17.100000000000001" customHeight="1" thickBot="1">
      <c r="A7" s="87"/>
      <c r="B7" s="93"/>
      <c r="C7" s="435" t="str">
        <f>IF($F$1="委託業務従事日誌","委託先等名称：","補助先等名称：")</f>
        <v>委託先等名称：</v>
      </c>
      <c r="D7" s="443"/>
      <c r="E7" s="436" t="s">
        <v>121</v>
      </c>
      <c r="F7" s="437"/>
      <c r="G7" s="437"/>
      <c r="H7" s="437"/>
      <c r="I7" s="437"/>
      <c r="J7" s="437"/>
      <c r="K7" s="437"/>
      <c r="L7" s="437"/>
      <c r="M7" s="437"/>
      <c r="N7" s="437"/>
      <c r="O7" s="437"/>
      <c r="P7" s="437"/>
      <c r="Q7" s="88"/>
      <c r="R7" s="72" t="s">
        <v>45</v>
      </c>
      <c r="S7" s="327" t="str" cm="1">
        <f t="array" ref="S7">IF(COUNTA(E7)&gt;=1,_xlfn.IFS(E7=" ","✕"&amp;AJ7,E7="　","✕"&amp;AJ7,TRUE,"○"),"✕"&amp;AJ7)</f>
        <v>○</v>
      </c>
      <c r="T7" s="71"/>
      <c r="U7" s="25"/>
      <c r="V7" s="25"/>
      <c r="W7" s="71"/>
      <c r="X7" s="71"/>
      <c r="Y7" s="430"/>
      <c r="Z7" s="430"/>
      <c r="AA7" s="430"/>
      <c r="AB7" s="430"/>
      <c r="AC7" s="430"/>
      <c r="AD7" s="430"/>
      <c r="AE7" s="430"/>
      <c r="AF7" s="430"/>
      <c r="AG7" s="431"/>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442" t="s">
        <v>70</v>
      </c>
      <c r="D8" s="443"/>
      <c r="E8" s="418" t="s">
        <v>159</v>
      </c>
      <c r="F8" s="419"/>
      <c r="G8" s="419"/>
      <c r="H8" s="419"/>
      <c r="I8" s="420"/>
      <c r="J8" s="420"/>
      <c r="K8" s="45"/>
      <c r="L8" s="45"/>
      <c r="M8" s="45" t="str">
        <f>IF($F$1="委託業務従事日誌","業務管理者等","主任研究者等")&amp;"　所属："</f>
        <v>業務管理者等　所属：</v>
      </c>
      <c r="N8" s="418" t="s">
        <v>125</v>
      </c>
      <c r="O8" s="419"/>
      <c r="P8" s="419"/>
      <c r="Q8" s="89"/>
      <c r="R8" s="72" t="s">
        <v>45</v>
      </c>
      <c r="S8" s="327" t="str" cm="1">
        <f t="array" ref="S8">_xlfn.IFS(AND(COUNTA(E8)&gt;=1,COUNTA(N8)&gt;=1,COUNTA(I8)&gt;=1),"○",TRUE,IF(COUNTA(E8)&gt;=1,"","✕ "&amp;AJ8&amp;" ")&amp;IF(COUNTA(N8)&gt;=1,"","✕ "&amp;AJ10)&amp;IF(COUNTA(I8)&gt;=1,"","✕ "&amp;AJ23))</f>
        <v>✕ “雇用形態”が未入力。</v>
      </c>
      <c r="T8" s="71"/>
      <c r="W8" s="71"/>
      <c r="X8" s="71"/>
      <c r="Y8" s="430"/>
      <c r="Z8" s="430"/>
      <c r="AA8" s="430"/>
      <c r="AB8" s="430"/>
      <c r="AC8" s="430"/>
      <c r="AD8" s="430"/>
      <c r="AE8" s="430"/>
      <c r="AF8" s="430"/>
      <c r="AG8" s="431"/>
      <c r="AH8" s="170" t="s">
        <v>92</v>
      </c>
      <c r="AI8" s="169" t="str">
        <f>IF(COUNTA(E8)&gt;=1,"○","✕")</f>
        <v>○</v>
      </c>
      <c r="AJ8" s="69" t="s">
        <v>91</v>
      </c>
      <c r="AO8" s="145"/>
      <c r="AP8" s="176"/>
      <c r="AQ8" s="3"/>
      <c r="AR8" s="3"/>
      <c r="AS8" s="3"/>
    </row>
    <row r="9" spans="1:108" ht="21" customHeight="1">
      <c r="A9" s="458" t="s">
        <v>102</v>
      </c>
      <c r="B9" s="143"/>
      <c r="C9" s="96"/>
      <c r="D9" s="95" t="s">
        <v>3</v>
      </c>
      <c r="E9" s="418" t="s">
        <v>155</v>
      </c>
      <c r="F9" s="418"/>
      <c r="G9" s="418"/>
      <c r="H9" s="418"/>
      <c r="I9" s="460"/>
      <c r="J9" s="461"/>
      <c r="K9" s="44"/>
      <c r="L9" s="44"/>
      <c r="M9" s="309" t="s">
        <v>6</v>
      </c>
      <c r="N9" s="418" t="s">
        <v>122</v>
      </c>
      <c r="O9" s="419"/>
      <c r="P9" s="419"/>
      <c r="Q9" s="89"/>
      <c r="R9" s="72" t="s">
        <v>45</v>
      </c>
      <c r="S9" s="327" t="str" cm="1">
        <f t="array" ref="S9">_xlfn.IFS(AND(COUNTA(E9)&gt;=1,COUNTA(N9)&gt;=1,COUNTA(I9)&gt;=1),"○",TRUE,IF(COUNTA(E9)&gt;=1,"","✕ "&amp;AJ9&amp;" ")&amp;IF(COUNTA(N9)&gt;=1,"","✕ "&amp;AJ11)&amp;IF(COUNTA(I9)&gt;=1,"","✕ "&amp;AJ22))</f>
        <v>✕ “勤務体系”が未入力。</v>
      </c>
      <c r="T9" s="71"/>
      <c r="W9" s="71"/>
      <c r="X9" s="71"/>
      <c r="Y9" s="430"/>
      <c r="Z9" s="430"/>
      <c r="AA9" s="430"/>
      <c r="AB9" s="430"/>
      <c r="AC9" s="430"/>
      <c r="AD9" s="430"/>
      <c r="AE9" s="430"/>
      <c r="AF9" s="430"/>
      <c r="AG9" s="431"/>
      <c r="AH9" s="168" t="s">
        <v>94</v>
      </c>
      <c r="AI9" s="169" t="str">
        <f>IF(COUNTA(E9)&gt;=1,"○","✕")</f>
        <v>○</v>
      </c>
      <c r="AJ9" s="69" t="s">
        <v>93</v>
      </c>
      <c r="AO9" s="145"/>
      <c r="AP9" s="144"/>
      <c r="AQ9" s="3"/>
      <c r="AR9" s="3"/>
      <c r="AS9" s="3"/>
    </row>
    <row r="10" spans="1:108" ht="30" customHeight="1" thickBot="1">
      <c r="A10" s="459"/>
      <c r="B10" s="61">
        <f>COUNTIF($B$13:$B$43,"月")+COUNTIF($B$13:$B$43,"火")+COUNTIF($B$13:$B$43,"水")+COUNTIF($B$13:$B$43,"木")+COUNTIF($B$13:$B$43,"金")+COUNTIF($B$13:$B$43,"土")+COUNTIF($B$13:$B$43,"日")-COUNTIF($C$13:$C$43,"休日")-COUNTIF($C$13:$C$43,"休日出勤")-COUNTIF($C$13:$C$43,"振休")-COUNTIF($C$13:$C$43,"代休")</f>
        <v>19</v>
      </c>
      <c r="C10" s="462" t="str">
        <f>"←稼働"&amp;F54&amp;"日
 + "&amp;"休暇"&amp;E54&amp;"日"</f>
        <v>←稼働19日
 + 休暇0日</v>
      </c>
      <c r="D10" s="463"/>
      <c r="E10" s="464" t="str">
        <f>IF(OR(I9="管理職/高プロ",I9="固定残業代有",I9="(大学・国研等)管理職/高プロ"),"所定労働時間                                                                                                                                                                                              (hh:mm/日)","")</f>
        <v/>
      </c>
      <c r="F10" s="465"/>
      <c r="G10" s="311"/>
      <c r="H10" s="415" t="str" cm="1">
        <f t="array" ref="H10">_xlfn.IFS(OR(N54="管理職",N54="裁量労働制",N54="固定残業制"),"半休・時間休　(hh:mm/月)",OR(N54="(大学・国研等)裁量労働制"),"給与支給上の休日労働時間(hh:mm/月)",TRUE,"")</f>
        <v/>
      </c>
      <c r="I10" s="415"/>
      <c r="J10" s="308"/>
      <c r="K10" s="415" t="str" cm="1">
        <f t="array" ref="K10">_xlfn.IFS(OR(N54="裁量労働制",N54="(大学・国研等)裁量労働制"),"労基提出した協定上
の みなし時間(hh:mm/日)",N54="固定残業制","雇用契約に記載の
固定残業時間(hh:mm/月)",TRUE,"")</f>
        <v/>
      </c>
      <c r="L10" s="415"/>
      <c r="M10" s="415"/>
      <c r="N10" s="308"/>
      <c r="O10" s="416" t="str" cm="1">
        <f t="array" ref="O10">_xlfn.IFS(AND(OR(H2="あり",Q2="あり"),I9&lt;&gt;"通常勤務"),"他の公的事業
従事(hh:mm/月)",AND(H2="なし",Q2="なし"),"",TRUE,"")</f>
        <v/>
      </c>
      <c r="P10" s="417"/>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30"/>
      <c r="Z10" s="430"/>
      <c r="AA10" s="430"/>
      <c r="AB10" s="430"/>
      <c r="AC10" s="430"/>
      <c r="AD10" s="430"/>
      <c r="AE10" s="430"/>
      <c r="AF10" s="430"/>
      <c r="AG10" s="431"/>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444" t="s">
        <v>0</v>
      </c>
      <c r="B11" s="446" t="s">
        <v>1</v>
      </c>
      <c r="C11" s="448" t="s">
        <v>87</v>
      </c>
      <c r="D11" s="421" t="s">
        <v>168</v>
      </c>
      <c r="E11" s="422"/>
      <c r="F11" s="422"/>
      <c r="G11" s="423"/>
      <c r="H11" s="424" t="s">
        <v>7</v>
      </c>
      <c r="I11" s="424" t="s">
        <v>8</v>
      </c>
      <c r="J11" s="426" t="s">
        <v>86</v>
      </c>
      <c r="K11" s="426"/>
      <c r="L11" s="426"/>
      <c r="M11" s="426"/>
      <c r="N11" s="426"/>
      <c r="O11" s="426"/>
      <c r="P11" s="426"/>
      <c r="Q11" s="427"/>
      <c r="R11" s="72"/>
      <c r="S11" s="328"/>
      <c r="T11" s="71"/>
      <c r="W11" s="71"/>
      <c r="X11" s="71"/>
      <c r="Y11" s="430"/>
      <c r="Z11" s="430"/>
      <c r="AA11" s="430"/>
      <c r="AB11" s="430"/>
      <c r="AC11" s="430"/>
      <c r="AD11" s="430"/>
      <c r="AE11" s="430"/>
      <c r="AF11" s="430"/>
      <c r="AG11" s="431"/>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445"/>
      <c r="B12" s="447"/>
      <c r="C12" s="449"/>
      <c r="D12" s="41" t="s">
        <v>4</v>
      </c>
      <c r="E12" s="4" t="s">
        <v>5</v>
      </c>
      <c r="F12" s="5" t="s">
        <v>4</v>
      </c>
      <c r="G12" s="4" t="s">
        <v>5</v>
      </c>
      <c r="H12" s="425"/>
      <c r="I12" s="425"/>
      <c r="J12" s="428"/>
      <c r="K12" s="428"/>
      <c r="L12" s="428"/>
      <c r="M12" s="428"/>
      <c r="N12" s="428"/>
      <c r="O12" s="428"/>
      <c r="P12" s="428"/>
      <c r="Q12" s="429"/>
      <c r="R12" s="72"/>
      <c r="S12" s="328" t="str">
        <f>IF(TEXT(ABS((E23-D23)+(G23-F23)-H23),IF((E23-D23)+(G23-F23)&lt;H23,"-[h]:mm","[h]:mm"))&lt;"0:00"*1,"✕","○")</f>
        <v>○</v>
      </c>
      <c r="T12" s="71"/>
      <c r="W12" s="71"/>
      <c r="X12" s="71"/>
      <c r="Y12" s="430"/>
      <c r="Z12" s="430"/>
      <c r="AA12" s="430"/>
      <c r="AB12" s="430"/>
      <c r="AC12" s="430"/>
      <c r="AD12" s="430"/>
      <c r="AE12" s="430"/>
      <c r="AF12" s="430"/>
      <c r="AG12" s="431"/>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2"/>
      <c r="K13" s="413"/>
      <c r="L13" s="413"/>
      <c r="M13" s="413"/>
      <c r="N13" s="413"/>
      <c r="O13" s="413"/>
      <c r="P13" s="413"/>
      <c r="Q13" s="414"/>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7"/>
      <c r="K14" s="408"/>
      <c r="L14" s="408"/>
      <c r="M14" s="408"/>
      <c r="N14" s="408"/>
      <c r="O14" s="408"/>
      <c r="P14" s="408"/>
      <c r="Q14" s="409"/>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7"/>
      <c r="K15" s="408"/>
      <c r="L15" s="408"/>
      <c r="M15" s="408"/>
      <c r="N15" s="408"/>
      <c r="O15" s="408"/>
      <c r="P15" s="408"/>
      <c r="Q15" s="409"/>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7"/>
      <c r="K16" s="410"/>
      <c r="L16" s="410"/>
      <c r="M16" s="410"/>
      <c r="N16" s="410"/>
      <c r="O16" s="410"/>
      <c r="P16" s="410"/>
      <c r="Q16" s="411"/>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00000000000001"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7"/>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07"/>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07"/>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7"/>
      <c r="K20" s="410"/>
      <c r="L20" s="410"/>
      <c r="M20" s="410"/>
      <c r="N20" s="410"/>
      <c r="O20" s="410"/>
      <c r="P20" s="410"/>
      <c r="Q20" s="411"/>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7"/>
      <c r="K21" s="410"/>
      <c r="L21" s="410"/>
      <c r="M21" s="410"/>
      <c r="N21" s="410"/>
      <c r="O21" s="410"/>
      <c r="P21" s="410"/>
      <c r="Q21" s="41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00000000000001"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7"/>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00000000000001"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7"/>
      <c r="K23" s="410"/>
      <c r="L23" s="410"/>
      <c r="M23" s="410"/>
      <c r="N23" s="410"/>
      <c r="O23" s="410"/>
      <c r="P23" s="410"/>
      <c r="Q23" s="41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00000000000001"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7"/>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07"/>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07"/>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07"/>
      <c r="K27" s="408"/>
      <c r="L27" s="408"/>
      <c r="M27" s="408"/>
      <c r="N27" s="408"/>
      <c r="O27" s="408"/>
      <c r="P27" s="408"/>
      <c r="Q27" s="409"/>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7"/>
      <c r="K28" s="408"/>
      <c r="L28" s="408"/>
      <c r="M28" s="408"/>
      <c r="N28" s="408"/>
      <c r="O28" s="408"/>
      <c r="P28" s="408"/>
      <c r="Q28" s="409"/>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7"/>
      <c r="K29" s="408"/>
      <c r="L29" s="408"/>
      <c r="M29" s="408"/>
      <c r="N29" s="408"/>
      <c r="O29" s="408"/>
      <c r="P29" s="408"/>
      <c r="Q29" s="409"/>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7"/>
      <c r="K30" s="410"/>
      <c r="L30" s="410"/>
      <c r="M30" s="410"/>
      <c r="N30" s="410"/>
      <c r="O30" s="410"/>
      <c r="P30" s="410"/>
      <c r="Q30" s="41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7"/>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07"/>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07"/>
      <c r="K33" s="408"/>
      <c r="L33" s="408"/>
      <c r="M33" s="408"/>
      <c r="N33" s="408"/>
      <c r="O33" s="408"/>
      <c r="P33" s="408"/>
      <c r="Q33" s="409"/>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07"/>
      <c r="K34" s="408"/>
      <c r="L34" s="408"/>
      <c r="M34" s="408"/>
      <c r="N34" s="408"/>
      <c r="O34" s="408"/>
      <c r="P34" s="408"/>
      <c r="Q34" s="409"/>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07"/>
      <c r="K35" s="408"/>
      <c r="L35" s="408"/>
      <c r="M35" s="408"/>
      <c r="N35" s="408"/>
      <c r="O35" s="408"/>
      <c r="P35" s="408"/>
      <c r="Q35" s="409"/>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7"/>
      <c r="K36" s="408"/>
      <c r="L36" s="408"/>
      <c r="M36" s="408"/>
      <c r="N36" s="408"/>
      <c r="O36" s="408"/>
      <c r="P36" s="408"/>
      <c r="Q36" s="409"/>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7"/>
      <c r="K37" s="408"/>
      <c r="L37" s="408"/>
      <c r="M37" s="408"/>
      <c r="N37" s="408"/>
      <c r="O37" s="408"/>
      <c r="P37" s="408"/>
      <c r="Q37" s="409"/>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7"/>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07"/>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7"/>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7"/>
      <c r="K41" s="410"/>
      <c r="L41" s="410"/>
      <c r="M41" s="410"/>
      <c r="N41" s="410"/>
      <c r="O41" s="410"/>
      <c r="P41" s="410"/>
      <c r="Q41" s="41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7"/>
      <c r="K42" s="410"/>
      <c r="L42" s="410"/>
      <c r="M42" s="410"/>
      <c r="N42" s="410"/>
      <c r="O42" s="410"/>
      <c r="P42" s="410"/>
      <c r="Q42" s="41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390"/>
      <c r="K43" s="391"/>
      <c r="L43" s="391"/>
      <c r="M43" s="391"/>
      <c r="N43" s="391"/>
      <c r="O43" s="391"/>
      <c r="P43" s="391"/>
      <c r="Q43" s="392"/>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393" t="s">
        <v>164</v>
      </c>
      <c r="B46" s="394"/>
      <c r="C46" s="394"/>
      <c r="D46" s="394"/>
      <c r="E46" s="394"/>
      <c r="F46" s="394"/>
      <c r="G46" s="394"/>
      <c r="H46" s="394"/>
      <c r="I46" s="394"/>
      <c r="J46" s="395" t="s">
        <v>165</v>
      </c>
      <c r="K46" s="395"/>
      <c r="L46" s="395"/>
      <c r="M46" s="395"/>
      <c r="N46" s="395"/>
      <c r="O46" s="395"/>
      <c r="P46" s="395"/>
      <c r="Q46" s="396"/>
      <c r="AO46" s="25"/>
      <c r="AP46" s="25"/>
      <c r="AQ46" s="25"/>
      <c r="AR46" s="25"/>
      <c r="AS46" s="25"/>
    </row>
    <row r="47" spans="1:45" ht="7.05" customHeight="1" thickBot="1">
      <c r="A47" s="35"/>
      <c r="B47" s="56"/>
      <c r="C47" s="56"/>
      <c r="D47" s="397"/>
      <c r="E47" s="397"/>
      <c r="F47" s="57"/>
      <c r="G47" s="57"/>
      <c r="H47" s="57"/>
      <c r="I47" s="57"/>
      <c r="J47" s="397"/>
      <c r="K47" s="397"/>
      <c r="L47" s="397"/>
      <c r="M47" s="397"/>
      <c r="N47" s="397"/>
      <c r="O47" s="397"/>
      <c r="P47" s="397"/>
      <c r="Q47" s="398"/>
      <c r="AO47" s="25"/>
      <c r="AP47" s="25"/>
      <c r="AQ47" s="25"/>
      <c r="AR47" s="25"/>
      <c r="AS47" s="25"/>
    </row>
    <row r="48" spans="1:45" ht="16.5" customHeight="1" thickBot="1">
      <c r="A48" s="9"/>
      <c r="B48" s="399" t="s">
        <v>10</v>
      </c>
      <c r="C48" s="400"/>
      <c r="D48" s="401"/>
      <c r="E48" s="402"/>
      <c r="F48" s="55" t="s">
        <v>11</v>
      </c>
      <c r="G48" s="403"/>
      <c r="H48" s="404"/>
      <c r="I48" s="404"/>
      <c r="J48" s="405"/>
      <c r="K48" s="55" t="s">
        <v>9</v>
      </c>
      <c r="L48" s="406"/>
      <c r="M48" s="404"/>
      <c r="N48" s="404"/>
      <c r="O48" s="404"/>
      <c r="P48" s="405"/>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386" t="s">
        <v>169</v>
      </c>
      <c r="B50" s="386"/>
      <c r="C50" s="386"/>
      <c r="D50" s="386"/>
      <c r="E50" s="386"/>
      <c r="F50" s="386"/>
      <c r="G50" s="386"/>
      <c r="H50" s="386"/>
      <c r="I50" s="386"/>
      <c r="J50" s="386"/>
      <c r="K50" s="386"/>
      <c r="L50" s="386"/>
      <c r="M50" s="386"/>
      <c r="N50" s="386"/>
      <c r="O50" s="386"/>
      <c r="P50" s="386"/>
      <c r="Q50" s="386"/>
      <c r="AO50" s="25"/>
      <c r="AP50" s="25"/>
      <c r="AQ50" s="25"/>
      <c r="AR50" s="25"/>
      <c r="AS50" s="25"/>
    </row>
    <row r="51" spans="1:45" ht="17.399999999999999" customHeight="1">
      <c r="A51" s="387"/>
      <c r="B51" s="387"/>
      <c r="C51" s="387"/>
      <c r="D51" s="387"/>
      <c r="E51" s="387"/>
      <c r="F51" s="387"/>
      <c r="G51" s="387"/>
      <c r="H51" s="387"/>
      <c r="I51" s="387"/>
      <c r="J51" s="387"/>
      <c r="K51" s="387"/>
      <c r="L51" s="387"/>
      <c r="M51" s="387"/>
      <c r="N51" s="387"/>
      <c r="O51" s="387"/>
      <c r="P51" s="387"/>
      <c r="Q51" s="387"/>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88" t="s">
        <v>135</v>
      </c>
      <c r="M53" s="389"/>
      <c r="N53" s="199" t="s">
        <v>17</v>
      </c>
      <c r="O53" s="200"/>
      <c r="P53" s="200"/>
      <c r="Q53" s="200"/>
      <c r="AI53" s="67"/>
    </row>
    <row r="54" spans="1:45" ht="11.4"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4"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4"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4"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8"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8"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IFYZLBuNlF3RqQo8WLkgYBthYY/7NFCtGCcUf+HO44FQLqPe4afXI9P0mutTjiPFb6o7FqKJCX1fu3CU0M3jdg==" saltValue="oYOkoZ8YKYryGMTApOZfbQ==" spinCount="100000" sheet="1" formatRows="0" selectLockedCells="1"/>
  <dataConsolidate/>
  <mergeCells count="142">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J25:Q25"/>
    <mergeCell ref="J26:Q26"/>
    <mergeCell ref="J27:Q27"/>
    <mergeCell ref="J28:Q28"/>
    <mergeCell ref="J29:Q29"/>
    <mergeCell ref="J30:Q30"/>
    <mergeCell ref="J19:Q19"/>
    <mergeCell ref="J20:Q20"/>
    <mergeCell ref="J21:Q21"/>
    <mergeCell ref="J22:Q22"/>
    <mergeCell ref="J23:Q23"/>
    <mergeCell ref="J24:Q24"/>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164" priority="39">
      <formula>OR($C13="休暇",$C13="休日")</formula>
    </cfRule>
  </conditionalFormatting>
  <conditionalFormatting sqref="B13:B43">
    <cfRule type="expression" dxfId="163" priority="52">
      <formula>$B13="土"</formula>
    </cfRule>
    <cfRule type="expression" dxfId="162" priority="51">
      <formula>$B13="日"</formula>
    </cfRule>
  </conditionalFormatting>
  <conditionalFormatting sqref="B64 B68 F68 B71">
    <cfRule type="expression" dxfId="161" priority="37">
      <formula>OR($N$54="管理職",$N$54="裁量労働制",$N$54="固定残業制")</formula>
    </cfRule>
  </conditionalFormatting>
  <conditionalFormatting sqref="B64 B68 F68">
    <cfRule type="expression" dxfId="160" priority="5">
      <formula>OR($N$54="(大学・国研等)管理職",$N$54="(大学・国研等)裁量労働制")</formula>
    </cfRule>
  </conditionalFormatting>
  <conditionalFormatting sqref="B76">
    <cfRule type="expression" dxfId="159" priority="17">
      <formula>OR($N$54="管理職",$N$54="裁量労働制")</formula>
    </cfRule>
  </conditionalFormatting>
  <conditionalFormatting sqref="B77">
    <cfRule type="expression" dxfId="158" priority="31">
      <formula>OR($N$54="管理職",$N$54="裁量労働制")</formula>
    </cfRule>
  </conditionalFormatting>
  <conditionalFormatting sqref="B80">
    <cfRule type="expression" dxfId="157" priority="29">
      <formula>$N$54="固定残業制"</formula>
    </cfRule>
  </conditionalFormatting>
  <conditionalFormatting sqref="B83 B87 B90">
    <cfRule type="expression" dxfId="156" priority="26">
      <formula>$N$54="固定残業制"</formula>
    </cfRule>
  </conditionalFormatting>
  <conditionalFormatting sqref="B84 B88 B91">
    <cfRule type="expression" dxfId="155" priority="23">
      <formula>$N$54="固定残業制"</formula>
    </cfRule>
  </conditionalFormatting>
  <conditionalFormatting sqref="B65:C65 B69:C69 F69 B72:C72 B78:C78">
    <cfRule type="expression" dxfId="154" priority="11">
      <formula>OR($N$54="管理職",$N$54="裁量労働制")</formula>
    </cfRule>
  </conditionalFormatting>
  <conditionalFormatting sqref="B65:C65 B69:C69 F69 B72:C72">
    <cfRule type="expression" dxfId="153" priority="35">
      <formula>OR($N$54="管理職",$N$54="裁量労働制",$N$54="固定残業制")</formula>
    </cfRule>
  </conditionalFormatting>
  <conditionalFormatting sqref="B65:C65 B69:C69 F69">
    <cfRule type="expression" dxfId="152" priority="4">
      <formula>OR($N$54="(大学・国研等)管理職",$N$54="(大学・国研等)裁量労働制")</formula>
    </cfRule>
  </conditionalFormatting>
  <conditionalFormatting sqref="B69:D69">
    <cfRule type="expression" dxfId="151" priority="9">
      <formula>OR($N$54="管理職",$N$54="裁量労働制",$N$54="固定残業制",$N$54="(大学・国研等)管理職",$N$54="(大学・国研等)裁量労働制")</formula>
    </cfRule>
  </conditionalFormatting>
  <conditionalFormatting sqref="C64 F64:O64 C68 G68:O68 C71:N71">
    <cfRule type="expression" dxfId="150" priority="16">
      <formula>OR($N$54="管理職",$N$54="裁量労働制",$N$54="固定残業制")</formula>
    </cfRule>
  </conditionalFormatting>
  <conditionalFormatting sqref="C80:L80">
    <cfRule type="expression" dxfId="149" priority="27">
      <formula>$N$54="固定残業制"</formula>
    </cfRule>
  </conditionalFormatting>
  <conditionalFormatting sqref="C83:L83 C90:N90 C87:E87">
    <cfRule type="expression" dxfId="148" priority="20">
      <formula>$N$54="固定残業制"</formula>
    </cfRule>
  </conditionalFormatting>
  <conditionalFormatting sqref="C84:L84 C88:L88 C91:N91">
    <cfRule type="expression" dxfId="147" priority="21">
      <formula>$N$54="固定残業制"</formula>
    </cfRule>
  </conditionalFormatting>
  <conditionalFormatting sqref="C76:N76">
    <cfRule type="expression" dxfId="146" priority="36">
      <formula>OR($N$54="管理職",$N$54="裁量労働制")</formula>
    </cfRule>
  </conditionalFormatting>
  <conditionalFormatting sqref="C78:N78">
    <cfRule type="expression" dxfId="145" priority="34">
      <formula>OR($N$54="管理職",$N$54="裁量労働制")</formula>
    </cfRule>
  </conditionalFormatting>
  <conditionalFormatting sqref="C64:O64 C68 G68:O68">
    <cfRule type="expression" dxfId="144" priority="14">
      <formula>OR($N$54="管理職",$N$54="裁量労働制",$N$54="固定残業制",$N$54="(大学・国研等)管理職",$N$54="(大学・国研等)裁量労働制")</formula>
    </cfRule>
  </conditionalFormatting>
  <conditionalFormatting sqref="D65">
    <cfRule type="expression" dxfId="143" priority="3">
      <formula>OR($N$54="(大学・国研等)管理職",$N$54="(大学・国研等)裁量労働制")</formula>
    </cfRule>
  </conditionalFormatting>
  <conditionalFormatting sqref="D65:O65 C69 G69:O69 C72:N72">
    <cfRule type="expression" dxfId="142" priority="13">
      <formula>OR($N$54="管理職",$N$54="裁量労働制",$N$54="固定残業制")</formula>
    </cfRule>
  </conditionalFormatting>
  <conditionalFormatting sqref="D65:O65 C69 G69:O69">
    <cfRule type="expression" dxfId="141" priority="7">
      <formula>OR($N$54="(大学・国研等)管理職",$N$54="(大学・国研等)裁量労働制")</formula>
    </cfRule>
  </conditionalFormatting>
  <conditionalFormatting sqref="E10:F10">
    <cfRule type="expression" dxfId="140" priority="42">
      <formula>OR(I9="管理職/高プロ",I9="固定残業代有",I9="(大学・国研等)管理職/高プロ")</formula>
    </cfRule>
  </conditionalFormatting>
  <conditionalFormatting sqref="F83:L83 H90:N90">
    <cfRule type="expression" dxfId="139" priority="8">
      <formula>$N$54="固定残業制"</formula>
    </cfRule>
  </conditionalFormatting>
  <conditionalFormatting sqref="F87:L87">
    <cfRule type="expression" dxfId="138" priority="22">
      <formula>$N$54="固定残業制"</formula>
    </cfRule>
  </conditionalFormatting>
  <conditionalFormatting sqref="F77:N77">
    <cfRule type="expression" dxfId="137" priority="18">
      <formula>OR($N$54="管理職",$N$54="裁量労働制")</formula>
    </cfRule>
  </conditionalFormatting>
  <conditionalFormatting sqref="G10">
    <cfRule type="expression" dxfId="136" priority="47">
      <formula>OR($I$9="管理職/高プロ",$I$9="固定残業代有",$I$9="(大学・国研等)管理職/高プロ")</formula>
    </cfRule>
  </conditionalFormatting>
  <conditionalFormatting sqref="H2">
    <cfRule type="expression" dxfId="135" priority="45">
      <formula>COUNTA($F$1)=1</formula>
    </cfRule>
  </conditionalFormatting>
  <conditionalFormatting sqref="H10">
    <cfRule type="expression" dxfId="134" priority="40">
      <formula>OR($I$9="管理職/高プロ",$I$9="裁量",$I$9="固定残業代有",$I$9="(大学・国研等)裁量")</formula>
    </cfRule>
  </conditionalFormatting>
  <conditionalFormatting sqref="I9:J9">
    <cfRule type="expression" dxfId="133" priority="48">
      <formula>COUNTA($F$1)=1</formula>
    </cfRule>
  </conditionalFormatting>
  <conditionalFormatting sqref="I1:M1">
    <cfRule type="expression" dxfId="132" priority="50">
      <formula>$I$1&lt;&gt;"-"</formula>
    </cfRule>
  </conditionalFormatting>
  <conditionalFormatting sqref="J10">
    <cfRule type="expression" dxfId="131" priority="41">
      <formula>OR($I$9="管理職/高プロ",$I$9="裁量",$I$9="固定残業代有",$I$9="(大学・国研等)裁量")</formula>
    </cfRule>
  </conditionalFormatting>
  <conditionalFormatting sqref="K10">
    <cfRule type="expression" dxfId="130" priority="43">
      <formula>OR($I$9="裁量",$I$9="固定残業代有",$I$9="(大学・国研等)裁量")</formula>
    </cfRule>
  </conditionalFormatting>
  <conditionalFormatting sqref="M80">
    <cfRule type="expression" dxfId="129" priority="28">
      <formula>$N$54="固定残業制"</formula>
    </cfRule>
  </conditionalFormatting>
  <conditionalFormatting sqref="M83 M87 O90">
    <cfRule type="expression" dxfId="128" priority="25">
      <formula>$N$54="固定残業制"</formula>
    </cfRule>
  </conditionalFormatting>
  <conditionalFormatting sqref="M84 M88 O91">
    <cfRule type="expression" dxfId="127" priority="24">
      <formula>$N$54="固定残業制"</formula>
    </cfRule>
  </conditionalFormatting>
  <conditionalFormatting sqref="N10">
    <cfRule type="expression" dxfId="126" priority="49">
      <formula>OR($I$9="裁量",$I$9="固定残業代有",$I$9="(大学・国研等)裁量")</formula>
    </cfRule>
  </conditionalFormatting>
  <conditionalFormatting sqref="O10">
    <cfRule type="expression" dxfId="125" priority="53">
      <formula>AND(OR($H$2="あり",$Q$2="あり"),I9&lt;&gt;"通常勤務")</formula>
    </cfRule>
  </conditionalFormatting>
  <conditionalFormatting sqref="O76">
    <cfRule type="expression" dxfId="124" priority="33">
      <formula>OR($N$54="管理職",$N$54="裁量労働制")</formula>
    </cfRule>
  </conditionalFormatting>
  <conditionalFormatting sqref="O77">
    <cfRule type="expression" dxfId="123" priority="12">
      <formula>OR(,$N$54="管理職",$N$54="裁量労働制")</formula>
    </cfRule>
  </conditionalFormatting>
  <conditionalFormatting sqref="O78">
    <cfRule type="expression" dxfId="122" priority="30">
      <formula>OR($N$54="管理職",$N$54="裁量労働制")</formula>
    </cfRule>
  </conditionalFormatting>
  <conditionalFormatting sqref="O80 O84 O88">
    <cfRule type="expression" dxfId="121" priority="19">
      <formula>$N$54="固定残業制"</formula>
    </cfRule>
  </conditionalFormatting>
  <conditionalFormatting sqref="P64 D68 O68:P68">
    <cfRule type="expression" dxfId="120" priority="6">
      <formula>OR($N$54="(大学・国研等)管理職",$N$54="(大学・国研等)裁量労働制")</formula>
    </cfRule>
  </conditionalFormatting>
  <conditionalFormatting sqref="P64 D68 P68 O71">
    <cfRule type="expression" dxfId="119" priority="15">
      <formula>OR($N$54="管理職",$N$54="裁量労働制",$N$54="固定残業制")</formula>
    </cfRule>
  </conditionalFormatting>
  <conditionalFormatting sqref="P65 P69 O72">
    <cfRule type="expression" dxfId="118" priority="10">
      <formula>OR($N$54="管理職",$N$54="裁量労働制",$N$54="固定残業制")</formula>
    </cfRule>
  </conditionalFormatting>
  <conditionalFormatting sqref="P65 P69">
    <cfRule type="expression" dxfId="117" priority="32">
      <formula>OR($N$54="管理職",$N$54="裁量労働制",$N$54="(大学・国研等)管理職",$N$54="(大学・国研等)裁量労働制")</formula>
    </cfRule>
  </conditionalFormatting>
  <conditionalFormatting sqref="Q2">
    <cfRule type="expression" dxfId="116" priority="46">
      <formula>COUNTA($F$1)=1</formula>
    </cfRule>
  </conditionalFormatting>
  <conditionalFormatting sqref="Q10">
    <cfRule type="expression" dxfId="115" priority="54">
      <formula>AND(OR($H$2="あり",$Q$2="あり"),I9&lt;&gt;"通常勤務")</formula>
    </cfRule>
  </conditionalFormatting>
  <conditionalFormatting sqref="AI1">
    <cfRule type="expression" dxfId="11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64E1C8D5-5130-4BED-8950-973DF51CDFE4}">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440" t="s">
        <v>179</v>
      </c>
      <c r="B1" s="441"/>
      <c r="C1" s="441"/>
      <c r="D1" s="441"/>
      <c r="E1" s="441"/>
      <c r="F1" s="450" t="s">
        <v>105</v>
      </c>
      <c r="G1" s="451"/>
      <c r="H1" s="451"/>
      <c r="I1" s="452" t="str">
        <f>IF(AI1="エラーなし","-","コメント(S列)をご確認ください。")</f>
        <v>コメント(S列)をご確認ください。</v>
      </c>
      <c r="J1" s="453"/>
      <c r="K1" s="453"/>
      <c r="L1" s="453"/>
      <c r="M1" s="453"/>
      <c r="N1" s="29" t="str">
        <f>IF($F$1="委託業務従事日誌","契約管理番号：","事業番号：")</f>
        <v>契約管理番号：</v>
      </c>
      <c r="O1" s="454" t="s">
        <v>151</v>
      </c>
      <c r="P1" s="455"/>
      <c r="Q1" s="10" t="str">
        <f>IF($F$1="委託業務従事日誌","別紙８","")</f>
        <v>別紙８</v>
      </c>
      <c r="R1" s="456" t="s">
        <v>46</v>
      </c>
      <c r="S1" s="326" t="s">
        <v>89</v>
      </c>
      <c r="T1" s="94"/>
      <c r="U1" s="71"/>
      <c r="V1" s="71"/>
      <c r="W1" s="71"/>
      <c r="X1" s="71"/>
      <c r="Y1" s="430" t="s">
        <v>72</v>
      </c>
      <c r="Z1" s="430" t="s">
        <v>73</v>
      </c>
      <c r="AA1" s="430" t="s">
        <v>74</v>
      </c>
      <c r="AB1" s="430" t="s">
        <v>75</v>
      </c>
      <c r="AC1" s="430" t="s">
        <v>78</v>
      </c>
      <c r="AD1" s="430" t="s">
        <v>76</v>
      </c>
      <c r="AE1" s="430" t="s">
        <v>77</v>
      </c>
      <c r="AF1" s="430" t="s">
        <v>182</v>
      </c>
      <c r="AG1" s="430"/>
      <c r="AH1" s="64" t="s">
        <v>21</v>
      </c>
      <c r="AI1" s="65" t="str">
        <f>IF(COUNTIF(AI2:AI26,"○")=COUNTA(AH2:AH26),"エラーなし","エラーあり")</f>
        <v>エラーあり</v>
      </c>
      <c r="AJ1" s="68" t="s">
        <v>33</v>
      </c>
      <c r="AK1" s="68"/>
      <c r="AO1" s="25"/>
      <c r="AP1" s="25"/>
      <c r="AQ1" s="25"/>
      <c r="AR1" s="25"/>
      <c r="AS1" s="25"/>
    </row>
    <row r="2" spans="1:108" ht="17.100000000000001" customHeight="1" thickBot="1">
      <c r="A2" s="432" t="s">
        <v>161</v>
      </c>
      <c r="B2" s="433"/>
      <c r="C2" s="433"/>
      <c r="D2" s="433"/>
      <c r="E2" s="433"/>
      <c r="F2" s="433"/>
      <c r="G2" s="433"/>
      <c r="H2" s="91"/>
      <c r="I2" s="92"/>
      <c r="J2" s="92"/>
      <c r="K2" s="92"/>
      <c r="L2" s="92"/>
      <c r="M2" s="92"/>
      <c r="N2" s="92"/>
      <c r="O2" s="92"/>
      <c r="P2" s="92" t="s">
        <v>160</v>
      </c>
      <c r="Q2" s="70"/>
      <c r="R2" s="457"/>
      <c r="S2" s="327" t="str" cm="1">
        <f t="array" ref="S2">IF(AND(AI2="○",AI3="○"),"○",_xlfn.IFS(AI2="○","",AI2="✕","✕　"&amp;AJ2&amp;"　　")&amp;_xlfn.IFS(AI3="○","",AI3="✕","✕　"&amp;AJ3))</f>
        <v>○</v>
      </c>
      <c r="T2" s="71"/>
      <c r="W2" s="71"/>
      <c r="X2" s="71"/>
      <c r="Y2" s="430"/>
      <c r="Z2" s="430"/>
      <c r="AA2" s="430"/>
      <c r="AB2" s="430"/>
      <c r="AC2" s="430"/>
      <c r="AD2" s="430"/>
      <c r="AE2" s="430"/>
      <c r="AF2" s="430"/>
      <c r="AG2" s="431"/>
      <c r="AH2" s="166" t="s">
        <v>29</v>
      </c>
      <c r="AI2" s="167" t="str">
        <f>IF(A1="","✕","○")</f>
        <v>○</v>
      </c>
      <c r="AJ2" s="69" t="s">
        <v>39</v>
      </c>
    </row>
    <row r="3" spans="1:108" ht="17.100000000000001" customHeight="1" thickBot="1">
      <c r="A3" s="434" t="str">
        <f>IF($F$1="委託業務従事日誌","委託業務の名称：","補助事業の名称：")</f>
        <v>委託業務の名称：</v>
      </c>
      <c r="B3" s="435"/>
      <c r="C3" s="435"/>
      <c r="D3" s="435"/>
      <c r="E3" s="436" t="s">
        <v>124</v>
      </c>
      <c r="F3" s="437"/>
      <c r="G3" s="437"/>
      <c r="H3" s="437"/>
      <c r="I3" s="437"/>
      <c r="J3" s="437"/>
      <c r="K3" s="437"/>
      <c r="L3" s="437"/>
      <c r="M3" s="437"/>
      <c r="N3" s="437"/>
      <c r="O3" s="437"/>
      <c r="P3" s="437"/>
      <c r="Q3" s="88"/>
      <c r="R3" s="457"/>
      <c r="S3" s="327" t="str" cm="1">
        <f t="array" ref="S3">IF(AND(AI4="○",AI5="○"),"○",_xlfn.IFS(AI4="○","",AI4="✕","✕　"&amp;AJ4&amp;"　　")&amp;_xlfn.IFS(AI5="○","",AI5="✕","✕　"&amp;AJ5))</f>
        <v>✕　“他のNEDO事業有無”が未選択。　　✕　“他の公的事業有無”が未選択。</v>
      </c>
      <c r="T3" s="71"/>
      <c r="W3" s="71"/>
      <c r="X3" s="71"/>
      <c r="Y3" s="430"/>
      <c r="Z3" s="430"/>
      <c r="AA3" s="430"/>
      <c r="AB3" s="430"/>
      <c r="AC3" s="430"/>
      <c r="AD3" s="430"/>
      <c r="AE3" s="430"/>
      <c r="AF3" s="430"/>
      <c r="AG3" s="431"/>
      <c r="AH3" s="168" t="s">
        <v>28</v>
      </c>
      <c r="AI3" s="169" t="str">
        <f>IF(O1="","✕","○")</f>
        <v>○</v>
      </c>
      <c r="AJ3" s="69" t="s">
        <v>34</v>
      </c>
      <c r="AO3" s="155" t="s">
        <v>109</v>
      </c>
      <c r="AP3" s="157" t="s">
        <v>108</v>
      </c>
      <c r="AQ3" s="3"/>
      <c r="AR3" s="3"/>
      <c r="AS3" s="3"/>
    </row>
    <row r="4" spans="1:108" ht="17.100000000000001" customHeight="1" thickBot="1">
      <c r="A4" s="438"/>
      <c r="B4" s="439"/>
      <c r="C4" s="439"/>
      <c r="D4" s="439"/>
      <c r="E4" s="436" t="s">
        <v>123</v>
      </c>
      <c r="F4" s="437"/>
      <c r="G4" s="437"/>
      <c r="H4" s="437"/>
      <c r="I4" s="437"/>
      <c r="J4" s="437"/>
      <c r="K4" s="437"/>
      <c r="L4" s="437"/>
      <c r="M4" s="437"/>
      <c r="N4" s="437"/>
      <c r="O4" s="437"/>
      <c r="P4" s="437"/>
      <c r="Q4" s="88"/>
      <c r="S4" s="327" t="str">
        <f>IF(COUNTA(E3:P5)&gt;=1,"○","✕ "&amp;AJ6)</f>
        <v>○</v>
      </c>
      <c r="T4" s="71"/>
      <c r="W4" s="71"/>
      <c r="X4" s="71"/>
      <c r="Y4" s="430"/>
      <c r="Z4" s="430"/>
      <c r="AA4" s="430"/>
      <c r="AB4" s="430"/>
      <c r="AC4" s="430"/>
      <c r="AD4" s="430"/>
      <c r="AE4" s="430"/>
      <c r="AF4" s="430"/>
      <c r="AG4" s="431"/>
      <c r="AH4" s="168" t="s">
        <v>27</v>
      </c>
      <c r="AI4" s="169" t="str" cm="1">
        <f t="array" ref="AI4">_xlfn.IFS(H2="あり","○",H2="なし","○",TRUE,"✕")</f>
        <v>✕</v>
      </c>
      <c r="AJ4" s="69" t="s">
        <v>35</v>
      </c>
      <c r="AO4" s="156">
        <f>I9</f>
        <v>0</v>
      </c>
      <c r="AP4" s="158" t="e">
        <f>VLOOKUP($AO$4,$AO$11:$AS$19,2,)</f>
        <v>#N/A</v>
      </c>
      <c r="AQ4" s="3"/>
      <c r="AR4" s="3"/>
      <c r="AS4" s="3"/>
    </row>
    <row r="5" spans="1:108" ht="17.100000000000001" customHeight="1">
      <c r="A5" s="438"/>
      <c r="B5" s="439"/>
      <c r="C5" s="439"/>
      <c r="D5" s="439"/>
      <c r="E5" s="436" t="s">
        <v>152</v>
      </c>
      <c r="F5" s="437"/>
      <c r="G5" s="437"/>
      <c r="H5" s="437"/>
      <c r="I5" s="437"/>
      <c r="J5" s="437"/>
      <c r="K5" s="437"/>
      <c r="L5" s="437"/>
      <c r="M5" s="437"/>
      <c r="N5" s="437"/>
      <c r="O5" s="437"/>
      <c r="P5" s="437"/>
      <c r="Q5" s="88"/>
      <c r="R5" s="73"/>
      <c r="S5" s="327"/>
      <c r="T5" s="71"/>
      <c r="U5" s="24"/>
      <c r="V5" s="24"/>
      <c r="W5" s="71"/>
      <c r="X5" s="71"/>
      <c r="Y5" s="430"/>
      <c r="Z5" s="430"/>
      <c r="AA5" s="430"/>
      <c r="AB5" s="430"/>
      <c r="AC5" s="430"/>
      <c r="AD5" s="430"/>
      <c r="AE5" s="430"/>
      <c r="AF5" s="430"/>
      <c r="AG5" s="431"/>
      <c r="AH5" s="168" t="s">
        <v>26</v>
      </c>
      <c r="AI5" s="169" t="str" cm="1">
        <f t="array" ref="AI5">_xlfn.IFS(Q2="あり","○",Q2="なし","○",TRUE,"✕")</f>
        <v>✕</v>
      </c>
      <c r="AJ5" s="69" t="s">
        <v>90</v>
      </c>
      <c r="AO5" s="145"/>
      <c r="AP5" s="159" t="e">
        <f>VLOOKUP($AO$4,$AO$11:$AS$19,3,)</f>
        <v>#N/A</v>
      </c>
      <c r="AQ5" s="3"/>
      <c r="AR5" s="3"/>
      <c r="AS5" s="3"/>
    </row>
    <row r="6" spans="1:108" ht="17.100000000000001" customHeight="1">
      <c r="A6" s="434" t="str">
        <f>IF($F$1="委託業務従事日誌","再委託等項目：","委託・共同研究項目：")</f>
        <v>再委託等項目：</v>
      </c>
      <c r="B6" s="435"/>
      <c r="C6" s="435"/>
      <c r="D6" s="435"/>
      <c r="E6" s="436" t="s">
        <v>12</v>
      </c>
      <c r="F6" s="437"/>
      <c r="G6" s="437"/>
      <c r="H6" s="437"/>
      <c r="I6" s="437"/>
      <c r="J6" s="437"/>
      <c r="K6" s="437"/>
      <c r="L6" s="437"/>
      <c r="M6" s="437"/>
      <c r="N6" s="437"/>
      <c r="O6" s="437"/>
      <c r="P6" s="437"/>
      <c r="Q6" s="88"/>
      <c r="S6" s="327"/>
      <c r="T6" s="71"/>
      <c r="W6" s="71"/>
      <c r="X6" s="71"/>
      <c r="Y6" s="430"/>
      <c r="Z6" s="430"/>
      <c r="AA6" s="430"/>
      <c r="AB6" s="430"/>
      <c r="AC6" s="430"/>
      <c r="AD6" s="430"/>
      <c r="AE6" s="430"/>
      <c r="AF6" s="430"/>
      <c r="AG6" s="431"/>
      <c r="AH6" s="168" t="s">
        <v>25</v>
      </c>
      <c r="AI6" s="169" t="str">
        <f>IF(COUNTA(E3:P5)&gt;=1,"○","✕")</f>
        <v>○</v>
      </c>
      <c r="AJ6" s="69" t="s">
        <v>36</v>
      </c>
      <c r="AO6" s="145"/>
      <c r="AP6" s="159" t="e">
        <f>VLOOKUP($AO$4,$AO$11:$AS$19,4,)</f>
        <v>#N/A</v>
      </c>
      <c r="AQ6" s="3"/>
      <c r="AR6" s="3"/>
      <c r="AS6" s="3"/>
    </row>
    <row r="7" spans="1:108" ht="17.100000000000001" customHeight="1" thickBot="1">
      <c r="A7" s="87"/>
      <c r="B7" s="93"/>
      <c r="C7" s="435" t="str">
        <f>IF($F$1="委託業務従事日誌","委託先等名称：","補助先等名称：")</f>
        <v>委託先等名称：</v>
      </c>
      <c r="D7" s="443"/>
      <c r="E7" s="436" t="s">
        <v>121</v>
      </c>
      <c r="F7" s="437"/>
      <c r="G7" s="437"/>
      <c r="H7" s="437"/>
      <c r="I7" s="437"/>
      <c r="J7" s="437"/>
      <c r="K7" s="437"/>
      <c r="L7" s="437"/>
      <c r="M7" s="437"/>
      <c r="N7" s="437"/>
      <c r="O7" s="437"/>
      <c r="P7" s="437"/>
      <c r="Q7" s="88"/>
      <c r="R7" s="72" t="s">
        <v>45</v>
      </c>
      <c r="S7" s="327" t="str" cm="1">
        <f t="array" ref="S7">IF(COUNTA(E7)&gt;=1,_xlfn.IFS(E7=" ","✕"&amp;AJ7,E7="　","✕"&amp;AJ7,TRUE,"○"),"✕"&amp;AJ7)</f>
        <v>○</v>
      </c>
      <c r="T7" s="71"/>
      <c r="U7" s="25"/>
      <c r="V7" s="25"/>
      <c r="W7" s="71"/>
      <c r="X7" s="71"/>
      <c r="Y7" s="430"/>
      <c r="Z7" s="430"/>
      <c r="AA7" s="430"/>
      <c r="AB7" s="430"/>
      <c r="AC7" s="430"/>
      <c r="AD7" s="430"/>
      <c r="AE7" s="430"/>
      <c r="AF7" s="430"/>
      <c r="AG7" s="431"/>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442" t="s">
        <v>70</v>
      </c>
      <c r="D8" s="443"/>
      <c r="E8" s="418" t="s">
        <v>159</v>
      </c>
      <c r="F8" s="419"/>
      <c r="G8" s="419"/>
      <c r="H8" s="419"/>
      <c r="I8" s="420"/>
      <c r="J8" s="420"/>
      <c r="K8" s="45"/>
      <c r="L8" s="45"/>
      <c r="M8" s="45" t="str">
        <f>IF($F$1="委託業務従事日誌","業務管理者等","主任研究者等")&amp;"　所属："</f>
        <v>業務管理者等　所属：</v>
      </c>
      <c r="N8" s="418" t="s">
        <v>125</v>
      </c>
      <c r="O8" s="419"/>
      <c r="P8" s="419"/>
      <c r="Q8" s="89"/>
      <c r="R8" s="72" t="s">
        <v>45</v>
      </c>
      <c r="S8" s="327" t="str" cm="1">
        <f t="array" ref="S8">_xlfn.IFS(AND(COUNTA(E8)&gt;=1,COUNTA(N8)&gt;=1,COUNTA(I8)&gt;=1),"○",TRUE,IF(COUNTA(E8)&gt;=1,"","✕ "&amp;AJ8&amp;" ")&amp;IF(COUNTA(N8)&gt;=1,"","✕ "&amp;AJ10)&amp;IF(COUNTA(I8)&gt;=1,"","✕ "&amp;AJ23))</f>
        <v>✕ “雇用形態”が未入力。</v>
      </c>
      <c r="T8" s="71"/>
      <c r="W8" s="71"/>
      <c r="X8" s="71"/>
      <c r="Y8" s="430"/>
      <c r="Z8" s="430"/>
      <c r="AA8" s="430"/>
      <c r="AB8" s="430"/>
      <c r="AC8" s="430"/>
      <c r="AD8" s="430"/>
      <c r="AE8" s="430"/>
      <c r="AF8" s="430"/>
      <c r="AG8" s="431"/>
      <c r="AH8" s="170" t="s">
        <v>92</v>
      </c>
      <c r="AI8" s="169" t="str">
        <f>IF(COUNTA(E8)&gt;=1,"○","✕")</f>
        <v>○</v>
      </c>
      <c r="AJ8" s="69" t="s">
        <v>91</v>
      </c>
      <c r="AO8" s="145"/>
      <c r="AP8" s="176"/>
      <c r="AQ8" s="3"/>
      <c r="AR8" s="3"/>
      <c r="AS8" s="3"/>
    </row>
    <row r="9" spans="1:108" ht="21" customHeight="1">
      <c r="A9" s="458" t="s">
        <v>102</v>
      </c>
      <c r="B9" s="143"/>
      <c r="C9" s="96"/>
      <c r="D9" s="95" t="s">
        <v>3</v>
      </c>
      <c r="E9" s="418" t="s">
        <v>155</v>
      </c>
      <c r="F9" s="418"/>
      <c r="G9" s="418"/>
      <c r="H9" s="418"/>
      <c r="I9" s="460"/>
      <c r="J9" s="461"/>
      <c r="K9" s="44"/>
      <c r="L9" s="44"/>
      <c r="M9" s="309" t="s">
        <v>6</v>
      </c>
      <c r="N9" s="418" t="s">
        <v>122</v>
      </c>
      <c r="O9" s="419"/>
      <c r="P9" s="419"/>
      <c r="Q9" s="89"/>
      <c r="R9" s="72" t="s">
        <v>45</v>
      </c>
      <c r="S9" s="327" t="str" cm="1">
        <f t="array" ref="S9">_xlfn.IFS(AND(COUNTA(E9)&gt;=1,COUNTA(N9)&gt;=1,COUNTA(I9)&gt;=1),"○",TRUE,IF(COUNTA(E9)&gt;=1,"","✕ "&amp;AJ9&amp;" ")&amp;IF(COUNTA(N9)&gt;=1,"","✕ "&amp;AJ11)&amp;IF(COUNTA(I9)&gt;=1,"","✕ "&amp;AJ22))</f>
        <v>✕ “勤務体系”が未入力。</v>
      </c>
      <c r="T9" s="71"/>
      <c r="W9" s="71"/>
      <c r="X9" s="71"/>
      <c r="Y9" s="430"/>
      <c r="Z9" s="430"/>
      <c r="AA9" s="430"/>
      <c r="AB9" s="430"/>
      <c r="AC9" s="430"/>
      <c r="AD9" s="430"/>
      <c r="AE9" s="430"/>
      <c r="AF9" s="430"/>
      <c r="AG9" s="431"/>
      <c r="AH9" s="168" t="s">
        <v>94</v>
      </c>
      <c r="AI9" s="169" t="str">
        <f>IF(COUNTA(E9)&gt;=1,"○","✕")</f>
        <v>○</v>
      </c>
      <c r="AJ9" s="69" t="s">
        <v>93</v>
      </c>
      <c r="AO9" s="145"/>
      <c r="AP9" s="144"/>
      <c r="AQ9" s="3"/>
      <c r="AR9" s="3"/>
      <c r="AS9" s="3"/>
    </row>
    <row r="10" spans="1:108" ht="30" customHeight="1" thickBot="1">
      <c r="A10" s="459"/>
      <c r="B10" s="61">
        <f>COUNTIF($B$13:$B$43,"月")+COUNTIF($B$13:$B$43,"火")+COUNTIF($B$13:$B$43,"水")+COUNTIF($B$13:$B$43,"木")+COUNTIF($B$13:$B$43,"金")+COUNTIF($B$13:$B$43,"土")+COUNTIF($B$13:$B$43,"日")-COUNTIF($C$13:$C$43,"休日")-COUNTIF($C$13:$C$43,"休日出勤")-COUNTIF($C$13:$C$43,"振休")-COUNTIF($C$13:$C$43,"代休")</f>
        <v>18</v>
      </c>
      <c r="C10" s="462" t="str">
        <f>"←稼働"&amp;F54&amp;"日
 + "&amp;"休暇"&amp;E54&amp;"日"</f>
        <v>←稼働18日
 + 休暇0日</v>
      </c>
      <c r="D10" s="463"/>
      <c r="E10" s="464" t="str">
        <f>IF(OR(I9="管理職/高プロ",I9="固定残業代有",I9="(大学・国研等)管理職/高プロ"),"所定労働時間                                                                                                                                                                                              (hh:mm/日)","")</f>
        <v/>
      </c>
      <c r="F10" s="465"/>
      <c r="G10" s="311"/>
      <c r="H10" s="415" t="str" cm="1">
        <f t="array" ref="H10">_xlfn.IFS(OR(N54="管理職",N54="裁量労働制",N54="固定残業制"),"半休・時間休　(hh:mm/月)",OR(N54="(大学・国研等)裁量労働制"),"給与支給上の休日労働時間(hh:mm/月)",TRUE,"")</f>
        <v/>
      </c>
      <c r="I10" s="415"/>
      <c r="J10" s="308"/>
      <c r="K10" s="415" t="str" cm="1">
        <f t="array" ref="K10">_xlfn.IFS(OR(N54="裁量労働制",N54="(大学・国研等)裁量労働制"),"労基提出した協定上
の みなし時間(hh:mm/日)",N54="固定残業制","雇用契約に記載の
固定残業時間(hh:mm/月)",TRUE,"")</f>
        <v/>
      </c>
      <c r="L10" s="415"/>
      <c r="M10" s="415"/>
      <c r="N10" s="308"/>
      <c r="O10" s="416" t="str" cm="1">
        <f t="array" ref="O10">_xlfn.IFS(AND(OR(H2="あり",Q2="あり"),I9&lt;&gt;"通常勤務"),"他の公的事業
従事(hh:mm/月)",AND(H2="なし",Q2="なし"),"",TRUE,"")</f>
        <v/>
      </c>
      <c r="P10" s="417"/>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30"/>
      <c r="Z10" s="430"/>
      <c r="AA10" s="430"/>
      <c r="AB10" s="430"/>
      <c r="AC10" s="430"/>
      <c r="AD10" s="430"/>
      <c r="AE10" s="430"/>
      <c r="AF10" s="430"/>
      <c r="AG10" s="431"/>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444" t="s">
        <v>0</v>
      </c>
      <c r="B11" s="446" t="s">
        <v>1</v>
      </c>
      <c r="C11" s="448" t="s">
        <v>87</v>
      </c>
      <c r="D11" s="421" t="s">
        <v>168</v>
      </c>
      <c r="E11" s="422"/>
      <c r="F11" s="422"/>
      <c r="G11" s="423"/>
      <c r="H11" s="424" t="s">
        <v>7</v>
      </c>
      <c r="I11" s="424" t="s">
        <v>8</v>
      </c>
      <c r="J11" s="426" t="s">
        <v>86</v>
      </c>
      <c r="K11" s="426"/>
      <c r="L11" s="426"/>
      <c r="M11" s="426"/>
      <c r="N11" s="426"/>
      <c r="O11" s="426"/>
      <c r="P11" s="426"/>
      <c r="Q11" s="427"/>
      <c r="R11" s="72"/>
      <c r="S11" s="328"/>
      <c r="T11" s="71"/>
      <c r="W11" s="71"/>
      <c r="X11" s="71"/>
      <c r="Y11" s="430"/>
      <c r="Z11" s="430"/>
      <c r="AA11" s="430"/>
      <c r="AB11" s="430"/>
      <c r="AC11" s="430"/>
      <c r="AD11" s="430"/>
      <c r="AE11" s="430"/>
      <c r="AF11" s="430"/>
      <c r="AG11" s="431"/>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445"/>
      <c r="B12" s="447"/>
      <c r="C12" s="449"/>
      <c r="D12" s="41" t="s">
        <v>4</v>
      </c>
      <c r="E12" s="4" t="s">
        <v>5</v>
      </c>
      <c r="F12" s="5" t="s">
        <v>4</v>
      </c>
      <c r="G12" s="4" t="s">
        <v>5</v>
      </c>
      <c r="H12" s="425"/>
      <c r="I12" s="425"/>
      <c r="J12" s="428"/>
      <c r="K12" s="428"/>
      <c r="L12" s="428"/>
      <c r="M12" s="428"/>
      <c r="N12" s="428"/>
      <c r="O12" s="428"/>
      <c r="P12" s="428"/>
      <c r="Q12" s="429"/>
      <c r="R12" s="72"/>
      <c r="S12" s="328" t="str">
        <f>IF(TEXT(ABS((E23-D23)+(G23-F23)-H23),IF((E23-D23)+(G23-F23)&lt;H23,"-[h]:mm","[h]:mm"))&lt;"0:00"*1,"✕","○")</f>
        <v>○</v>
      </c>
      <c r="T12" s="71"/>
      <c r="W12" s="71"/>
      <c r="X12" s="71"/>
      <c r="Y12" s="430"/>
      <c r="Z12" s="430"/>
      <c r="AA12" s="430"/>
      <c r="AB12" s="430"/>
      <c r="AC12" s="430"/>
      <c r="AD12" s="430"/>
      <c r="AE12" s="430"/>
      <c r="AF12" s="430"/>
      <c r="AG12" s="431"/>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12"/>
      <c r="K13" s="413"/>
      <c r="L13" s="413"/>
      <c r="M13" s="413"/>
      <c r="N13" s="413"/>
      <c r="O13" s="413"/>
      <c r="P13" s="413"/>
      <c r="Q13" s="414"/>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7"/>
      <c r="K14" s="408"/>
      <c r="L14" s="408"/>
      <c r="M14" s="408"/>
      <c r="N14" s="408"/>
      <c r="O14" s="408"/>
      <c r="P14" s="408"/>
      <c r="Q14" s="409"/>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7"/>
      <c r="K15" s="408"/>
      <c r="L15" s="408"/>
      <c r="M15" s="408"/>
      <c r="N15" s="408"/>
      <c r="O15" s="408"/>
      <c r="P15" s="408"/>
      <c r="Q15" s="409"/>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7"/>
      <c r="K16" s="410"/>
      <c r="L16" s="410"/>
      <c r="M16" s="410"/>
      <c r="N16" s="410"/>
      <c r="O16" s="410"/>
      <c r="P16" s="410"/>
      <c r="Q16" s="411"/>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00000000000001"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7"/>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7"/>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7"/>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7"/>
      <c r="K20" s="410"/>
      <c r="L20" s="410"/>
      <c r="M20" s="410"/>
      <c r="N20" s="410"/>
      <c r="O20" s="410"/>
      <c r="P20" s="410"/>
      <c r="Q20" s="411"/>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7"/>
      <c r="K21" s="410"/>
      <c r="L21" s="410"/>
      <c r="M21" s="410"/>
      <c r="N21" s="410"/>
      <c r="O21" s="410"/>
      <c r="P21" s="410"/>
      <c r="Q21" s="41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00000000000001"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7"/>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00000000000001"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7"/>
      <c r="K23" s="410"/>
      <c r="L23" s="410"/>
      <c r="M23" s="410"/>
      <c r="N23" s="410"/>
      <c r="O23" s="410"/>
      <c r="P23" s="410"/>
      <c r="Q23" s="41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00000000000001"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7"/>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7"/>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7"/>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07"/>
      <c r="K27" s="408"/>
      <c r="L27" s="408"/>
      <c r="M27" s="408"/>
      <c r="N27" s="408"/>
      <c r="O27" s="408"/>
      <c r="P27" s="408"/>
      <c r="Q27" s="409"/>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7"/>
      <c r="K28" s="408"/>
      <c r="L28" s="408"/>
      <c r="M28" s="408"/>
      <c r="N28" s="408"/>
      <c r="O28" s="408"/>
      <c r="P28" s="408"/>
      <c r="Q28" s="409"/>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7"/>
      <c r="K29" s="408"/>
      <c r="L29" s="408"/>
      <c r="M29" s="408"/>
      <c r="N29" s="408"/>
      <c r="O29" s="408"/>
      <c r="P29" s="408"/>
      <c r="Q29" s="409"/>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7"/>
      <c r="K30" s="410"/>
      <c r="L30" s="410"/>
      <c r="M30" s="410"/>
      <c r="N30" s="410"/>
      <c r="O30" s="410"/>
      <c r="P30" s="410"/>
      <c r="Q30" s="41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7"/>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7"/>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7"/>
      <c r="K33" s="408"/>
      <c r="L33" s="408"/>
      <c r="M33" s="408"/>
      <c r="N33" s="408"/>
      <c r="O33" s="408"/>
      <c r="P33" s="408"/>
      <c r="Q33" s="409"/>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07"/>
      <c r="K34" s="408"/>
      <c r="L34" s="408"/>
      <c r="M34" s="408"/>
      <c r="N34" s="408"/>
      <c r="O34" s="408"/>
      <c r="P34" s="408"/>
      <c r="Q34" s="409"/>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07"/>
      <c r="K35" s="408"/>
      <c r="L35" s="408"/>
      <c r="M35" s="408"/>
      <c r="N35" s="408"/>
      <c r="O35" s="408"/>
      <c r="P35" s="408"/>
      <c r="Q35" s="409"/>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7"/>
      <c r="K36" s="408"/>
      <c r="L36" s="408"/>
      <c r="M36" s="408"/>
      <c r="N36" s="408"/>
      <c r="O36" s="408"/>
      <c r="P36" s="408"/>
      <c r="Q36" s="409"/>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7"/>
      <c r="K37" s="408"/>
      <c r="L37" s="408"/>
      <c r="M37" s="408"/>
      <c r="N37" s="408"/>
      <c r="O37" s="408"/>
      <c r="P37" s="408"/>
      <c r="Q37" s="409"/>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7"/>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7"/>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7"/>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7"/>
      <c r="K41" s="410"/>
      <c r="L41" s="410"/>
      <c r="M41" s="410"/>
      <c r="N41" s="410"/>
      <c r="O41" s="410"/>
      <c r="P41" s="410"/>
      <c r="Q41" s="41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7"/>
      <c r="K42" s="410"/>
      <c r="L42" s="410"/>
      <c r="M42" s="410"/>
      <c r="N42" s="410"/>
      <c r="O42" s="410"/>
      <c r="P42" s="410"/>
      <c r="Q42" s="41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90"/>
      <c r="K43" s="391"/>
      <c r="L43" s="391"/>
      <c r="M43" s="391"/>
      <c r="N43" s="391"/>
      <c r="O43" s="391"/>
      <c r="P43" s="391"/>
      <c r="Q43" s="392"/>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393" t="s">
        <v>164</v>
      </c>
      <c r="B46" s="394"/>
      <c r="C46" s="394"/>
      <c r="D46" s="394"/>
      <c r="E46" s="394"/>
      <c r="F46" s="394"/>
      <c r="G46" s="394"/>
      <c r="H46" s="394"/>
      <c r="I46" s="394"/>
      <c r="J46" s="395" t="s">
        <v>165</v>
      </c>
      <c r="K46" s="395"/>
      <c r="L46" s="395"/>
      <c r="M46" s="395"/>
      <c r="N46" s="395"/>
      <c r="O46" s="395"/>
      <c r="P46" s="395"/>
      <c r="Q46" s="396"/>
      <c r="AO46" s="25"/>
      <c r="AP46" s="25"/>
      <c r="AQ46" s="25"/>
      <c r="AR46" s="25"/>
      <c r="AS46" s="25"/>
    </row>
    <row r="47" spans="1:45" ht="7.05" customHeight="1" thickBot="1">
      <c r="A47" s="35"/>
      <c r="B47" s="56"/>
      <c r="C47" s="56"/>
      <c r="D47" s="397"/>
      <c r="E47" s="397"/>
      <c r="F47" s="57"/>
      <c r="G47" s="57"/>
      <c r="H47" s="57"/>
      <c r="I47" s="57"/>
      <c r="J47" s="397"/>
      <c r="K47" s="397"/>
      <c r="L47" s="397"/>
      <c r="M47" s="397"/>
      <c r="N47" s="397"/>
      <c r="O47" s="397"/>
      <c r="P47" s="397"/>
      <c r="Q47" s="398"/>
      <c r="AO47" s="25"/>
      <c r="AP47" s="25"/>
      <c r="AQ47" s="25"/>
      <c r="AR47" s="25"/>
      <c r="AS47" s="25"/>
    </row>
    <row r="48" spans="1:45" ht="16.5" customHeight="1" thickBot="1">
      <c r="A48" s="9"/>
      <c r="B48" s="399" t="s">
        <v>10</v>
      </c>
      <c r="C48" s="400"/>
      <c r="D48" s="401"/>
      <c r="E48" s="402"/>
      <c r="F48" s="55" t="s">
        <v>11</v>
      </c>
      <c r="G48" s="403"/>
      <c r="H48" s="404"/>
      <c r="I48" s="404"/>
      <c r="J48" s="405"/>
      <c r="K48" s="55" t="s">
        <v>9</v>
      </c>
      <c r="L48" s="406"/>
      <c r="M48" s="404"/>
      <c r="N48" s="404"/>
      <c r="O48" s="404"/>
      <c r="P48" s="405"/>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386" t="s">
        <v>169</v>
      </c>
      <c r="B50" s="386"/>
      <c r="C50" s="386"/>
      <c r="D50" s="386"/>
      <c r="E50" s="386"/>
      <c r="F50" s="386"/>
      <c r="G50" s="386"/>
      <c r="H50" s="386"/>
      <c r="I50" s="386"/>
      <c r="J50" s="386"/>
      <c r="K50" s="386"/>
      <c r="L50" s="386"/>
      <c r="M50" s="386"/>
      <c r="N50" s="386"/>
      <c r="O50" s="386"/>
      <c r="P50" s="386"/>
      <c r="Q50" s="386"/>
      <c r="AO50" s="25"/>
      <c r="AP50" s="25"/>
      <c r="AQ50" s="25"/>
      <c r="AR50" s="25"/>
      <c r="AS50" s="25"/>
    </row>
    <row r="51" spans="1:45" ht="17.399999999999999" customHeight="1">
      <c r="A51" s="387"/>
      <c r="B51" s="387"/>
      <c r="C51" s="387"/>
      <c r="D51" s="387"/>
      <c r="E51" s="387"/>
      <c r="F51" s="387"/>
      <c r="G51" s="387"/>
      <c r="H51" s="387"/>
      <c r="I51" s="387"/>
      <c r="J51" s="387"/>
      <c r="K51" s="387"/>
      <c r="L51" s="387"/>
      <c r="M51" s="387"/>
      <c r="N51" s="387"/>
      <c r="O51" s="387"/>
      <c r="P51" s="387"/>
      <c r="Q51" s="387"/>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88" t="s">
        <v>135</v>
      </c>
      <c r="M53" s="389"/>
      <c r="N53" s="199" t="s">
        <v>17</v>
      </c>
      <c r="O53" s="200"/>
      <c r="P53" s="200"/>
      <c r="Q53" s="200"/>
      <c r="AI53" s="67"/>
    </row>
    <row r="54" spans="1:45" ht="11.4"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18</v>
      </c>
      <c r="B56" s="202">
        <f>B54</f>
        <v>0</v>
      </c>
      <c r="C56" s="202"/>
      <c r="D56" s="212"/>
      <c r="E56" s="203">
        <f>E54</f>
        <v>0</v>
      </c>
      <c r="F56" s="204">
        <f>A56-E56</f>
        <v>18</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4"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4"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4"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8" hidden="1" outlineLevel="1" thickBot="1">
      <c r="A60" s="201">
        <f>A54</f>
        <v>18</v>
      </c>
      <c r="B60" s="202">
        <f>B54</f>
        <v>0</v>
      </c>
      <c r="C60" s="202"/>
      <c r="D60" s="213"/>
      <c r="E60" s="203">
        <f>E54</f>
        <v>0</v>
      </c>
      <c r="F60" s="204">
        <f>A60-E60</f>
        <v>18</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8"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xNEh+pGHHxvCdG8bpu47lYcdnBJZThnhBsNN1xbkUqmQjB/p4X40Z36JjW5xhD9LDwjyxi4QIlmd9c+8JCNYhg==" saltValue="FFBeWgFt9X0t5oy/66Sq3A==" spinCount="100000" sheet="1" formatRows="0" selectLockedCells="1"/>
  <dataConsolidate/>
  <mergeCells count="142">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J25:Q25"/>
    <mergeCell ref="J26:Q26"/>
    <mergeCell ref="J27:Q27"/>
    <mergeCell ref="J28:Q28"/>
    <mergeCell ref="J29:Q29"/>
    <mergeCell ref="J30:Q30"/>
    <mergeCell ref="J19:Q19"/>
    <mergeCell ref="J20:Q20"/>
    <mergeCell ref="J21:Q21"/>
    <mergeCell ref="J22:Q22"/>
    <mergeCell ref="J23:Q23"/>
    <mergeCell ref="J24:Q24"/>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109" priority="39">
      <formula>OR($C13="休暇",$C13="休日")</formula>
    </cfRule>
  </conditionalFormatting>
  <conditionalFormatting sqref="B13:B43">
    <cfRule type="expression" dxfId="108" priority="52">
      <formula>$B13="土"</formula>
    </cfRule>
    <cfRule type="expression" dxfId="107" priority="51">
      <formula>$B13="日"</formula>
    </cfRule>
  </conditionalFormatting>
  <conditionalFormatting sqref="B64 B68 F68 B71">
    <cfRule type="expression" dxfId="106" priority="37">
      <formula>OR($N$54="管理職",$N$54="裁量労働制",$N$54="固定残業制")</formula>
    </cfRule>
  </conditionalFormatting>
  <conditionalFormatting sqref="B64 B68 F68">
    <cfRule type="expression" dxfId="105" priority="5">
      <formula>OR($N$54="(大学・国研等)管理職",$N$54="(大学・国研等)裁量労働制")</formula>
    </cfRule>
  </conditionalFormatting>
  <conditionalFormatting sqref="B76">
    <cfRule type="expression" dxfId="104" priority="17">
      <formula>OR($N$54="管理職",$N$54="裁量労働制")</formula>
    </cfRule>
  </conditionalFormatting>
  <conditionalFormatting sqref="B77">
    <cfRule type="expression" dxfId="103" priority="31">
      <formula>OR($N$54="管理職",$N$54="裁量労働制")</formula>
    </cfRule>
  </conditionalFormatting>
  <conditionalFormatting sqref="B80">
    <cfRule type="expression" dxfId="102" priority="29">
      <formula>$N$54="固定残業制"</formula>
    </cfRule>
  </conditionalFormatting>
  <conditionalFormatting sqref="B83 B87 B90">
    <cfRule type="expression" dxfId="101" priority="26">
      <formula>$N$54="固定残業制"</formula>
    </cfRule>
  </conditionalFormatting>
  <conditionalFormatting sqref="B84 B88 B91">
    <cfRule type="expression" dxfId="100" priority="23">
      <formula>$N$54="固定残業制"</formula>
    </cfRule>
  </conditionalFormatting>
  <conditionalFormatting sqref="B65:C65 B69:C69 F69 B72:C72 B78:C78">
    <cfRule type="expression" dxfId="99" priority="11">
      <formula>OR($N$54="管理職",$N$54="裁量労働制")</formula>
    </cfRule>
  </conditionalFormatting>
  <conditionalFormatting sqref="B65:C65 B69:C69 F69 B72:C72">
    <cfRule type="expression" dxfId="98" priority="35">
      <formula>OR($N$54="管理職",$N$54="裁量労働制",$N$54="固定残業制")</formula>
    </cfRule>
  </conditionalFormatting>
  <conditionalFormatting sqref="B65:C65 B69:C69 F69">
    <cfRule type="expression" dxfId="97" priority="4">
      <formula>OR($N$54="(大学・国研等)管理職",$N$54="(大学・国研等)裁量労働制")</formula>
    </cfRule>
  </conditionalFormatting>
  <conditionalFormatting sqref="B69:D69">
    <cfRule type="expression" dxfId="96" priority="9">
      <formula>OR($N$54="管理職",$N$54="裁量労働制",$N$54="固定残業制",$N$54="(大学・国研等)管理職",$N$54="(大学・国研等)裁量労働制")</formula>
    </cfRule>
  </conditionalFormatting>
  <conditionalFormatting sqref="C64 F64:O64 C68 G68:O68 C71:N71">
    <cfRule type="expression" dxfId="95" priority="16">
      <formula>OR($N$54="管理職",$N$54="裁量労働制",$N$54="固定残業制")</formula>
    </cfRule>
  </conditionalFormatting>
  <conditionalFormatting sqref="C80:L80">
    <cfRule type="expression" dxfId="94" priority="27">
      <formula>$N$54="固定残業制"</formula>
    </cfRule>
  </conditionalFormatting>
  <conditionalFormatting sqref="C83:L83 C90:N90 C87:E87">
    <cfRule type="expression" dxfId="93" priority="20">
      <formula>$N$54="固定残業制"</formula>
    </cfRule>
  </conditionalFormatting>
  <conditionalFormatting sqref="C84:L84 C88:L88 C91:N91">
    <cfRule type="expression" dxfId="92" priority="21">
      <formula>$N$54="固定残業制"</formula>
    </cfRule>
  </conditionalFormatting>
  <conditionalFormatting sqref="C76:N76">
    <cfRule type="expression" dxfId="91" priority="36">
      <formula>OR($N$54="管理職",$N$54="裁量労働制")</formula>
    </cfRule>
  </conditionalFormatting>
  <conditionalFormatting sqref="C78:N78">
    <cfRule type="expression" dxfId="90" priority="34">
      <formula>OR($N$54="管理職",$N$54="裁量労働制")</formula>
    </cfRule>
  </conditionalFormatting>
  <conditionalFormatting sqref="C64:O64 C68 G68:O68">
    <cfRule type="expression" dxfId="89" priority="14">
      <formula>OR($N$54="管理職",$N$54="裁量労働制",$N$54="固定残業制",$N$54="(大学・国研等)管理職",$N$54="(大学・国研等)裁量労働制")</formula>
    </cfRule>
  </conditionalFormatting>
  <conditionalFormatting sqref="D65">
    <cfRule type="expression" dxfId="88" priority="3">
      <formula>OR($N$54="(大学・国研等)管理職",$N$54="(大学・国研等)裁量労働制")</formula>
    </cfRule>
  </conditionalFormatting>
  <conditionalFormatting sqref="D65:O65 C69 G69:O69 C72:N72">
    <cfRule type="expression" dxfId="87" priority="13">
      <formula>OR($N$54="管理職",$N$54="裁量労働制",$N$54="固定残業制")</formula>
    </cfRule>
  </conditionalFormatting>
  <conditionalFormatting sqref="D65:O65 C69 G69:O69">
    <cfRule type="expression" dxfId="86" priority="7">
      <formula>OR($N$54="(大学・国研等)管理職",$N$54="(大学・国研等)裁量労働制")</formula>
    </cfRule>
  </conditionalFormatting>
  <conditionalFormatting sqref="E10:F10">
    <cfRule type="expression" dxfId="85" priority="42">
      <formula>OR(I9="管理職/高プロ",I9="固定残業代有",I9="(大学・国研等)管理職/高プロ")</formula>
    </cfRule>
  </conditionalFormatting>
  <conditionalFormatting sqref="F83:L83 H90:N90">
    <cfRule type="expression" dxfId="84" priority="8">
      <formula>$N$54="固定残業制"</formula>
    </cfRule>
  </conditionalFormatting>
  <conditionalFormatting sqref="F87:L87">
    <cfRule type="expression" dxfId="83" priority="22">
      <formula>$N$54="固定残業制"</formula>
    </cfRule>
  </conditionalFormatting>
  <conditionalFormatting sqref="F77:N77">
    <cfRule type="expression" dxfId="82" priority="18">
      <formula>OR($N$54="管理職",$N$54="裁量労働制")</formula>
    </cfRule>
  </conditionalFormatting>
  <conditionalFormatting sqref="G10">
    <cfRule type="expression" dxfId="81" priority="47">
      <formula>OR($I$9="管理職/高プロ",$I$9="固定残業代有",$I$9="(大学・国研等)管理職/高プロ")</formula>
    </cfRule>
  </conditionalFormatting>
  <conditionalFormatting sqref="H2">
    <cfRule type="expression" dxfId="80" priority="45">
      <formula>COUNTA($F$1)=1</formula>
    </cfRule>
  </conditionalFormatting>
  <conditionalFormatting sqref="H10">
    <cfRule type="expression" dxfId="79" priority="40">
      <formula>OR($I$9="管理職/高プロ",$I$9="裁量",$I$9="固定残業代有",$I$9="(大学・国研等)裁量")</formula>
    </cfRule>
  </conditionalFormatting>
  <conditionalFormatting sqref="I9:J9">
    <cfRule type="expression" dxfId="78" priority="48">
      <formula>COUNTA($F$1)=1</formula>
    </cfRule>
  </conditionalFormatting>
  <conditionalFormatting sqref="I1:M1">
    <cfRule type="expression" dxfId="77" priority="50">
      <formula>$I$1&lt;&gt;"-"</formula>
    </cfRule>
  </conditionalFormatting>
  <conditionalFormatting sqref="J10">
    <cfRule type="expression" dxfId="76" priority="41">
      <formula>OR($I$9="管理職/高プロ",$I$9="裁量",$I$9="固定残業代有",$I$9="(大学・国研等)裁量")</formula>
    </cfRule>
  </conditionalFormatting>
  <conditionalFormatting sqref="K10">
    <cfRule type="expression" dxfId="75" priority="43">
      <formula>OR($I$9="裁量",$I$9="固定残業代有",$I$9="(大学・国研等)裁量")</formula>
    </cfRule>
  </conditionalFormatting>
  <conditionalFormatting sqref="M80">
    <cfRule type="expression" dxfId="74" priority="28">
      <formula>$N$54="固定残業制"</formula>
    </cfRule>
  </conditionalFormatting>
  <conditionalFormatting sqref="M83 M87 O90">
    <cfRule type="expression" dxfId="73" priority="25">
      <formula>$N$54="固定残業制"</formula>
    </cfRule>
  </conditionalFormatting>
  <conditionalFormatting sqref="M84 M88 O91">
    <cfRule type="expression" dxfId="72" priority="24">
      <formula>$N$54="固定残業制"</formula>
    </cfRule>
  </conditionalFormatting>
  <conditionalFormatting sqref="N10">
    <cfRule type="expression" dxfId="71" priority="49">
      <formula>OR($I$9="裁量",$I$9="固定残業代有",$I$9="(大学・国研等)裁量")</formula>
    </cfRule>
  </conditionalFormatting>
  <conditionalFormatting sqref="O10">
    <cfRule type="expression" dxfId="70" priority="53">
      <formula>AND(OR($H$2="あり",$Q$2="あり"),I9&lt;&gt;"通常勤務")</formula>
    </cfRule>
  </conditionalFormatting>
  <conditionalFormatting sqref="O76">
    <cfRule type="expression" dxfId="69" priority="33">
      <formula>OR($N$54="管理職",$N$54="裁量労働制")</formula>
    </cfRule>
  </conditionalFormatting>
  <conditionalFormatting sqref="O77">
    <cfRule type="expression" dxfId="68" priority="12">
      <formula>OR(,$N$54="管理職",$N$54="裁量労働制")</formula>
    </cfRule>
  </conditionalFormatting>
  <conditionalFormatting sqref="O78">
    <cfRule type="expression" dxfId="67" priority="30">
      <formula>OR($N$54="管理職",$N$54="裁量労働制")</formula>
    </cfRule>
  </conditionalFormatting>
  <conditionalFormatting sqref="O80 O84 O88">
    <cfRule type="expression" dxfId="66" priority="19">
      <formula>$N$54="固定残業制"</formula>
    </cfRule>
  </conditionalFormatting>
  <conditionalFormatting sqref="P64 D68 O68:P68">
    <cfRule type="expression" dxfId="65" priority="6">
      <formula>OR($N$54="(大学・国研等)管理職",$N$54="(大学・国研等)裁量労働制")</formula>
    </cfRule>
  </conditionalFormatting>
  <conditionalFormatting sqref="P64 D68 P68 O71">
    <cfRule type="expression" dxfId="64" priority="15">
      <formula>OR($N$54="管理職",$N$54="裁量労働制",$N$54="固定残業制")</formula>
    </cfRule>
  </conditionalFormatting>
  <conditionalFormatting sqref="P65 P69 O72">
    <cfRule type="expression" dxfId="63" priority="10">
      <formula>OR($N$54="管理職",$N$54="裁量労働制",$N$54="固定残業制")</formula>
    </cfRule>
  </conditionalFormatting>
  <conditionalFormatting sqref="P65 P69">
    <cfRule type="expression" dxfId="62" priority="32">
      <formula>OR($N$54="管理職",$N$54="裁量労働制",$N$54="(大学・国研等)管理職",$N$54="(大学・国研等)裁量労働制")</formula>
    </cfRule>
  </conditionalFormatting>
  <conditionalFormatting sqref="Q2">
    <cfRule type="expression" dxfId="61" priority="46">
      <formula>COUNTA($F$1)=1</formula>
    </cfRule>
  </conditionalFormatting>
  <conditionalFormatting sqref="Q10">
    <cfRule type="expression" dxfId="60" priority="54">
      <formula>AND(OR($H$2="あり",$Q$2="あり"),I9&lt;&gt;"通常勤務")</formula>
    </cfRule>
  </conditionalFormatting>
  <conditionalFormatting sqref="AI1">
    <cfRule type="expression" dxfId="57" priority="55">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840C5A56-E127-447A-9A72-877685DBD413}">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440" t="s">
        <v>180</v>
      </c>
      <c r="B1" s="441"/>
      <c r="C1" s="441"/>
      <c r="D1" s="441"/>
      <c r="E1" s="441"/>
      <c r="F1" s="450" t="s">
        <v>105</v>
      </c>
      <c r="G1" s="451"/>
      <c r="H1" s="451"/>
      <c r="I1" s="452" t="str">
        <f>IF(AI1="エラーなし","-","コメント(S列)をご確認ください。")</f>
        <v>コメント(S列)をご確認ください。</v>
      </c>
      <c r="J1" s="453"/>
      <c r="K1" s="453"/>
      <c r="L1" s="453"/>
      <c r="M1" s="453"/>
      <c r="N1" s="29" t="str">
        <f>IF($F$1="委託業務従事日誌","契約管理番号：","事業番号：")</f>
        <v>契約管理番号：</v>
      </c>
      <c r="O1" s="454" t="s">
        <v>151</v>
      </c>
      <c r="P1" s="455"/>
      <c r="Q1" s="10" t="str">
        <f>IF($F$1="委託業務従事日誌","別紙８","")</f>
        <v>別紙８</v>
      </c>
      <c r="R1" s="456" t="s">
        <v>46</v>
      </c>
      <c r="S1" s="326" t="s">
        <v>89</v>
      </c>
      <c r="T1" s="94"/>
      <c r="U1" s="71"/>
      <c r="V1" s="71"/>
      <c r="W1" s="71"/>
      <c r="X1" s="71"/>
      <c r="Y1" s="430" t="s">
        <v>72</v>
      </c>
      <c r="Z1" s="430" t="s">
        <v>73</v>
      </c>
      <c r="AA1" s="430" t="s">
        <v>74</v>
      </c>
      <c r="AB1" s="430" t="s">
        <v>75</v>
      </c>
      <c r="AC1" s="430" t="s">
        <v>78</v>
      </c>
      <c r="AD1" s="430" t="s">
        <v>76</v>
      </c>
      <c r="AE1" s="430" t="s">
        <v>77</v>
      </c>
      <c r="AF1" s="430" t="s">
        <v>182</v>
      </c>
      <c r="AG1" s="430"/>
      <c r="AH1" s="64" t="s">
        <v>21</v>
      </c>
      <c r="AI1" s="65" t="str">
        <f>IF(COUNTIF(AI2:AI26,"○")=COUNTA(AH2:AH26),"エラーなし","エラーあり")</f>
        <v>エラーあり</v>
      </c>
      <c r="AJ1" s="68" t="s">
        <v>33</v>
      </c>
      <c r="AK1" s="68"/>
      <c r="AO1" s="25"/>
      <c r="AP1" s="25"/>
      <c r="AQ1" s="25"/>
      <c r="AR1" s="25"/>
      <c r="AS1" s="25"/>
    </row>
    <row r="2" spans="1:108" ht="17.100000000000001" customHeight="1" thickBot="1">
      <c r="A2" s="432" t="s">
        <v>161</v>
      </c>
      <c r="B2" s="433"/>
      <c r="C2" s="433"/>
      <c r="D2" s="433"/>
      <c r="E2" s="433"/>
      <c r="F2" s="433"/>
      <c r="G2" s="433"/>
      <c r="H2" s="91"/>
      <c r="I2" s="92"/>
      <c r="J2" s="92"/>
      <c r="K2" s="92"/>
      <c r="L2" s="92"/>
      <c r="M2" s="92"/>
      <c r="N2" s="92"/>
      <c r="O2" s="92"/>
      <c r="P2" s="92" t="s">
        <v>160</v>
      </c>
      <c r="Q2" s="70"/>
      <c r="R2" s="457"/>
      <c r="S2" s="327" t="str" cm="1">
        <f t="array" ref="S2">IF(AND(AI2="○",AI3="○"),"○",_xlfn.IFS(AI2="○","",AI2="✕","✕　"&amp;AJ2&amp;"　　")&amp;_xlfn.IFS(AI3="○","",AI3="✕","✕　"&amp;AJ3))</f>
        <v>○</v>
      </c>
      <c r="T2" s="71"/>
      <c r="W2" s="71"/>
      <c r="X2" s="71"/>
      <c r="Y2" s="430"/>
      <c r="Z2" s="430"/>
      <c r="AA2" s="430"/>
      <c r="AB2" s="430"/>
      <c r="AC2" s="430"/>
      <c r="AD2" s="430"/>
      <c r="AE2" s="430"/>
      <c r="AF2" s="430"/>
      <c r="AG2" s="431"/>
      <c r="AH2" s="166" t="s">
        <v>29</v>
      </c>
      <c r="AI2" s="167" t="str">
        <f>IF(A1="","✕","○")</f>
        <v>○</v>
      </c>
      <c r="AJ2" s="69" t="s">
        <v>39</v>
      </c>
    </row>
    <row r="3" spans="1:108" ht="17.100000000000001" customHeight="1" thickBot="1">
      <c r="A3" s="434" t="str">
        <f>IF($F$1="委託業務従事日誌","委託業務の名称：","補助事業の名称：")</f>
        <v>委託業務の名称：</v>
      </c>
      <c r="B3" s="435"/>
      <c r="C3" s="435"/>
      <c r="D3" s="435"/>
      <c r="E3" s="436" t="s">
        <v>124</v>
      </c>
      <c r="F3" s="437"/>
      <c r="G3" s="437"/>
      <c r="H3" s="437"/>
      <c r="I3" s="437"/>
      <c r="J3" s="437"/>
      <c r="K3" s="437"/>
      <c r="L3" s="437"/>
      <c r="M3" s="437"/>
      <c r="N3" s="437"/>
      <c r="O3" s="437"/>
      <c r="P3" s="437"/>
      <c r="Q3" s="88"/>
      <c r="R3" s="457"/>
      <c r="S3" s="327" t="str" cm="1">
        <f t="array" ref="S3">IF(AND(AI4="○",AI5="○"),"○",_xlfn.IFS(AI4="○","",AI4="✕","✕　"&amp;AJ4&amp;"　　")&amp;_xlfn.IFS(AI5="○","",AI5="✕","✕　"&amp;AJ5))</f>
        <v>✕　“他のNEDO事業有無”が未選択。　　✕　“他の公的事業有無”が未選択。</v>
      </c>
      <c r="T3" s="71"/>
      <c r="W3" s="71"/>
      <c r="X3" s="71"/>
      <c r="Y3" s="430"/>
      <c r="Z3" s="430"/>
      <c r="AA3" s="430"/>
      <c r="AB3" s="430"/>
      <c r="AC3" s="430"/>
      <c r="AD3" s="430"/>
      <c r="AE3" s="430"/>
      <c r="AF3" s="430"/>
      <c r="AG3" s="431"/>
      <c r="AH3" s="168" t="s">
        <v>28</v>
      </c>
      <c r="AI3" s="169" t="str">
        <f>IF(O1="","✕","○")</f>
        <v>○</v>
      </c>
      <c r="AJ3" s="69" t="s">
        <v>34</v>
      </c>
      <c r="AO3" s="155" t="s">
        <v>109</v>
      </c>
      <c r="AP3" s="157" t="s">
        <v>108</v>
      </c>
      <c r="AQ3" s="3"/>
      <c r="AR3" s="3"/>
      <c r="AS3" s="3"/>
    </row>
    <row r="4" spans="1:108" ht="17.100000000000001" customHeight="1" thickBot="1">
      <c r="A4" s="438"/>
      <c r="B4" s="439"/>
      <c r="C4" s="439"/>
      <c r="D4" s="439"/>
      <c r="E4" s="436" t="s">
        <v>123</v>
      </c>
      <c r="F4" s="437"/>
      <c r="G4" s="437"/>
      <c r="H4" s="437"/>
      <c r="I4" s="437"/>
      <c r="J4" s="437"/>
      <c r="K4" s="437"/>
      <c r="L4" s="437"/>
      <c r="M4" s="437"/>
      <c r="N4" s="437"/>
      <c r="O4" s="437"/>
      <c r="P4" s="437"/>
      <c r="Q4" s="88"/>
      <c r="S4" s="327" t="str">
        <f>IF(COUNTA(E3:P5)&gt;=1,"○","✕ "&amp;AJ6)</f>
        <v>○</v>
      </c>
      <c r="T4" s="71"/>
      <c r="W4" s="71"/>
      <c r="X4" s="71"/>
      <c r="Y4" s="430"/>
      <c r="Z4" s="430"/>
      <c r="AA4" s="430"/>
      <c r="AB4" s="430"/>
      <c r="AC4" s="430"/>
      <c r="AD4" s="430"/>
      <c r="AE4" s="430"/>
      <c r="AF4" s="430"/>
      <c r="AG4" s="431"/>
      <c r="AH4" s="168" t="s">
        <v>27</v>
      </c>
      <c r="AI4" s="169" t="str" cm="1">
        <f t="array" ref="AI4">_xlfn.IFS(H2="あり","○",H2="なし","○",TRUE,"✕")</f>
        <v>✕</v>
      </c>
      <c r="AJ4" s="69" t="s">
        <v>35</v>
      </c>
      <c r="AO4" s="156">
        <f>I9</f>
        <v>0</v>
      </c>
      <c r="AP4" s="158" t="e">
        <f>VLOOKUP($AO$4,$AO$11:$AS$19,2,)</f>
        <v>#N/A</v>
      </c>
      <c r="AQ4" s="3"/>
      <c r="AR4" s="3"/>
      <c r="AS4" s="3"/>
    </row>
    <row r="5" spans="1:108" ht="17.100000000000001" customHeight="1">
      <c r="A5" s="438"/>
      <c r="B5" s="439"/>
      <c r="C5" s="439"/>
      <c r="D5" s="439"/>
      <c r="E5" s="436" t="s">
        <v>152</v>
      </c>
      <c r="F5" s="437"/>
      <c r="G5" s="437"/>
      <c r="H5" s="437"/>
      <c r="I5" s="437"/>
      <c r="J5" s="437"/>
      <c r="K5" s="437"/>
      <c r="L5" s="437"/>
      <c r="M5" s="437"/>
      <c r="N5" s="437"/>
      <c r="O5" s="437"/>
      <c r="P5" s="437"/>
      <c r="Q5" s="88"/>
      <c r="R5" s="73"/>
      <c r="S5" s="327"/>
      <c r="T5" s="71"/>
      <c r="U5" s="24"/>
      <c r="V5" s="24"/>
      <c r="W5" s="71"/>
      <c r="X5" s="71"/>
      <c r="Y5" s="430"/>
      <c r="Z5" s="430"/>
      <c r="AA5" s="430"/>
      <c r="AB5" s="430"/>
      <c r="AC5" s="430"/>
      <c r="AD5" s="430"/>
      <c r="AE5" s="430"/>
      <c r="AF5" s="430"/>
      <c r="AG5" s="431"/>
      <c r="AH5" s="168" t="s">
        <v>26</v>
      </c>
      <c r="AI5" s="169" t="str" cm="1">
        <f t="array" ref="AI5">_xlfn.IFS(Q2="あり","○",Q2="なし","○",TRUE,"✕")</f>
        <v>✕</v>
      </c>
      <c r="AJ5" s="69" t="s">
        <v>90</v>
      </c>
      <c r="AO5" s="145"/>
      <c r="AP5" s="159" t="e">
        <f>VLOOKUP($AO$4,$AO$11:$AS$19,3,)</f>
        <v>#N/A</v>
      </c>
      <c r="AQ5" s="3"/>
      <c r="AR5" s="3"/>
      <c r="AS5" s="3"/>
    </row>
    <row r="6" spans="1:108" ht="17.100000000000001" customHeight="1">
      <c r="A6" s="434" t="str">
        <f>IF($F$1="委託業務従事日誌","再委託等項目：","委託・共同研究項目：")</f>
        <v>再委託等項目：</v>
      </c>
      <c r="B6" s="435"/>
      <c r="C6" s="435"/>
      <c r="D6" s="435"/>
      <c r="E6" s="436" t="s">
        <v>12</v>
      </c>
      <c r="F6" s="437"/>
      <c r="G6" s="437"/>
      <c r="H6" s="437"/>
      <c r="I6" s="437"/>
      <c r="J6" s="437"/>
      <c r="K6" s="437"/>
      <c r="L6" s="437"/>
      <c r="M6" s="437"/>
      <c r="N6" s="437"/>
      <c r="O6" s="437"/>
      <c r="P6" s="437"/>
      <c r="Q6" s="88"/>
      <c r="S6" s="327"/>
      <c r="T6" s="71"/>
      <c r="W6" s="71"/>
      <c r="X6" s="71"/>
      <c r="Y6" s="430"/>
      <c r="Z6" s="430"/>
      <c r="AA6" s="430"/>
      <c r="AB6" s="430"/>
      <c r="AC6" s="430"/>
      <c r="AD6" s="430"/>
      <c r="AE6" s="430"/>
      <c r="AF6" s="430"/>
      <c r="AG6" s="431"/>
      <c r="AH6" s="168" t="s">
        <v>25</v>
      </c>
      <c r="AI6" s="169" t="str">
        <f>IF(COUNTA(E3:P5)&gt;=1,"○","✕")</f>
        <v>○</v>
      </c>
      <c r="AJ6" s="69" t="s">
        <v>36</v>
      </c>
      <c r="AO6" s="145"/>
      <c r="AP6" s="159" t="e">
        <f>VLOOKUP($AO$4,$AO$11:$AS$19,4,)</f>
        <v>#N/A</v>
      </c>
      <c r="AQ6" s="3"/>
      <c r="AR6" s="3"/>
      <c r="AS6" s="3"/>
    </row>
    <row r="7" spans="1:108" ht="17.100000000000001" customHeight="1" thickBot="1">
      <c r="A7" s="87"/>
      <c r="B7" s="93"/>
      <c r="C7" s="435" t="str">
        <f>IF($F$1="委託業務従事日誌","委託先等名称：","補助先等名称：")</f>
        <v>委託先等名称：</v>
      </c>
      <c r="D7" s="443"/>
      <c r="E7" s="436" t="s">
        <v>121</v>
      </c>
      <c r="F7" s="437"/>
      <c r="G7" s="437"/>
      <c r="H7" s="437"/>
      <c r="I7" s="437"/>
      <c r="J7" s="437"/>
      <c r="K7" s="437"/>
      <c r="L7" s="437"/>
      <c r="M7" s="437"/>
      <c r="N7" s="437"/>
      <c r="O7" s="437"/>
      <c r="P7" s="437"/>
      <c r="Q7" s="88"/>
      <c r="R7" s="72" t="s">
        <v>45</v>
      </c>
      <c r="S7" s="327" t="str" cm="1">
        <f t="array" ref="S7">IF(COUNTA(E7)&gt;=1,_xlfn.IFS(E7=" ","✕"&amp;AJ7,E7="　","✕"&amp;AJ7,TRUE,"○"),"✕"&amp;AJ7)</f>
        <v>○</v>
      </c>
      <c r="T7" s="71"/>
      <c r="U7" s="25"/>
      <c r="V7" s="25"/>
      <c r="W7" s="71"/>
      <c r="X7" s="71"/>
      <c r="Y7" s="430"/>
      <c r="Z7" s="430"/>
      <c r="AA7" s="430"/>
      <c r="AB7" s="430"/>
      <c r="AC7" s="430"/>
      <c r="AD7" s="430"/>
      <c r="AE7" s="430"/>
      <c r="AF7" s="430"/>
      <c r="AG7" s="431"/>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442" t="s">
        <v>70</v>
      </c>
      <c r="D8" s="443"/>
      <c r="E8" s="418" t="s">
        <v>159</v>
      </c>
      <c r="F8" s="419"/>
      <c r="G8" s="419"/>
      <c r="H8" s="419"/>
      <c r="I8" s="420"/>
      <c r="J8" s="420"/>
      <c r="K8" s="45"/>
      <c r="L8" s="45"/>
      <c r="M8" s="45" t="str">
        <f>IF($F$1="委託業務従事日誌","業務管理者等","主任研究者等")&amp;"　所属："</f>
        <v>業務管理者等　所属：</v>
      </c>
      <c r="N8" s="418" t="s">
        <v>125</v>
      </c>
      <c r="O8" s="419"/>
      <c r="P8" s="419"/>
      <c r="Q8" s="89"/>
      <c r="R8" s="72" t="s">
        <v>45</v>
      </c>
      <c r="S8" s="327" t="str" cm="1">
        <f t="array" ref="S8">_xlfn.IFS(AND(COUNTA(E8)&gt;=1,COUNTA(N8)&gt;=1,COUNTA(I8)&gt;=1),"○",TRUE,IF(COUNTA(E8)&gt;=1,"","✕ "&amp;AJ8&amp;" ")&amp;IF(COUNTA(N8)&gt;=1,"","✕ "&amp;AJ10)&amp;IF(COUNTA(I8)&gt;=1,"","✕ "&amp;AJ23))</f>
        <v>✕ “雇用形態”が未入力。</v>
      </c>
      <c r="T8" s="71"/>
      <c r="W8" s="71"/>
      <c r="X8" s="71"/>
      <c r="Y8" s="430"/>
      <c r="Z8" s="430"/>
      <c r="AA8" s="430"/>
      <c r="AB8" s="430"/>
      <c r="AC8" s="430"/>
      <c r="AD8" s="430"/>
      <c r="AE8" s="430"/>
      <c r="AF8" s="430"/>
      <c r="AG8" s="431"/>
      <c r="AH8" s="170" t="s">
        <v>92</v>
      </c>
      <c r="AI8" s="169" t="str">
        <f>IF(COUNTA(E8)&gt;=1,"○","✕")</f>
        <v>○</v>
      </c>
      <c r="AJ8" s="69" t="s">
        <v>91</v>
      </c>
      <c r="AO8" s="145"/>
      <c r="AP8" s="176"/>
      <c r="AQ8" s="3"/>
      <c r="AR8" s="3"/>
      <c r="AS8" s="3"/>
    </row>
    <row r="9" spans="1:108" ht="21" customHeight="1">
      <c r="A9" s="458" t="s">
        <v>102</v>
      </c>
      <c r="B9" s="143"/>
      <c r="C9" s="96"/>
      <c r="D9" s="95" t="s">
        <v>3</v>
      </c>
      <c r="E9" s="418" t="s">
        <v>155</v>
      </c>
      <c r="F9" s="418"/>
      <c r="G9" s="418"/>
      <c r="H9" s="418"/>
      <c r="I9" s="460"/>
      <c r="J9" s="461"/>
      <c r="K9" s="44"/>
      <c r="L9" s="44"/>
      <c r="M9" s="309" t="s">
        <v>6</v>
      </c>
      <c r="N9" s="418" t="s">
        <v>122</v>
      </c>
      <c r="O9" s="419"/>
      <c r="P9" s="419"/>
      <c r="Q9" s="89"/>
      <c r="R9" s="72" t="s">
        <v>45</v>
      </c>
      <c r="S9" s="327" t="str" cm="1">
        <f t="array" ref="S9">_xlfn.IFS(AND(COUNTA(E9)&gt;=1,COUNTA(N9)&gt;=1,COUNTA(I9)&gt;=1),"○",TRUE,IF(COUNTA(E9)&gt;=1,"","✕ "&amp;AJ9&amp;" ")&amp;IF(COUNTA(N9)&gt;=1,"","✕ "&amp;AJ11)&amp;IF(COUNTA(I9)&gt;=1,"","✕ "&amp;AJ22))</f>
        <v>✕ “勤務体系”が未入力。</v>
      </c>
      <c r="T9" s="71"/>
      <c r="W9" s="71"/>
      <c r="X9" s="71"/>
      <c r="Y9" s="430"/>
      <c r="Z9" s="430"/>
      <c r="AA9" s="430"/>
      <c r="AB9" s="430"/>
      <c r="AC9" s="430"/>
      <c r="AD9" s="430"/>
      <c r="AE9" s="430"/>
      <c r="AF9" s="430"/>
      <c r="AG9" s="431"/>
      <c r="AH9" s="168" t="s">
        <v>94</v>
      </c>
      <c r="AI9" s="169" t="str">
        <f>IF(COUNTA(E9)&gt;=1,"○","✕")</f>
        <v>○</v>
      </c>
      <c r="AJ9" s="69" t="s">
        <v>93</v>
      </c>
      <c r="AO9" s="145"/>
      <c r="AP9" s="144"/>
      <c r="AQ9" s="3"/>
      <c r="AR9" s="3"/>
      <c r="AS9" s="3"/>
    </row>
    <row r="10" spans="1:108" ht="30" customHeight="1" thickBot="1">
      <c r="A10" s="459"/>
      <c r="B10" s="61">
        <f>COUNTIF($B$13:$B$43,"月")+COUNTIF($B$13:$B$43,"火")+COUNTIF($B$13:$B$43,"水")+COUNTIF($B$13:$B$43,"木")+COUNTIF($B$13:$B$43,"金")+COUNTIF($B$13:$B$43,"土")+COUNTIF($B$13:$B$43,"日")-COUNTIF($C$13:$C$43,"休日")-COUNTIF($C$13:$C$43,"休日出勤")-COUNTIF($C$13:$C$43,"振休")-COUNTIF($C$13:$C$43,"代休")</f>
        <v>22</v>
      </c>
      <c r="C10" s="462" t="str">
        <f>"←稼働"&amp;F54&amp;"日
 + "&amp;"休暇"&amp;E54&amp;"日"</f>
        <v>←稼働22日
 + 休暇0日</v>
      </c>
      <c r="D10" s="463"/>
      <c r="E10" s="464" t="str">
        <f>IF(OR(I9="管理職/高プロ",I9="固定残業代有",I9="(大学・国研等)管理職/高プロ"),"所定労働時間                                                                                                                                                                                              (hh:mm/日)","")</f>
        <v/>
      </c>
      <c r="F10" s="465"/>
      <c r="G10" s="311"/>
      <c r="H10" s="415" t="str" cm="1">
        <f t="array" ref="H10">_xlfn.IFS(OR(N54="管理職",N54="裁量労働制",N54="固定残業制"),"半休・時間休　(hh:mm/月)",OR(N54="(大学・国研等)裁量労働制"),"給与支給上の休日労働時間(hh:mm/月)",TRUE,"")</f>
        <v/>
      </c>
      <c r="I10" s="415"/>
      <c r="J10" s="308"/>
      <c r="K10" s="415" t="str" cm="1">
        <f t="array" ref="K10">_xlfn.IFS(OR(N54="裁量労働制",N54="(大学・国研等)裁量労働制"),"労基提出した協定上
の みなし時間(hh:mm/日)",N54="固定残業制","雇用契約に記載の
固定残業時間(hh:mm/月)",TRUE,"")</f>
        <v/>
      </c>
      <c r="L10" s="415"/>
      <c r="M10" s="415"/>
      <c r="N10" s="308"/>
      <c r="O10" s="416" t="str" cm="1">
        <f t="array" ref="O10">_xlfn.IFS(AND(OR(H2="あり",Q2="あり"),I9&lt;&gt;"通常勤務"),"他の公的事業
従事(hh:mm/月)",AND(H2="なし",Q2="なし"),"",TRUE,"")</f>
        <v/>
      </c>
      <c r="P10" s="417"/>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30"/>
      <c r="Z10" s="430"/>
      <c r="AA10" s="430"/>
      <c r="AB10" s="430"/>
      <c r="AC10" s="430"/>
      <c r="AD10" s="430"/>
      <c r="AE10" s="430"/>
      <c r="AF10" s="430"/>
      <c r="AG10" s="431"/>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444" t="s">
        <v>0</v>
      </c>
      <c r="B11" s="446" t="s">
        <v>1</v>
      </c>
      <c r="C11" s="448" t="s">
        <v>87</v>
      </c>
      <c r="D11" s="421" t="s">
        <v>168</v>
      </c>
      <c r="E11" s="422"/>
      <c r="F11" s="422"/>
      <c r="G11" s="423"/>
      <c r="H11" s="424" t="s">
        <v>7</v>
      </c>
      <c r="I11" s="424" t="s">
        <v>8</v>
      </c>
      <c r="J11" s="426" t="s">
        <v>86</v>
      </c>
      <c r="K11" s="426"/>
      <c r="L11" s="426"/>
      <c r="M11" s="426"/>
      <c r="N11" s="426"/>
      <c r="O11" s="426"/>
      <c r="P11" s="426"/>
      <c r="Q11" s="427"/>
      <c r="R11" s="72"/>
      <c r="S11" s="328"/>
      <c r="T11" s="71"/>
      <c r="W11" s="71"/>
      <c r="X11" s="71"/>
      <c r="Y11" s="430"/>
      <c r="Z11" s="430"/>
      <c r="AA11" s="430"/>
      <c r="AB11" s="430"/>
      <c r="AC11" s="430"/>
      <c r="AD11" s="430"/>
      <c r="AE11" s="430"/>
      <c r="AF11" s="430"/>
      <c r="AG11" s="431"/>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445"/>
      <c r="B12" s="447"/>
      <c r="C12" s="449"/>
      <c r="D12" s="41" t="s">
        <v>4</v>
      </c>
      <c r="E12" s="4" t="s">
        <v>5</v>
      </c>
      <c r="F12" s="5" t="s">
        <v>4</v>
      </c>
      <c r="G12" s="4" t="s">
        <v>5</v>
      </c>
      <c r="H12" s="425"/>
      <c r="I12" s="425"/>
      <c r="J12" s="428"/>
      <c r="K12" s="428"/>
      <c r="L12" s="428"/>
      <c r="M12" s="428"/>
      <c r="N12" s="428"/>
      <c r="O12" s="428"/>
      <c r="P12" s="428"/>
      <c r="Q12" s="429"/>
      <c r="R12" s="72"/>
      <c r="S12" s="328" t="str">
        <f>IF(TEXT(ABS((E23-D23)+(G23-F23)-H23),IF((E23-D23)+(G23-F23)&lt;H23,"-[h]:mm","[h]:mm"))&lt;"0:00"*1,"✕","○")</f>
        <v>○</v>
      </c>
      <c r="T12" s="71"/>
      <c r="W12" s="71"/>
      <c r="X12" s="71"/>
      <c r="Y12" s="430"/>
      <c r="Z12" s="430"/>
      <c r="AA12" s="430"/>
      <c r="AB12" s="430"/>
      <c r="AC12" s="430"/>
      <c r="AD12" s="430"/>
      <c r="AE12" s="430"/>
      <c r="AF12" s="430"/>
      <c r="AG12" s="431"/>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12"/>
      <c r="K13" s="413"/>
      <c r="L13" s="413"/>
      <c r="M13" s="413"/>
      <c r="N13" s="413"/>
      <c r="O13" s="413"/>
      <c r="P13" s="413"/>
      <c r="Q13" s="414"/>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7"/>
      <c r="K14" s="408"/>
      <c r="L14" s="408"/>
      <c r="M14" s="408"/>
      <c r="N14" s="408"/>
      <c r="O14" s="408"/>
      <c r="P14" s="408"/>
      <c r="Q14" s="409"/>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7"/>
      <c r="K15" s="408"/>
      <c r="L15" s="408"/>
      <c r="M15" s="408"/>
      <c r="N15" s="408"/>
      <c r="O15" s="408"/>
      <c r="P15" s="408"/>
      <c r="Q15" s="409"/>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7"/>
      <c r="K16" s="410"/>
      <c r="L16" s="410"/>
      <c r="M16" s="410"/>
      <c r="N16" s="410"/>
      <c r="O16" s="410"/>
      <c r="P16" s="410"/>
      <c r="Q16" s="411"/>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00000000000001"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7"/>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7"/>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7"/>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7"/>
      <c r="K20" s="410"/>
      <c r="L20" s="410"/>
      <c r="M20" s="410"/>
      <c r="N20" s="410"/>
      <c r="O20" s="410"/>
      <c r="P20" s="410"/>
      <c r="Q20" s="411"/>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7"/>
      <c r="K21" s="410"/>
      <c r="L21" s="410"/>
      <c r="M21" s="410"/>
      <c r="N21" s="410"/>
      <c r="O21" s="410"/>
      <c r="P21" s="410"/>
      <c r="Q21" s="41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00000000000001"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7"/>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00000000000001"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07"/>
      <c r="K23" s="410"/>
      <c r="L23" s="410"/>
      <c r="M23" s="410"/>
      <c r="N23" s="410"/>
      <c r="O23" s="410"/>
      <c r="P23" s="410"/>
      <c r="Q23" s="41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00000000000001"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7"/>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7"/>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7"/>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07"/>
      <c r="K27" s="408"/>
      <c r="L27" s="408"/>
      <c r="M27" s="408"/>
      <c r="N27" s="408"/>
      <c r="O27" s="408"/>
      <c r="P27" s="408"/>
      <c r="Q27" s="409"/>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7"/>
      <c r="K28" s="408"/>
      <c r="L28" s="408"/>
      <c r="M28" s="408"/>
      <c r="N28" s="408"/>
      <c r="O28" s="408"/>
      <c r="P28" s="408"/>
      <c r="Q28" s="409"/>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7"/>
      <c r="K29" s="408"/>
      <c r="L29" s="408"/>
      <c r="M29" s="408"/>
      <c r="N29" s="408"/>
      <c r="O29" s="408"/>
      <c r="P29" s="408"/>
      <c r="Q29" s="409"/>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7"/>
      <c r="K30" s="410"/>
      <c r="L30" s="410"/>
      <c r="M30" s="410"/>
      <c r="N30" s="410"/>
      <c r="O30" s="410"/>
      <c r="P30" s="410"/>
      <c r="Q30" s="41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7"/>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7"/>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7"/>
      <c r="K33" s="408"/>
      <c r="L33" s="408"/>
      <c r="M33" s="408"/>
      <c r="N33" s="408"/>
      <c r="O33" s="408"/>
      <c r="P33" s="408"/>
      <c r="Q33" s="409"/>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7"/>
      <c r="K34" s="408"/>
      <c r="L34" s="408"/>
      <c r="M34" s="408"/>
      <c r="N34" s="408"/>
      <c r="O34" s="408"/>
      <c r="P34" s="408"/>
      <c r="Q34" s="409"/>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07"/>
      <c r="K35" s="408"/>
      <c r="L35" s="408"/>
      <c r="M35" s="408"/>
      <c r="N35" s="408"/>
      <c r="O35" s="408"/>
      <c r="P35" s="408"/>
      <c r="Q35" s="409"/>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7"/>
      <c r="K36" s="408"/>
      <c r="L36" s="408"/>
      <c r="M36" s="408"/>
      <c r="N36" s="408"/>
      <c r="O36" s="408"/>
      <c r="P36" s="408"/>
      <c r="Q36" s="409"/>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7"/>
      <c r="K37" s="408"/>
      <c r="L37" s="408"/>
      <c r="M37" s="408"/>
      <c r="N37" s="408"/>
      <c r="O37" s="408"/>
      <c r="P37" s="408"/>
      <c r="Q37" s="409"/>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7"/>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7"/>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7"/>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7"/>
      <c r="K41" s="410"/>
      <c r="L41" s="410"/>
      <c r="M41" s="410"/>
      <c r="N41" s="410"/>
      <c r="O41" s="410"/>
      <c r="P41" s="410"/>
      <c r="Q41" s="41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7"/>
      <c r="K42" s="410"/>
      <c r="L42" s="410"/>
      <c r="M42" s="410"/>
      <c r="N42" s="410"/>
      <c r="O42" s="410"/>
      <c r="P42" s="410"/>
      <c r="Q42" s="41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90"/>
      <c r="K43" s="391"/>
      <c r="L43" s="391"/>
      <c r="M43" s="391"/>
      <c r="N43" s="391"/>
      <c r="O43" s="391"/>
      <c r="P43" s="391"/>
      <c r="Q43" s="392"/>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393" t="s">
        <v>164</v>
      </c>
      <c r="B46" s="394"/>
      <c r="C46" s="394"/>
      <c r="D46" s="394"/>
      <c r="E46" s="394"/>
      <c r="F46" s="394"/>
      <c r="G46" s="394"/>
      <c r="H46" s="394"/>
      <c r="I46" s="394"/>
      <c r="J46" s="395" t="s">
        <v>165</v>
      </c>
      <c r="K46" s="395"/>
      <c r="L46" s="395"/>
      <c r="M46" s="395"/>
      <c r="N46" s="395"/>
      <c r="O46" s="395"/>
      <c r="P46" s="395"/>
      <c r="Q46" s="396"/>
      <c r="AO46" s="25"/>
      <c r="AP46" s="25"/>
      <c r="AQ46" s="25"/>
      <c r="AR46" s="25"/>
      <c r="AS46" s="25"/>
    </row>
    <row r="47" spans="1:45" ht="7.05" customHeight="1" thickBot="1">
      <c r="A47" s="35"/>
      <c r="B47" s="56"/>
      <c r="C47" s="56"/>
      <c r="D47" s="397"/>
      <c r="E47" s="397"/>
      <c r="F47" s="57"/>
      <c r="G47" s="57"/>
      <c r="H47" s="57"/>
      <c r="I47" s="57"/>
      <c r="J47" s="397"/>
      <c r="K47" s="397"/>
      <c r="L47" s="397"/>
      <c r="M47" s="397"/>
      <c r="N47" s="397"/>
      <c r="O47" s="397"/>
      <c r="P47" s="397"/>
      <c r="Q47" s="398"/>
      <c r="AO47" s="25"/>
      <c r="AP47" s="25"/>
      <c r="AQ47" s="25"/>
      <c r="AR47" s="25"/>
      <c r="AS47" s="25"/>
    </row>
    <row r="48" spans="1:45" ht="16.5" customHeight="1" thickBot="1">
      <c r="A48" s="9"/>
      <c r="B48" s="399" t="s">
        <v>10</v>
      </c>
      <c r="C48" s="400"/>
      <c r="D48" s="401"/>
      <c r="E48" s="402"/>
      <c r="F48" s="55" t="s">
        <v>11</v>
      </c>
      <c r="G48" s="403"/>
      <c r="H48" s="404"/>
      <c r="I48" s="404"/>
      <c r="J48" s="405"/>
      <c r="K48" s="55" t="s">
        <v>9</v>
      </c>
      <c r="L48" s="406"/>
      <c r="M48" s="404"/>
      <c r="N48" s="404"/>
      <c r="O48" s="404"/>
      <c r="P48" s="405"/>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386" t="s">
        <v>169</v>
      </c>
      <c r="B50" s="386"/>
      <c r="C50" s="386"/>
      <c r="D50" s="386"/>
      <c r="E50" s="386"/>
      <c r="F50" s="386"/>
      <c r="G50" s="386"/>
      <c r="H50" s="386"/>
      <c r="I50" s="386"/>
      <c r="J50" s="386"/>
      <c r="K50" s="386"/>
      <c r="L50" s="386"/>
      <c r="M50" s="386"/>
      <c r="N50" s="386"/>
      <c r="O50" s="386"/>
      <c r="P50" s="386"/>
      <c r="Q50" s="386"/>
      <c r="AO50" s="25"/>
      <c r="AP50" s="25"/>
      <c r="AQ50" s="25"/>
      <c r="AR50" s="25"/>
      <c r="AS50" s="25"/>
    </row>
    <row r="51" spans="1:45" ht="17.399999999999999" customHeight="1">
      <c r="A51" s="387"/>
      <c r="B51" s="387"/>
      <c r="C51" s="387"/>
      <c r="D51" s="387"/>
      <c r="E51" s="387"/>
      <c r="F51" s="387"/>
      <c r="G51" s="387"/>
      <c r="H51" s="387"/>
      <c r="I51" s="387"/>
      <c r="J51" s="387"/>
      <c r="K51" s="387"/>
      <c r="L51" s="387"/>
      <c r="M51" s="387"/>
      <c r="N51" s="387"/>
      <c r="O51" s="387"/>
      <c r="P51" s="387"/>
      <c r="Q51" s="387"/>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88" t="s">
        <v>135</v>
      </c>
      <c r="M53" s="389"/>
      <c r="N53" s="199" t="s">
        <v>17</v>
      </c>
      <c r="O53" s="200"/>
      <c r="P53" s="200"/>
      <c r="Q53" s="200"/>
      <c r="AI53" s="67"/>
    </row>
    <row r="54" spans="1:45" ht="10.8"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8" hidden="1" outlineLevel="1">
      <c r="A55" s="208"/>
      <c r="B55" s="208"/>
      <c r="C55" s="208"/>
      <c r="D55" s="209"/>
      <c r="E55" s="209"/>
      <c r="F55" s="209"/>
      <c r="G55" s="209"/>
      <c r="H55" s="209"/>
      <c r="I55" s="209"/>
      <c r="J55" s="209"/>
      <c r="K55" s="198"/>
      <c r="L55" s="210"/>
      <c r="M55" s="211"/>
      <c r="N55" s="208"/>
      <c r="O55" s="208"/>
      <c r="P55" s="208"/>
      <c r="Q55" s="208"/>
    </row>
    <row r="56" spans="1:45" ht="10.8" hidden="1" outlineLevel="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0.8" hidden="1" outlineLevel="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0.8" hidden="1" outlineLevel="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0.8" hidden="1" outlineLevel="1">
      <c r="A59" s="214"/>
      <c r="B59" s="214"/>
      <c r="C59" s="214"/>
      <c r="D59" s="215"/>
      <c r="E59" s="215"/>
      <c r="F59" s="215"/>
      <c r="G59" s="215"/>
      <c r="H59" s="215"/>
      <c r="I59" s="215"/>
      <c r="J59" s="215"/>
      <c r="K59" s="214"/>
      <c r="L59" s="377">
        <f>H54+J54</f>
        <v>0</v>
      </c>
      <c r="M59" s="378"/>
      <c r="N59" s="207" t="s">
        <v>15</v>
      </c>
      <c r="O59" s="207"/>
      <c r="P59" s="207"/>
      <c r="Q59" s="207"/>
    </row>
    <row r="60" spans="1:45" ht="13.2" hidden="1" outlineLevel="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2" hidden="1" outlineLevel="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W7TIKUbWnapLOau+y0XIbQge4klZ0K8rc9gxs4Vag7msfmqpSXgf811NZUDecNB3n8YR2CBm6BiY3woMSiCedw==" saltValue="3CFwd5fNMAGV89mAAPHpOA==" spinCount="100000" sheet="1" formatRows="0" selectLockedCells="1"/>
  <dataConsolidate/>
  <mergeCells count="142">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J25:Q25"/>
    <mergeCell ref="J26:Q26"/>
    <mergeCell ref="J27:Q27"/>
    <mergeCell ref="J28:Q28"/>
    <mergeCell ref="J29:Q29"/>
    <mergeCell ref="J30:Q30"/>
    <mergeCell ref="J19:Q19"/>
    <mergeCell ref="J20:Q20"/>
    <mergeCell ref="J21:Q21"/>
    <mergeCell ref="J22:Q22"/>
    <mergeCell ref="J23:Q23"/>
    <mergeCell ref="J24:Q24"/>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54" priority="39">
      <formula>OR($C13="休暇",$C13="休日")</formula>
    </cfRule>
  </conditionalFormatting>
  <conditionalFormatting sqref="B13:B43">
    <cfRule type="expression" dxfId="53" priority="52">
      <formula>$B13="土"</formula>
    </cfRule>
    <cfRule type="expression" dxfId="52" priority="51">
      <formula>$B13="日"</formula>
    </cfRule>
  </conditionalFormatting>
  <conditionalFormatting sqref="B64 B68 F68 B71">
    <cfRule type="expression" dxfId="51" priority="37">
      <formula>OR($N$54="管理職",$N$54="裁量労働制",$N$54="固定残業制")</formula>
    </cfRule>
  </conditionalFormatting>
  <conditionalFormatting sqref="B64 B68 F68">
    <cfRule type="expression" dxfId="50" priority="5">
      <formula>OR($N$54="(大学・国研等)管理職",$N$54="(大学・国研等)裁量労働制")</formula>
    </cfRule>
  </conditionalFormatting>
  <conditionalFormatting sqref="B76">
    <cfRule type="expression" dxfId="49" priority="17">
      <formula>OR($N$54="管理職",$N$54="裁量労働制")</formula>
    </cfRule>
  </conditionalFormatting>
  <conditionalFormatting sqref="B77">
    <cfRule type="expression" dxfId="48" priority="31">
      <formula>OR($N$54="管理職",$N$54="裁量労働制")</formula>
    </cfRule>
  </conditionalFormatting>
  <conditionalFormatting sqref="B80">
    <cfRule type="expression" dxfId="47" priority="29">
      <formula>$N$54="固定残業制"</formula>
    </cfRule>
  </conditionalFormatting>
  <conditionalFormatting sqref="B83 B87 B90">
    <cfRule type="expression" dxfId="46" priority="26">
      <formula>$N$54="固定残業制"</formula>
    </cfRule>
  </conditionalFormatting>
  <conditionalFormatting sqref="B84 B88 B91">
    <cfRule type="expression" dxfId="45" priority="23">
      <formula>$N$54="固定残業制"</formula>
    </cfRule>
  </conditionalFormatting>
  <conditionalFormatting sqref="B65:C65 B69:C69 F69 B72:C72 B78:C78">
    <cfRule type="expression" dxfId="44" priority="11">
      <formula>OR($N$54="管理職",$N$54="裁量労働制")</formula>
    </cfRule>
  </conditionalFormatting>
  <conditionalFormatting sqref="B65:C65 B69:C69 F69 B72:C72">
    <cfRule type="expression" dxfId="43" priority="35">
      <formula>OR($N$54="管理職",$N$54="裁量労働制",$N$54="固定残業制")</formula>
    </cfRule>
  </conditionalFormatting>
  <conditionalFormatting sqref="B65:C65 B69:C69 F69">
    <cfRule type="expression" dxfId="42" priority="4">
      <formula>OR($N$54="(大学・国研等)管理職",$N$54="(大学・国研等)裁量労働制")</formula>
    </cfRule>
  </conditionalFormatting>
  <conditionalFormatting sqref="B69:D69">
    <cfRule type="expression" dxfId="41" priority="9">
      <formula>OR($N$54="管理職",$N$54="裁量労働制",$N$54="固定残業制",$N$54="(大学・国研等)管理職",$N$54="(大学・国研等)裁量労働制")</formula>
    </cfRule>
  </conditionalFormatting>
  <conditionalFormatting sqref="C64 F64:O64 C68 G68:O68 C71:N71">
    <cfRule type="expression" dxfId="40" priority="16">
      <formula>OR($N$54="管理職",$N$54="裁量労働制",$N$54="固定残業制")</formula>
    </cfRule>
  </conditionalFormatting>
  <conditionalFormatting sqref="C80:L80">
    <cfRule type="expression" dxfId="39" priority="27">
      <formula>$N$54="固定残業制"</formula>
    </cfRule>
  </conditionalFormatting>
  <conditionalFormatting sqref="C83:L83 C90:N90 C87:E87">
    <cfRule type="expression" dxfId="38" priority="20">
      <formula>$N$54="固定残業制"</formula>
    </cfRule>
  </conditionalFormatting>
  <conditionalFormatting sqref="C84:L84 C88:L88 C91:N91">
    <cfRule type="expression" dxfId="37" priority="21">
      <formula>$N$54="固定残業制"</formula>
    </cfRule>
  </conditionalFormatting>
  <conditionalFormatting sqref="C76:N76">
    <cfRule type="expression" dxfId="36" priority="36">
      <formula>OR($N$54="管理職",$N$54="裁量労働制")</formula>
    </cfRule>
  </conditionalFormatting>
  <conditionalFormatting sqref="C78:N78">
    <cfRule type="expression" dxfId="35" priority="34">
      <formula>OR($N$54="管理職",$N$54="裁量労働制")</formula>
    </cfRule>
  </conditionalFormatting>
  <conditionalFormatting sqref="C64:O64 C68 G68:O68">
    <cfRule type="expression" dxfId="34" priority="14">
      <formula>OR($N$54="管理職",$N$54="裁量労働制",$N$54="固定残業制",$N$54="(大学・国研等)管理職",$N$54="(大学・国研等)裁量労働制")</formula>
    </cfRule>
  </conditionalFormatting>
  <conditionalFormatting sqref="D65">
    <cfRule type="expression" dxfId="33" priority="3">
      <formula>OR($N$54="(大学・国研等)管理職",$N$54="(大学・国研等)裁量労働制")</formula>
    </cfRule>
  </conditionalFormatting>
  <conditionalFormatting sqref="D65:O65 C69 G69:O69 C72:N72">
    <cfRule type="expression" dxfId="32" priority="13">
      <formula>OR($N$54="管理職",$N$54="裁量労働制",$N$54="固定残業制")</formula>
    </cfRule>
  </conditionalFormatting>
  <conditionalFormatting sqref="D65:O65 C69 G69:O69">
    <cfRule type="expression" dxfId="31" priority="7">
      <formula>OR($N$54="(大学・国研等)管理職",$N$54="(大学・国研等)裁量労働制")</formula>
    </cfRule>
  </conditionalFormatting>
  <conditionalFormatting sqref="E10:F10">
    <cfRule type="expression" dxfId="30" priority="42">
      <formula>OR(I9="管理職/高プロ",I9="固定残業代有",I9="(大学・国研等)管理職/高プロ")</formula>
    </cfRule>
  </conditionalFormatting>
  <conditionalFormatting sqref="F83:L83 H90:N90">
    <cfRule type="expression" dxfId="29" priority="8">
      <formula>$N$54="固定残業制"</formula>
    </cfRule>
  </conditionalFormatting>
  <conditionalFormatting sqref="F87:L87">
    <cfRule type="expression" dxfId="28" priority="22">
      <formula>$N$54="固定残業制"</formula>
    </cfRule>
  </conditionalFormatting>
  <conditionalFormatting sqref="F77:N77">
    <cfRule type="expression" dxfId="27" priority="18">
      <formula>OR($N$54="管理職",$N$54="裁量労働制")</formula>
    </cfRule>
  </conditionalFormatting>
  <conditionalFormatting sqref="G10">
    <cfRule type="expression" dxfId="26" priority="47">
      <formula>OR($I$9="管理職/高プロ",$I$9="固定残業代有",$I$9="(大学・国研等)管理職/高プロ")</formula>
    </cfRule>
  </conditionalFormatting>
  <conditionalFormatting sqref="H2">
    <cfRule type="expression" dxfId="25" priority="45">
      <formula>COUNTA($F$1)=1</formula>
    </cfRule>
  </conditionalFormatting>
  <conditionalFormatting sqref="H10">
    <cfRule type="expression" dxfId="24" priority="40">
      <formula>OR($I$9="管理職/高プロ",$I$9="裁量",$I$9="固定残業代有",$I$9="(大学・国研等)裁量")</formula>
    </cfRule>
  </conditionalFormatting>
  <conditionalFormatting sqref="I9:J9">
    <cfRule type="expression" dxfId="23" priority="48">
      <formula>COUNTA($F$1)=1</formula>
    </cfRule>
  </conditionalFormatting>
  <conditionalFormatting sqref="I1:M1">
    <cfRule type="expression" dxfId="22" priority="50">
      <formula>$I$1&lt;&gt;"-"</formula>
    </cfRule>
  </conditionalFormatting>
  <conditionalFormatting sqref="J10">
    <cfRule type="expression" dxfId="21" priority="41">
      <formula>OR($I$9="管理職/高プロ",$I$9="裁量",$I$9="固定残業代有",$I$9="(大学・国研等)裁量")</formula>
    </cfRule>
  </conditionalFormatting>
  <conditionalFormatting sqref="K10">
    <cfRule type="expression" dxfId="20" priority="43">
      <formula>OR($I$9="裁量",$I$9="固定残業代有",$I$9="(大学・国研等)裁量")</formula>
    </cfRule>
  </conditionalFormatting>
  <conditionalFormatting sqref="M80">
    <cfRule type="expression" dxfId="19" priority="28">
      <formula>$N$54="固定残業制"</formula>
    </cfRule>
  </conditionalFormatting>
  <conditionalFormatting sqref="M83 M87 O90">
    <cfRule type="expression" dxfId="18" priority="25">
      <formula>$N$54="固定残業制"</formula>
    </cfRule>
  </conditionalFormatting>
  <conditionalFormatting sqref="M84 M88 O91">
    <cfRule type="expression" dxfId="17" priority="24">
      <formula>$N$54="固定残業制"</formula>
    </cfRule>
  </conditionalFormatting>
  <conditionalFormatting sqref="N10">
    <cfRule type="expression" dxfId="16" priority="49">
      <formula>OR($I$9="裁量",$I$9="固定残業代有",$I$9="(大学・国研等)裁量")</formula>
    </cfRule>
  </conditionalFormatting>
  <conditionalFormatting sqref="O10">
    <cfRule type="expression" dxfId="15" priority="53">
      <formula>AND(OR($H$2="あり",$Q$2="あり"),I9&lt;&gt;"通常勤務")</formula>
    </cfRule>
  </conditionalFormatting>
  <conditionalFormatting sqref="O76">
    <cfRule type="expression" dxfId="14" priority="33">
      <formula>OR($N$54="管理職",$N$54="裁量労働制")</formula>
    </cfRule>
  </conditionalFormatting>
  <conditionalFormatting sqref="O77">
    <cfRule type="expression" dxfId="13" priority="12">
      <formula>OR(,$N$54="管理職",$N$54="裁量労働制")</formula>
    </cfRule>
  </conditionalFormatting>
  <conditionalFormatting sqref="O78">
    <cfRule type="expression" dxfId="12" priority="30">
      <formula>OR($N$54="管理職",$N$54="裁量労働制")</formula>
    </cfRule>
  </conditionalFormatting>
  <conditionalFormatting sqref="O80 O84 O88">
    <cfRule type="expression" dxfId="11" priority="19">
      <formula>$N$54="固定残業制"</formula>
    </cfRule>
  </conditionalFormatting>
  <conditionalFormatting sqref="P64 D68 O68:P68">
    <cfRule type="expression" dxfId="10" priority="6">
      <formula>OR($N$54="(大学・国研等)管理職",$N$54="(大学・国研等)裁量労働制")</formula>
    </cfRule>
  </conditionalFormatting>
  <conditionalFormatting sqref="P64 D68 P68 O71">
    <cfRule type="expression" dxfId="9" priority="15">
      <formula>OR($N$54="管理職",$N$54="裁量労働制",$N$54="固定残業制")</formula>
    </cfRule>
  </conditionalFormatting>
  <conditionalFormatting sqref="P65 P69 O72">
    <cfRule type="expression" dxfId="8" priority="10">
      <formula>OR($N$54="管理職",$N$54="裁量労働制",$N$54="固定残業制")</formula>
    </cfRule>
  </conditionalFormatting>
  <conditionalFormatting sqref="P65 P69">
    <cfRule type="expression" dxfId="7" priority="32">
      <formula>OR($N$54="管理職",$N$54="裁量労働制",$N$54="(大学・国研等)管理職",$N$54="(大学・国研等)裁量労働制")</formula>
    </cfRule>
  </conditionalFormatting>
  <conditionalFormatting sqref="Q2">
    <cfRule type="expression" dxfId="6" priority="46">
      <formula>COUNTA($F$1)=1</formula>
    </cfRule>
  </conditionalFormatting>
  <conditionalFormatting sqref="Q10">
    <cfRule type="expression" dxfId="5" priority="54">
      <formula>AND(OR($H$2="あり",$Q$2="あり"),I9&lt;&gt;"通常勤務")</formula>
    </cfRule>
  </conditionalFormatting>
  <conditionalFormatting sqref="AI1">
    <cfRule type="expression" dxfId="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28328D90-A945-4960-97D5-A5C4BF4EBF1D}">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440" t="s">
        <v>166</v>
      </c>
      <c r="B1" s="441"/>
      <c r="C1" s="441"/>
      <c r="D1" s="441"/>
      <c r="E1" s="441"/>
      <c r="F1" s="450" t="s">
        <v>105</v>
      </c>
      <c r="G1" s="451"/>
      <c r="H1" s="451"/>
      <c r="I1" s="452" t="str">
        <f>IF(AI1="エラーなし","-","コメント(S列)をご確認ください。")</f>
        <v>コメント(S列)をご確認ください。</v>
      </c>
      <c r="J1" s="453"/>
      <c r="K1" s="453"/>
      <c r="L1" s="453"/>
      <c r="M1" s="453"/>
      <c r="N1" s="29" t="str">
        <f>IF($F$1="委託業務従事日誌","契約管理番号：","事業番号：")</f>
        <v>契約管理番号：</v>
      </c>
      <c r="O1" s="454" t="s">
        <v>151</v>
      </c>
      <c r="P1" s="455"/>
      <c r="Q1" s="10" t="str">
        <f>IF($F$1="委託業務従事日誌","別紙８","")</f>
        <v>別紙８</v>
      </c>
      <c r="R1" s="456" t="s">
        <v>46</v>
      </c>
      <c r="S1" s="326" t="s">
        <v>89</v>
      </c>
      <c r="T1" s="94"/>
      <c r="U1" s="71"/>
      <c r="V1" s="71"/>
      <c r="W1" s="71"/>
      <c r="X1" s="71"/>
      <c r="Y1" s="430" t="s">
        <v>72</v>
      </c>
      <c r="Z1" s="430" t="s">
        <v>73</v>
      </c>
      <c r="AA1" s="430" t="s">
        <v>74</v>
      </c>
      <c r="AB1" s="430" t="s">
        <v>75</v>
      </c>
      <c r="AC1" s="430" t="s">
        <v>78</v>
      </c>
      <c r="AD1" s="430" t="s">
        <v>76</v>
      </c>
      <c r="AE1" s="430" t="s">
        <v>77</v>
      </c>
      <c r="AF1" s="430" t="s">
        <v>182</v>
      </c>
      <c r="AG1" s="430"/>
      <c r="AH1" s="64" t="s">
        <v>21</v>
      </c>
      <c r="AI1" s="65" t="str">
        <f>IF(COUNTIF(AI2:AI26,"○")=COUNTA(AH2:AH26),"エラーなし","エラーあり")</f>
        <v>エラーあり</v>
      </c>
      <c r="AJ1" s="68" t="s">
        <v>33</v>
      </c>
      <c r="AK1" s="68"/>
      <c r="AO1" s="25"/>
      <c r="AP1" s="25"/>
      <c r="AQ1" s="25"/>
      <c r="AR1" s="25"/>
      <c r="AS1" s="25"/>
    </row>
    <row r="2" spans="1:108" ht="17.100000000000001" customHeight="1" thickBot="1">
      <c r="A2" s="432" t="s">
        <v>161</v>
      </c>
      <c r="B2" s="433"/>
      <c r="C2" s="433"/>
      <c r="D2" s="433"/>
      <c r="E2" s="433"/>
      <c r="F2" s="433"/>
      <c r="G2" s="433"/>
      <c r="H2" s="91"/>
      <c r="I2" s="92"/>
      <c r="J2" s="92"/>
      <c r="K2" s="92"/>
      <c r="L2" s="92"/>
      <c r="M2" s="92"/>
      <c r="N2" s="92"/>
      <c r="O2" s="92"/>
      <c r="P2" s="92" t="s">
        <v>160</v>
      </c>
      <c r="Q2" s="70"/>
      <c r="R2" s="457"/>
      <c r="S2" s="327" t="str" cm="1">
        <f t="array" ref="S2">IF(AND(AI2="○",AI3="○"),"○",_xlfn.IFS(AI2="○","",AI2="✕","✕　"&amp;AJ2&amp;"　　")&amp;_xlfn.IFS(AI3="○","",AI3="✕","✕　"&amp;AJ3))</f>
        <v>○</v>
      </c>
      <c r="T2" s="71"/>
      <c r="W2" s="71"/>
      <c r="X2" s="71"/>
      <c r="Y2" s="430"/>
      <c r="Z2" s="430"/>
      <c r="AA2" s="430"/>
      <c r="AB2" s="430"/>
      <c r="AC2" s="430"/>
      <c r="AD2" s="430"/>
      <c r="AE2" s="430"/>
      <c r="AF2" s="430"/>
      <c r="AG2" s="431"/>
      <c r="AH2" s="166" t="s">
        <v>29</v>
      </c>
      <c r="AI2" s="167" t="str">
        <f>IF(A1="","✕","○")</f>
        <v>○</v>
      </c>
      <c r="AJ2" s="69" t="s">
        <v>39</v>
      </c>
    </row>
    <row r="3" spans="1:108" ht="17.100000000000001" customHeight="1" thickBot="1">
      <c r="A3" s="434" t="str">
        <f>IF($F$1="委託業務従事日誌","委託業務の名称：","補助事業の名称：")</f>
        <v>委託業務の名称：</v>
      </c>
      <c r="B3" s="435"/>
      <c r="C3" s="435"/>
      <c r="D3" s="435"/>
      <c r="E3" s="436" t="s">
        <v>124</v>
      </c>
      <c r="F3" s="437"/>
      <c r="G3" s="437"/>
      <c r="H3" s="437"/>
      <c r="I3" s="437"/>
      <c r="J3" s="437"/>
      <c r="K3" s="437"/>
      <c r="L3" s="437"/>
      <c r="M3" s="437"/>
      <c r="N3" s="437"/>
      <c r="O3" s="437"/>
      <c r="P3" s="437"/>
      <c r="Q3" s="88"/>
      <c r="R3" s="457"/>
      <c r="S3" s="327" t="str" cm="1">
        <f t="array" ref="S3">IF(AND(AI4="○",AI5="○"),"○",_xlfn.IFS(AI4="○","",AI4="✕","✕　"&amp;AJ4&amp;"　　")&amp;_xlfn.IFS(AI5="○","",AI5="✕","✕　"&amp;AJ5))</f>
        <v>✕　“他のNEDO事業有無”が未選択。　　✕　“他の公的事業有無”が未選択。</v>
      </c>
      <c r="T3" s="71"/>
      <c r="W3" s="71"/>
      <c r="X3" s="71"/>
      <c r="Y3" s="430"/>
      <c r="Z3" s="430"/>
      <c r="AA3" s="430"/>
      <c r="AB3" s="430"/>
      <c r="AC3" s="430"/>
      <c r="AD3" s="430"/>
      <c r="AE3" s="430"/>
      <c r="AF3" s="430"/>
      <c r="AG3" s="431"/>
      <c r="AH3" s="168" t="s">
        <v>28</v>
      </c>
      <c r="AI3" s="169" t="str">
        <f>IF(O1="","✕","○")</f>
        <v>○</v>
      </c>
      <c r="AJ3" s="69" t="s">
        <v>34</v>
      </c>
      <c r="AO3" s="155" t="s">
        <v>109</v>
      </c>
      <c r="AP3" s="157" t="s">
        <v>108</v>
      </c>
      <c r="AQ3" s="3"/>
      <c r="AR3" s="3"/>
      <c r="AS3" s="3"/>
    </row>
    <row r="4" spans="1:108" ht="17.100000000000001" customHeight="1" thickBot="1">
      <c r="A4" s="438"/>
      <c r="B4" s="439"/>
      <c r="C4" s="439"/>
      <c r="D4" s="439"/>
      <c r="E4" s="436" t="s">
        <v>123</v>
      </c>
      <c r="F4" s="437"/>
      <c r="G4" s="437"/>
      <c r="H4" s="437"/>
      <c r="I4" s="437"/>
      <c r="J4" s="437"/>
      <c r="K4" s="437"/>
      <c r="L4" s="437"/>
      <c r="M4" s="437"/>
      <c r="N4" s="437"/>
      <c r="O4" s="437"/>
      <c r="P4" s="437"/>
      <c r="Q4" s="88"/>
      <c r="S4" s="327" t="str">
        <f>IF(COUNTA(E3:P5)&gt;=1,"○","✕ "&amp;AJ6)</f>
        <v>○</v>
      </c>
      <c r="T4" s="71"/>
      <c r="W4" s="71"/>
      <c r="X4" s="71"/>
      <c r="Y4" s="430"/>
      <c r="Z4" s="430"/>
      <c r="AA4" s="430"/>
      <c r="AB4" s="430"/>
      <c r="AC4" s="430"/>
      <c r="AD4" s="430"/>
      <c r="AE4" s="430"/>
      <c r="AF4" s="430"/>
      <c r="AG4" s="431"/>
      <c r="AH4" s="168" t="s">
        <v>27</v>
      </c>
      <c r="AI4" s="169" t="str" cm="1">
        <f t="array" ref="AI4">_xlfn.IFS(H2="あり","○",H2="なし","○",TRUE,"✕")</f>
        <v>✕</v>
      </c>
      <c r="AJ4" s="69" t="s">
        <v>35</v>
      </c>
      <c r="AO4" s="156">
        <f>I9</f>
        <v>0</v>
      </c>
      <c r="AP4" s="158" t="e">
        <f>VLOOKUP($AO$4,$AO$11:$AS$19,2,)</f>
        <v>#N/A</v>
      </c>
      <c r="AQ4" s="3"/>
      <c r="AR4" s="3"/>
      <c r="AS4" s="3"/>
    </row>
    <row r="5" spans="1:108" ht="17.100000000000001" customHeight="1">
      <c r="A5" s="438"/>
      <c r="B5" s="439"/>
      <c r="C5" s="439"/>
      <c r="D5" s="439"/>
      <c r="E5" s="436" t="s">
        <v>152</v>
      </c>
      <c r="F5" s="437"/>
      <c r="G5" s="437"/>
      <c r="H5" s="437"/>
      <c r="I5" s="437"/>
      <c r="J5" s="437"/>
      <c r="K5" s="437"/>
      <c r="L5" s="437"/>
      <c r="M5" s="437"/>
      <c r="N5" s="437"/>
      <c r="O5" s="437"/>
      <c r="P5" s="437"/>
      <c r="Q5" s="88"/>
      <c r="R5" s="73"/>
      <c r="S5" s="327"/>
      <c r="T5" s="71"/>
      <c r="U5" s="24"/>
      <c r="V5" s="24"/>
      <c r="W5" s="71"/>
      <c r="X5" s="71"/>
      <c r="Y5" s="430"/>
      <c r="Z5" s="430"/>
      <c r="AA5" s="430"/>
      <c r="AB5" s="430"/>
      <c r="AC5" s="430"/>
      <c r="AD5" s="430"/>
      <c r="AE5" s="430"/>
      <c r="AF5" s="430"/>
      <c r="AG5" s="431"/>
      <c r="AH5" s="168" t="s">
        <v>26</v>
      </c>
      <c r="AI5" s="169" t="str" cm="1">
        <f t="array" ref="AI5">_xlfn.IFS(Q2="あり","○",Q2="なし","○",TRUE,"✕")</f>
        <v>✕</v>
      </c>
      <c r="AJ5" s="69" t="s">
        <v>90</v>
      </c>
      <c r="AO5" s="145"/>
      <c r="AP5" s="159" t="e">
        <f>VLOOKUP($AO$4,$AO$11:$AS$19,3,)</f>
        <v>#N/A</v>
      </c>
      <c r="AQ5" s="3"/>
      <c r="AR5" s="3"/>
      <c r="AS5" s="3"/>
    </row>
    <row r="6" spans="1:108" ht="17.100000000000001" customHeight="1">
      <c r="A6" s="434" t="str">
        <f>IF($F$1="委託業務従事日誌","再委託等項目：","委託・共同研究項目：")</f>
        <v>再委託等項目：</v>
      </c>
      <c r="B6" s="435"/>
      <c r="C6" s="435"/>
      <c r="D6" s="435"/>
      <c r="E6" s="436" t="s">
        <v>12</v>
      </c>
      <c r="F6" s="437"/>
      <c r="G6" s="437"/>
      <c r="H6" s="437"/>
      <c r="I6" s="437"/>
      <c r="J6" s="437"/>
      <c r="K6" s="437"/>
      <c r="L6" s="437"/>
      <c r="M6" s="437"/>
      <c r="N6" s="437"/>
      <c r="O6" s="437"/>
      <c r="P6" s="437"/>
      <c r="Q6" s="88"/>
      <c r="S6" s="327"/>
      <c r="T6" s="71"/>
      <c r="W6" s="71"/>
      <c r="X6" s="71"/>
      <c r="Y6" s="430"/>
      <c r="Z6" s="430"/>
      <c r="AA6" s="430"/>
      <c r="AB6" s="430"/>
      <c r="AC6" s="430"/>
      <c r="AD6" s="430"/>
      <c r="AE6" s="430"/>
      <c r="AF6" s="430"/>
      <c r="AG6" s="431"/>
      <c r="AH6" s="168" t="s">
        <v>25</v>
      </c>
      <c r="AI6" s="169" t="str">
        <f>IF(COUNTA(E3:P5)&gt;=1,"○","✕")</f>
        <v>○</v>
      </c>
      <c r="AJ6" s="69" t="s">
        <v>36</v>
      </c>
      <c r="AO6" s="145"/>
      <c r="AP6" s="159" t="e">
        <f>VLOOKUP($AO$4,$AO$11:$AS$19,4,)</f>
        <v>#N/A</v>
      </c>
      <c r="AQ6" s="3"/>
      <c r="AR6" s="3"/>
      <c r="AS6" s="3"/>
    </row>
    <row r="7" spans="1:108" ht="17.100000000000001" customHeight="1" thickBot="1">
      <c r="A7" s="87"/>
      <c r="B7" s="93"/>
      <c r="C7" s="435" t="str">
        <f>IF($F$1="委託業務従事日誌","委託先等名称：","補助先等名称：")</f>
        <v>委託先等名称：</v>
      </c>
      <c r="D7" s="443"/>
      <c r="E7" s="436" t="s">
        <v>121</v>
      </c>
      <c r="F7" s="437"/>
      <c r="G7" s="437"/>
      <c r="H7" s="437"/>
      <c r="I7" s="437"/>
      <c r="J7" s="437"/>
      <c r="K7" s="437"/>
      <c r="L7" s="437"/>
      <c r="M7" s="437"/>
      <c r="N7" s="437"/>
      <c r="O7" s="437"/>
      <c r="P7" s="437"/>
      <c r="Q7" s="88"/>
      <c r="R7" s="72" t="s">
        <v>45</v>
      </c>
      <c r="S7" s="327" t="str" cm="1">
        <f t="array" ref="S7">IF(COUNTA(E7)&gt;=1,_xlfn.IFS(E7=" ","✕"&amp;AJ7,E7="　","✕"&amp;AJ7,TRUE,"○"),"✕"&amp;AJ7)</f>
        <v>○</v>
      </c>
      <c r="T7" s="71"/>
      <c r="U7" s="25"/>
      <c r="V7" s="25"/>
      <c r="W7" s="71"/>
      <c r="X7" s="71"/>
      <c r="Y7" s="430"/>
      <c r="Z7" s="430"/>
      <c r="AA7" s="430"/>
      <c r="AB7" s="430"/>
      <c r="AC7" s="430"/>
      <c r="AD7" s="430"/>
      <c r="AE7" s="430"/>
      <c r="AF7" s="430"/>
      <c r="AG7" s="431"/>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442" t="s">
        <v>70</v>
      </c>
      <c r="D8" s="443"/>
      <c r="E8" s="418" t="s">
        <v>159</v>
      </c>
      <c r="F8" s="419"/>
      <c r="G8" s="419"/>
      <c r="H8" s="419"/>
      <c r="I8" s="420"/>
      <c r="J8" s="420"/>
      <c r="K8" s="45"/>
      <c r="L8" s="45"/>
      <c r="M8" s="45" t="str">
        <f>IF($F$1="委託業務従事日誌","業務管理者等","主任研究者等")&amp;"　所属："</f>
        <v>業務管理者等　所属：</v>
      </c>
      <c r="N8" s="418" t="s">
        <v>125</v>
      </c>
      <c r="O8" s="419"/>
      <c r="P8" s="419"/>
      <c r="Q8" s="89"/>
      <c r="R8" s="72" t="s">
        <v>45</v>
      </c>
      <c r="S8" s="327" t="str" cm="1">
        <f t="array" ref="S8">_xlfn.IFS(AND(COUNTA(E8)&gt;=1,COUNTA(N8)&gt;=1,COUNTA(I8)&gt;=1),"○",TRUE,IF(COUNTA(E8)&gt;=1,"","✕ "&amp;AJ8&amp;" ")&amp;IF(COUNTA(N8)&gt;=1,"","✕ "&amp;AJ10)&amp;IF(COUNTA(I8)&gt;=1,"","✕ "&amp;AJ23))</f>
        <v>✕ “雇用形態”が未入力。</v>
      </c>
      <c r="T8" s="71"/>
      <c r="W8" s="71"/>
      <c r="X8" s="71"/>
      <c r="Y8" s="430"/>
      <c r="Z8" s="430"/>
      <c r="AA8" s="430"/>
      <c r="AB8" s="430"/>
      <c r="AC8" s="430"/>
      <c r="AD8" s="430"/>
      <c r="AE8" s="430"/>
      <c r="AF8" s="430"/>
      <c r="AG8" s="431"/>
      <c r="AH8" s="170" t="s">
        <v>92</v>
      </c>
      <c r="AI8" s="169" t="str">
        <f>IF(COUNTA(E8)&gt;=1,"○","✕")</f>
        <v>○</v>
      </c>
      <c r="AJ8" s="69" t="s">
        <v>91</v>
      </c>
      <c r="AO8" s="145"/>
      <c r="AP8" s="176"/>
      <c r="AQ8" s="3"/>
      <c r="AR8" s="3"/>
      <c r="AS8" s="3"/>
    </row>
    <row r="9" spans="1:108" ht="21" customHeight="1">
      <c r="A9" s="458" t="s">
        <v>102</v>
      </c>
      <c r="B9" s="143"/>
      <c r="C9" s="96"/>
      <c r="D9" s="95" t="s">
        <v>3</v>
      </c>
      <c r="E9" s="418" t="s">
        <v>155</v>
      </c>
      <c r="F9" s="418"/>
      <c r="G9" s="418"/>
      <c r="H9" s="418"/>
      <c r="I9" s="460"/>
      <c r="J9" s="461"/>
      <c r="K9" s="44"/>
      <c r="L9" s="44"/>
      <c r="M9" s="309" t="s">
        <v>6</v>
      </c>
      <c r="N9" s="418" t="s">
        <v>122</v>
      </c>
      <c r="O9" s="419"/>
      <c r="P9" s="419"/>
      <c r="Q9" s="89"/>
      <c r="R9" s="72" t="s">
        <v>45</v>
      </c>
      <c r="S9" s="327" t="str" cm="1">
        <f t="array" ref="S9">_xlfn.IFS(AND(COUNTA(E9)&gt;=1,COUNTA(N9)&gt;=1,COUNTA(I9)&gt;=1),"○",TRUE,IF(COUNTA(E9)&gt;=1,"","✕ "&amp;AJ9&amp;" ")&amp;IF(COUNTA(N9)&gt;=1,"","✕ "&amp;AJ11)&amp;IF(COUNTA(I9)&gt;=1,"","✕ "&amp;AJ22))</f>
        <v>✕ “勤務体系”が未入力。</v>
      </c>
      <c r="T9" s="71"/>
      <c r="W9" s="71"/>
      <c r="X9" s="71"/>
      <c r="Y9" s="430"/>
      <c r="Z9" s="430"/>
      <c r="AA9" s="430"/>
      <c r="AB9" s="430"/>
      <c r="AC9" s="430"/>
      <c r="AD9" s="430"/>
      <c r="AE9" s="430"/>
      <c r="AF9" s="430"/>
      <c r="AG9" s="431"/>
      <c r="AH9" s="168" t="s">
        <v>94</v>
      </c>
      <c r="AI9" s="169" t="str">
        <f>IF(COUNTA(E9)&gt;=1,"○","✕")</f>
        <v>○</v>
      </c>
      <c r="AJ9" s="69" t="s">
        <v>93</v>
      </c>
      <c r="AO9" s="145"/>
      <c r="AP9" s="144"/>
      <c r="AQ9" s="3"/>
      <c r="AR9" s="3"/>
      <c r="AS9" s="3"/>
    </row>
    <row r="10" spans="1:108" ht="30" customHeight="1" thickBot="1">
      <c r="A10" s="459"/>
      <c r="B10" s="61">
        <f>COUNTIF($B$13:$B$43,"月")+COUNTIF($B$13:$B$43,"火")+COUNTIF($B$13:$B$43,"水")+COUNTIF($B$13:$B$43,"木")+COUNTIF($B$13:$B$43,"金")+COUNTIF($B$13:$B$43,"土")+COUNTIF($B$13:$B$43,"日")-COUNTIF($C$13:$C$43,"休日")-COUNTIF($C$13:$C$43,"休日出勤")-COUNTIF($C$13:$C$43,"振休")-COUNTIF($C$13:$C$43,"代休")</f>
        <v>18</v>
      </c>
      <c r="C10" s="462" t="str">
        <f>"←稼働"&amp;F54&amp;"日
 + "&amp;"休暇"&amp;E54&amp;"日"</f>
        <v>←稼働18日
 + 休暇0日</v>
      </c>
      <c r="D10" s="463"/>
      <c r="E10" s="464" t="str">
        <f>IF(OR(I9="管理職/高プロ",I9="固定残業代有",I9="(大学・国研等)管理職/高プロ"),"所定労働時間                                                                                                                                                                                              (hh:mm/日)","")</f>
        <v/>
      </c>
      <c r="F10" s="465"/>
      <c r="G10" s="311"/>
      <c r="H10" s="415" t="str" cm="1">
        <f t="array" ref="H10">_xlfn.IFS(OR(N54="管理職",N54="裁量労働制",N54="固定残業制"),"半休・時間休　(hh:mm/月)",OR(N54="(大学・国研等)裁量労働制"),"給与支給上の休日労働時間(hh:mm/月)",TRUE,"")</f>
        <v/>
      </c>
      <c r="I10" s="415"/>
      <c r="J10" s="308"/>
      <c r="K10" s="415" t="str" cm="1">
        <f t="array" ref="K10">_xlfn.IFS(OR(N54="裁量労働制",N54="(大学・国研等)裁量労働制"),"労基提出した協定上
の みなし時間(hh:mm/日)",N54="固定残業制","雇用契約に記載の
固定残業時間(hh:mm/月)",TRUE,"")</f>
        <v/>
      </c>
      <c r="L10" s="415"/>
      <c r="M10" s="415"/>
      <c r="N10" s="308"/>
      <c r="O10" s="416" t="str" cm="1">
        <f t="array" ref="O10">_xlfn.IFS(AND(OR(H2="あり",Q2="あり"),I9&lt;&gt;"通常勤務"),"他の公的事業
従事(hh:mm/月)",AND(H2="なし",Q2="なし"),"",TRUE,"")</f>
        <v/>
      </c>
      <c r="P10" s="417"/>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30"/>
      <c r="Z10" s="430"/>
      <c r="AA10" s="430"/>
      <c r="AB10" s="430"/>
      <c r="AC10" s="430"/>
      <c r="AD10" s="430"/>
      <c r="AE10" s="430"/>
      <c r="AF10" s="430"/>
      <c r="AG10" s="431"/>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444" t="s">
        <v>0</v>
      </c>
      <c r="B11" s="446" t="s">
        <v>1</v>
      </c>
      <c r="C11" s="448" t="s">
        <v>87</v>
      </c>
      <c r="D11" s="421" t="s">
        <v>168</v>
      </c>
      <c r="E11" s="422"/>
      <c r="F11" s="422"/>
      <c r="G11" s="423"/>
      <c r="H11" s="424" t="s">
        <v>7</v>
      </c>
      <c r="I11" s="424" t="s">
        <v>8</v>
      </c>
      <c r="J11" s="426" t="s">
        <v>86</v>
      </c>
      <c r="K11" s="426"/>
      <c r="L11" s="426"/>
      <c r="M11" s="426"/>
      <c r="N11" s="426"/>
      <c r="O11" s="426"/>
      <c r="P11" s="426"/>
      <c r="Q11" s="427"/>
      <c r="R11" s="72"/>
      <c r="S11" s="328"/>
      <c r="T11" s="71"/>
      <c r="W11" s="71"/>
      <c r="X11" s="71"/>
      <c r="Y11" s="430"/>
      <c r="Z11" s="430"/>
      <c r="AA11" s="430"/>
      <c r="AB11" s="430"/>
      <c r="AC11" s="430"/>
      <c r="AD11" s="430"/>
      <c r="AE11" s="430"/>
      <c r="AF11" s="430"/>
      <c r="AG11" s="431"/>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445"/>
      <c r="B12" s="447"/>
      <c r="C12" s="449"/>
      <c r="D12" s="41" t="s">
        <v>4</v>
      </c>
      <c r="E12" s="4" t="s">
        <v>5</v>
      </c>
      <c r="F12" s="5" t="s">
        <v>4</v>
      </c>
      <c r="G12" s="4" t="s">
        <v>5</v>
      </c>
      <c r="H12" s="425"/>
      <c r="I12" s="425"/>
      <c r="J12" s="428"/>
      <c r="K12" s="428"/>
      <c r="L12" s="428"/>
      <c r="M12" s="428"/>
      <c r="N12" s="428"/>
      <c r="O12" s="428"/>
      <c r="P12" s="428"/>
      <c r="Q12" s="429"/>
      <c r="R12" s="72"/>
      <c r="S12" s="328" t="str">
        <f>IF(TEXT(ABS((E23-D23)+(G23-F23)-H23),IF((E23-D23)+(G23-F23)&lt;H23,"-[h]:mm","[h]:mm"))&lt;"0:00"*1,"✕","○")</f>
        <v>○</v>
      </c>
      <c r="T12" s="71"/>
      <c r="W12" s="71"/>
      <c r="X12" s="71"/>
      <c r="Y12" s="430"/>
      <c r="Z12" s="430"/>
      <c r="AA12" s="430"/>
      <c r="AB12" s="430"/>
      <c r="AC12" s="430"/>
      <c r="AD12" s="430"/>
      <c r="AE12" s="430"/>
      <c r="AF12" s="430"/>
      <c r="AG12" s="431"/>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2"/>
      <c r="K13" s="413"/>
      <c r="L13" s="413"/>
      <c r="M13" s="413"/>
      <c r="N13" s="413"/>
      <c r="O13" s="413"/>
      <c r="P13" s="413"/>
      <c r="Q13" s="414"/>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7"/>
      <c r="K14" s="408"/>
      <c r="L14" s="408"/>
      <c r="M14" s="408"/>
      <c r="N14" s="408"/>
      <c r="O14" s="408"/>
      <c r="P14" s="408"/>
      <c r="Q14" s="409"/>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7"/>
      <c r="K15" s="408"/>
      <c r="L15" s="408"/>
      <c r="M15" s="408"/>
      <c r="N15" s="408"/>
      <c r="O15" s="408"/>
      <c r="P15" s="408"/>
      <c r="Q15" s="409"/>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7"/>
      <c r="K16" s="410"/>
      <c r="L16" s="410"/>
      <c r="M16" s="410"/>
      <c r="N16" s="410"/>
      <c r="O16" s="410"/>
      <c r="P16" s="410"/>
      <c r="Q16" s="411"/>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00000000000001"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7"/>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7"/>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7"/>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7"/>
      <c r="K20" s="410"/>
      <c r="L20" s="410"/>
      <c r="M20" s="410"/>
      <c r="N20" s="410"/>
      <c r="O20" s="410"/>
      <c r="P20" s="410"/>
      <c r="Q20" s="411"/>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7"/>
      <c r="K21" s="410"/>
      <c r="L21" s="410"/>
      <c r="M21" s="410"/>
      <c r="N21" s="410"/>
      <c r="O21" s="410"/>
      <c r="P21" s="410"/>
      <c r="Q21" s="41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00000000000001"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7"/>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00000000000001"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7"/>
      <c r="K23" s="410"/>
      <c r="L23" s="410"/>
      <c r="M23" s="410"/>
      <c r="N23" s="410"/>
      <c r="O23" s="410"/>
      <c r="P23" s="410"/>
      <c r="Q23" s="41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00000000000001"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7"/>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7"/>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7"/>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07"/>
      <c r="K27" s="408"/>
      <c r="L27" s="408"/>
      <c r="M27" s="408"/>
      <c r="N27" s="408"/>
      <c r="O27" s="408"/>
      <c r="P27" s="408"/>
      <c r="Q27" s="409"/>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7"/>
      <c r="K28" s="408"/>
      <c r="L28" s="408"/>
      <c r="M28" s="408"/>
      <c r="N28" s="408"/>
      <c r="O28" s="408"/>
      <c r="P28" s="408"/>
      <c r="Q28" s="409"/>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7"/>
      <c r="K29" s="408"/>
      <c r="L29" s="408"/>
      <c r="M29" s="408"/>
      <c r="N29" s="408"/>
      <c r="O29" s="408"/>
      <c r="P29" s="408"/>
      <c r="Q29" s="409"/>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7"/>
      <c r="K30" s="410"/>
      <c r="L30" s="410"/>
      <c r="M30" s="410"/>
      <c r="N30" s="410"/>
      <c r="O30" s="410"/>
      <c r="P30" s="410"/>
      <c r="Q30" s="41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7"/>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7"/>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7"/>
      <c r="K33" s="408"/>
      <c r="L33" s="408"/>
      <c r="M33" s="408"/>
      <c r="N33" s="408"/>
      <c r="O33" s="408"/>
      <c r="P33" s="408"/>
      <c r="Q33" s="409"/>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7"/>
      <c r="K34" s="408"/>
      <c r="L34" s="408"/>
      <c r="M34" s="408"/>
      <c r="N34" s="408"/>
      <c r="O34" s="408"/>
      <c r="P34" s="408"/>
      <c r="Q34" s="409"/>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07"/>
      <c r="K35" s="408"/>
      <c r="L35" s="408"/>
      <c r="M35" s="408"/>
      <c r="N35" s="408"/>
      <c r="O35" s="408"/>
      <c r="P35" s="408"/>
      <c r="Q35" s="409"/>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7"/>
      <c r="K36" s="408"/>
      <c r="L36" s="408"/>
      <c r="M36" s="408"/>
      <c r="N36" s="408"/>
      <c r="O36" s="408"/>
      <c r="P36" s="408"/>
      <c r="Q36" s="409"/>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7"/>
      <c r="K37" s="408"/>
      <c r="L37" s="408"/>
      <c r="M37" s="408"/>
      <c r="N37" s="408"/>
      <c r="O37" s="408"/>
      <c r="P37" s="408"/>
      <c r="Q37" s="409"/>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7"/>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7"/>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7"/>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7"/>
      <c r="K41" s="410"/>
      <c r="L41" s="410"/>
      <c r="M41" s="410"/>
      <c r="N41" s="410"/>
      <c r="O41" s="410"/>
      <c r="P41" s="410"/>
      <c r="Q41" s="41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7"/>
      <c r="K42" s="410"/>
      <c r="L42" s="410"/>
      <c r="M42" s="410"/>
      <c r="N42" s="410"/>
      <c r="O42" s="410"/>
      <c r="P42" s="410"/>
      <c r="Q42" s="41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390"/>
      <c r="K43" s="391"/>
      <c r="L43" s="391"/>
      <c r="M43" s="391"/>
      <c r="N43" s="391"/>
      <c r="O43" s="391"/>
      <c r="P43" s="391"/>
      <c r="Q43" s="392"/>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393" t="s">
        <v>164</v>
      </c>
      <c r="B46" s="394"/>
      <c r="C46" s="394"/>
      <c r="D46" s="394"/>
      <c r="E46" s="394"/>
      <c r="F46" s="394"/>
      <c r="G46" s="394"/>
      <c r="H46" s="394"/>
      <c r="I46" s="394"/>
      <c r="J46" s="395" t="s">
        <v>165</v>
      </c>
      <c r="K46" s="395"/>
      <c r="L46" s="395"/>
      <c r="M46" s="395"/>
      <c r="N46" s="395"/>
      <c r="O46" s="395"/>
      <c r="P46" s="395"/>
      <c r="Q46" s="396"/>
      <c r="AO46" s="25"/>
      <c r="AP46" s="25"/>
      <c r="AQ46" s="25"/>
      <c r="AR46" s="25"/>
      <c r="AS46" s="25"/>
    </row>
    <row r="47" spans="1:45" ht="7.05" customHeight="1" thickBot="1">
      <c r="A47" s="35"/>
      <c r="B47" s="56"/>
      <c r="C47" s="56"/>
      <c r="D47" s="397"/>
      <c r="E47" s="397"/>
      <c r="F47" s="57"/>
      <c r="G47" s="57"/>
      <c r="H47" s="57"/>
      <c r="I47" s="57"/>
      <c r="J47" s="397"/>
      <c r="K47" s="397"/>
      <c r="L47" s="397"/>
      <c r="M47" s="397"/>
      <c r="N47" s="397"/>
      <c r="O47" s="397"/>
      <c r="P47" s="397"/>
      <c r="Q47" s="398"/>
      <c r="AO47" s="25"/>
      <c r="AP47" s="25"/>
      <c r="AQ47" s="25"/>
      <c r="AR47" s="25"/>
      <c r="AS47" s="25"/>
    </row>
    <row r="48" spans="1:45" ht="16.5" customHeight="1" thickBot="1">
      <c r="A48" s="9"/>
      <c r="B48" s="399" t="s">
        <v>10</v>
      </c>
      <c r="C48" s="400"/>
      <c r="D48" s="401"/>
      <c r="E48" s="402"/>
      <c r="F48" s="55" t="s">
        <v>11</v>
      </c>
      <c r="G48" s="403"/>
      <c r="H48" s="404"/>
      <c r="I48" s="404"/>
      <c r="J48" s="405"/>
      <c r="K48" s="55" t="s">
        <v>9</v>
      </c>
      <c r="L48" s="406"/>
      <c r="M48" s="404"/>
      <c r="N48" s="404"/>
      <c r="O48" s="404"/>
      <c r="P48" s="405"/>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386" t="s">
        <v>169</v>
      </c>
      <c r="B50" s="386"/>
      <c r="C50" s="386"/>
      <c r="D50" s="386"/>
      <c r="E50" s="386"/>
      <c r="F50" s="386"/>
      <c r="G50" s="386"/>
      <c r="H50" s="386"/>
      <c r="I50" s="386"/>
      <c r="J50" s="386"/>
      <c r="K50" s="386"/>
      <c r="L50" s="386"/>
      <c r="M50" s="386"/>
      <c r="N50" s="386"/>
      <c r="O50" s="386"/>
      <c r="P50" s="386"/>
      <c r="Q50" s="386"/>
      <c r="AO50" s="25"/>
      <c r="AP50" s="25"/>
      <c r="AQ50" s="25"/>
      <c r="AR50" s="25"/>
      <c r="AS50" s="25"/>
    </row>
    <row r="51" spans="1:45" ht="17.399999999999999" customHeight="1">
      <c r="A51" s="387"/>
      <c r="B51" s="387"/>
      <c r="C51" s="387"/>
      <c r="D51" s="387"/>
      <c r="E51" s="387"/>
      <c r="F51" s="387"/>
      <c r="G51" s="387"/>
      <c r="H51" s="387"/>
      <c r="I51" s="387"/>
      <c r="J51" s="387"/>
      <c r="K51" s="387"/>
      <c r="L51" s="387"/>
      <c r="M51" s="387"/>
      <c r="N51" s="387"/>
      <c r="O51" s="387"/>
      <c r="P51" s="387"/>
      <c r="Q51" s="387"/>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88" t="s">
        <v>135</v>
      </c>
      <c r="M53" s="389"/>
      <c r="N53" s="199" t="s">
        <v>17</v>
      </c>
      <c r="O53" s="200"/>
      <c r="P53" s="200"/>
      <c r="Q53" s="200"/>
      <c r="AI53" s="67"/>
    </row>
    <row r="54" spans="1:45" ht="11.4"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18</v>
      </c>
      <c r="B56" s="202">
        <f>B54</f>
        <v>0</v>
      </c>
      <c r="C56" s="202"/>
      <c r="D56" s="212"/>
      <c r="E56" s="203">
        <f>E54</f>
        <v>0</v>
      </c>
      <c r="F56" s="204">
        <f>A56-E56</f>
        <v>18</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4"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4"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4"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8" hidden="1" outlineLevel="1" thickBot="1">
      <c r="A60" s="201">
        <f>A54</f>
        <v>18</v>
      </c>
      <c r="B60" s="202">
        <f>B54</f>
        <v>0</v>
      </c>
      <c r="C60" s="202"/>
      <c r="D60" s="213"/>
      <c r="E60" s="203">
        <f>E54</f>
        <v>0</v>
      </c>
      <c r="F60" s="204">
        <f>A60-E60</f>
        <v>18</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8"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u3sugsLE9vnZ+NQ8vPDckpha1HZ43ikkBx6M7kYYGxAp31ZRo9yCy+/tjHamx6kexUCKtVBN9yJ+E/7tPhrSXA==" saltValue="7oc5w/Sdfg1NI1088iR1Bw=="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Y1:Y12"/>
    <mergeCell ref="O1:P1"/>
    <mergeCell ref="R1:R3"/>
    <mergeCell ref="E6:P6"/>
    <mergeCell ref="C7:D7"/>
    <mergeCell ref="A9:A10"/>
    <mergeCell ref="E9:H9"/>
    <mergeCell ref="I9:J9"/>
    <mergeCell ref="N9:P9"/>
    <mergeCell ref="C10:D10"/>
    <mergeCell ref="E10:F10"/>
    <mergeCell ref="H10:I10"/>
  </mergeCells>
  <phoneticPr fontId="2"/>
  <conditionalFormatting sqref="A13:Q43">
    <cfRule type="expression" dxfId="604" priority="40">
      <formula>OR($C13="休暇",$C13="休日")</formula>
    </cfRule>
  </conditionalFormatting>
  <conditionalFormatting sqref="B13:B43">
    <cfRule type="expression" dxfId="603" priority="53">
      <formula>$B13="土"</formula>
    </cfRule>
    <cfRule type="expression" dxfId="602" priority="52">
      <formula>$B13="日"</formula>
    </cfRule>
  </conditionalFormatting>
  <conditionalFormatting sqref="B64 B68 F68 B71">
    <cfRule type="expression" dxfId="601" priority="38">
      <formula>OR($N$54="管理職",$N$54="裁量労働制",$N$54="固定残業制")</formula>
    </cfRule>
  </conditionalFormatting>
  <conditionalFormatting sqref="B64 B68 F68">
    <cfRule type="expression" dxfId="600" priority="6">
      <formula>OR($N$54="(大学・国研等)管理職",$N$54="(大学・国研等)裁量労働制")</formula>
    </cfRule>
  </conditionalFormatting>
  <conditionalFormatting sqref="B76">
    <cfRule type="expression" dxfId="599" priority="18">
      <formula>OR($N$54="管理職",$N$54="裁量労働制")</formula>
    </cfRule>
  </conditionalFormatting>
  <conditionalFormatting sqref="B77">
    <cfRule type="expression" dxfId="598" priority="32">
      <formula>OR($N$54="管理職",$N$54="裁量労働制")</formula>
    </cfRule>
  </conditionalFormatting>
  <conditionalFormatting sqref="B80">
    <cfRule type="expression" dxfId="597" priority="30">
      <formula>$N$54="固定残業制"</formula>
    </cfRule>
  </conditionalFormatting>
  <conditionalFormatting sqref="B83 B87 B90">
    <cfRule type="expression" dxfId="596" priority="27">
      <formula>$N$54="固定残業制"</formula>
    </cfRule>
  </conditionalFormatting>
  <conditionalFormatting sqref="B84 B88 B91">
    <cfRule type="expression" dxfId="595" priority="24">
      <formula>$N$54="固定残業制"</formula>
    </cfRule>
  </conditionalFormatting>
  <conditionalFormatting sqref="B65:C65 B69:C69 F69 B72:C72 B78:C78">
    <cfRule type="expression" dxfId="594" priority="12">
      <formula>OR($N$54="管理職",$N$54="裁量労働制")</formula>
    </cfRule>
  </conditionalFormatting>
  <conditionalFormatting sqref="B65:C65 B69:C69 F69 B72:C72">
    <cfRule type="expression" dxfId="593" priority="36">
      <formula>OR($N$54="管理職",$N$54="裁量労働制",$N$54="固定残業制")</formula>
    </cfRule>
  </conditionalFormatting>
  <conditionalFormatting sqref="B65:C65 B69:C69 F69">
    <cfRule type="expression" dxfId="592" priority="5">
      <formula>OR($N$54="(大学・国研等)管理職",$N$54="(大学・国研等)裁量労働制")</formula>
    </cfRule>
  </conditionalFormatting>
  <conditionalFormatting sqref="B69:D69">
    <cfRule type="expression" dxfId="591" priority="10">
      <formula>OR($N$54="管理職",$N$54="裁量労働制",$N$54="固定残業制",$N$54="(大学・国研等)管理職",$N$54="(大学・国研等)裁量労働制")</formula>
    </cfRule>
  </conditionalFormatting>
  <conditionalFormatting sqref="C64 F64:O64 C68 G68:O68 C71:N71">
    <cfRule type="expression" dxfId="590" priority="17">
      <formula>OR($N$54="管理職",$N$54="裁量労働制",$N$54="固定残業制")</formula>
    </cfRule>
  </conditionalFormatting>
  <conditionalFormatting sqref="C80:L80">
    <cfRule type="expression" dxfId="589" priority="28">
      <formula>$N$54="固定残業制"</formula>
    </cfRule>
  </conditionalFormatting>
  <conditionalFormatting sqref="C83:L83 C90:N90 C87:E87">
    <cfRule type="expression" dxfId="588" priority="21">
      <formula>$N$54="固定残業制"</formula>
    </cfRule>
  </conditionalFormatting>
  <conditionalFormatting sqref="C84:L84 C88:L88 C91:N91">
    <cfRule type="expression" dxfId="587" priority="22">
      <formula>$N$54="固定残業制"</formula>
    </cfRule>
  </conditionalFormatting>
  <conditionalFormatting sqref="C76:N76">
    <cfRule type="expression" dxfId="586" priority="37">
      <formula>OR($N$54="管理職",$N$54="裁量労働制")</formula>
    </cfRule>
  </conditionalFormatting>
  <conditionalFormatting sqref="C78:N78">
    <cfRule type="expression" dxfId="585" priority="35">
      <formula>OR($N$54="管理職",$N$54="裁量労働制")</formula>
    </cfRule>
  </conditionalFormatting>
  <conditionalFormatting sqref="C64:O64 C68 G68:O68">
    <cfRule type="expression" dxfId="584" priority="15">
      <formula>OR($N$54="管理職",$N$54="裁量労働制",$N$54="固定残業制",$N$54="(大学・国研等)管理職",$N$54="(大学・国研等)裁量労働制")</formula>
    </cfRule>
  </conditionalFormatting>
  <conditionalFormatting sqref="D65">
    <cfRule type="expression" dxfId="583" priority="4">
      <formula>OR($N$54="(大学・国研等)管理職",$N$54="(大学・国研等)裁量労働制")</formula>
    </cfRule>
  </conditionalFormatting>
  <conditionalFormatting sqref="D65:O65 C69 G69:O69 C72:N72">
    <cfRule type="expression" dxfId="582" priority="14">
      <formula>OR($N$54="管理職",$N$54="裁量労働制",$N$54="固定残業制")</formula>
    </cfRule>
  </conditionalFormatting>
  <conditionalFormatting sqref="D65:O65 C69 G69:O69">
    <cfRule type="expression" dxfId="581" priority="8">
      <formula>OR($N$54="(大学・国研等)管理職",$N$54="(大学・国研等)裁量労働制")</formula>
    </cfRule>
  </conditionalFormatting>
  <conditionalFormatting sqref="E10:F10">
    <cfRule type="expression" dxfId="580" priority="43">
      <formula>OR(I9="管理職/高プロ",I9="固定残業代有",I9="(大学・国研等)管理職/高プロ")</formula>
    </cfRule>
  </conditionalFormatting>
  <conditionalFormatting sqref="F83:L83 H90:N90">
    <cfRule type="expression" dxfId="579" priority="9">
      <formula>$N$54="固定残業制"</formula>
    </cfRule>
  </conditionalFormatting>
  <conditionalFormatting sqref="F87:L87">
    <cfRule type="expression" dxfId="578" priority="23">
      <formula>$N$54="固定残業制"</formula>
    </cfRule>
  </conditionalFormatting>
  <conditionalFormatting sqref="F77:N77">
    <cfRule type="expression" dxfId="577" priority="19">
      <formula>OR($N$54="管理職",$N$54="裁量労働制")</formula>
    </cfRule>
  </conditionalFormatting>
  <conditionalFormatting sqref="G10">
    <cfRule type="expression" dxfId="576" priority="48">
      <formula>OR($I$9="管理職/高プロ",$I$9="固定残業代有",$I$9="(大学・国研等)管理職/高プロ")</formula>
    </cfRule>
  </conditionalFormatting>
  <conditionalFormatting sqref="H2">
    <cfRule type="expression" dxfId="575" priority="46">
      <formula>COUNTA($F$1)=1</formula>
    </cfRule>
  </conditionalFormatting>
  <conditionalFormatting sqref="H10">
    <cfRule type="expression" dxfId="574" priority="41">
      <formula>OR($I$9="管理職/高プロ",$I$9="裁量",$I$9="固定残業代有",$I$9="(大学・国研等)裁量")</formula>
    </cfRule>
  </conditionalFormatting>
  <conditionalFormatting sqref="I9:J9">
    <cfRule type="expression" dxfId="573" priority="49">
      <formula>COUNTA($F$1)=1</formula>
    </cfRule>
  </conditionalFormatting>
  <conditionalFormatting sqref="I1:M1">
    <cfRule type="expression" dxfId="572" priority="51">
      <formula>$I$1&lt;&gt;"-"</formula>
    </cfRule>
  </conditionalFormatting>
  <conditionalFormatting sqref="J10">
    <cfRule type="expression" dxfId="571" priority="42">
      <formula>OR($I$9="管理職/高プロ",$I$9="裁量",$I$9="固定残業代有",$I$9="(大学・国研等)裁量")</formula>
    </cfRule>
  </conditionalFormatting>
  <conditionalFormatting sqref="K10">
    <cfRule type="expression" dxfId="570" priority="44">
      <formula>OR($I$9="裁量",$I$9="固定残業代有",$I$9="(大学・国研等)裁量")</formula>
    </cfRule>
  </conditionalFormatting>
  <conditionalFormatting sqref="M80">
    <cfRule type="expression" dxfId="569" priority="29">
      <formula>$N$54="固定残業制"</formula>
    </cfRule>
  </conditionalFormatting>
  <conditionalFormatting sqref="M83 M87 O90">
    <cfRule type="expression" dxfId="568" priority="26">
      <formula>$N$54="固定残業制"</formula>
    </cfRule>
  </conditionalFormatting>
  <conditionalFormatting sqref="M84 M88 O91">
    <cfRule type="expression" dxfId="567" priority="25">
      <formula>$N$54="固定残業制"</formula>
    </cfRule>
  </conditionalFormatting>
  <conditionalFormatting sqref="N10">
    <cfRule type="expression" dxfId="566" priority="50">
      <formula>OR($I$9="裁量",$I$9="固定残業代有",$I$9="(大学・国研等)裁量")</formula>
    </cfRule>
  </conditionalFormatting>
  <conditionalFormatting sqref="O10">
    <cfRule type="expression" dxfId="565" priority="54">
      <formula>AND(OR($H$2="あり",$Q$2="あり"),I9&lt;&gt;"通常勤務")</formula>
    </cfRule>
  </conditionalFormatting>
  <conditionalFormatting sqref="O76">
    <cfRule type="expression" dxfId="564" priority="34">
      <formula>OR($N$54="管理職",$N$54="裁量労働制")</formula>
    </cfRule>
  </conditionalFormatting>
  <conditionalFormatting sqref="O77">
    <cfRule type="expression" dxfId="563" priority="13">
      <formula>OR(,$N$54="管理職",$N$54="裁量労働制")</formula>
    </cfRule>
  </conditionalFormatting>
  <conditionalFormatting sqref="O78">
    <cfRule type="expression" dxfId="562" priority="31">
      <formula>OR($N$54="管理職",$N$54="裁量労働制")</formula>
    </cfRule>
  </conditionalFormatting>
  <conditionalFormatting sqref="O80 O84 O88">
    <cfRule type="expression" dxfId="561" priority="20">
      <formula>$N$54="固定残業制"</formula>
    </cfRule>
  </conditionalFormatting>
  <conditionalFormatting sqref="P64 D68 O68:P68">
    <cfRule type="expression" dxfId="560" priority="7">
      <formula>OR($N$54="(大学・国研等)管理職",$N$54="(大学・国研等)裁量労働制")</formula>
    </cfRule>
  </conditionalFormatting>
  <conditionalFormatting sqref="P64 D68 P68 O71">
    <cfRule type="expression" dxfId="559" priority="16">
      <formula>OR($N$54="管理職",$N$54="裁量労働制",$N$54="固定残業制")</formula>
    </cfRule>
  </conditionalFormatting>
  <conditionalFormatting sqref="P65 P69 O72">
    <cfRule type="expression" dxfId="558" priority="11">
      <formula>OR($N$54="管理職",$N$54="裁量労働制",$N$54="固定残業制")</formula>
    </cfRule>
  </conditionalFormatting>
  <conditionalFormatting sqref="P65 P69">
    <cfRule type="expression" dxfId="557" priority="33">
      <formula>OR($N$54="管理職",$N$54="裁量労働制",$N$54="(大学・国研等)管理職",$N$54="(大学・国研等)裁量労働制")</formula>
    </cfRule>
  </conditionalFormatting>
  <conditionalFormatting sqref="Q2">
    <cfRule type="expression" dxfId="556" priority="47">
      <formula>COUNTA($F$1)=1</formula>
    </cfRule>
  </conditionalFormatting>
  <conditionalFormatting sqref="Q10">
    <cfRule type="expression" dxfId="555" priority="55">
      <formula>AND(OR($H$2="あり",$Q$2="あり"),I9&lt;&gt;"通常勤務")</formula>
    </cfRule>
  </conditionalFormatting>
  <conditionalFormatting sqref="AI1">
    <cfRule type="expression" dxfId="55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5" operator="containsText" id="{3CF8687A-6E10-4349-8C62-71AA77930788}">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9"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440" t="s">
        <v>171</v>
      </c>
      <c r="B1" s="441"/>
      <c r="C1" s="441"/>
      <c r="D1" s="441"/>
      <c r="E1" s="441"/>
      <c r="F1" s="450" t="s">
        <v>105</v>
      </c>
      <c r="G1" s="451"/>
      <c r="H1" s="451"/>
      <c r="I1" s="452" t="str">
        <f>IF(AI1="エラーなし","-","コメント(S列)をご確認ください。")</f>
        <v>コメント(S列)をご確認ください。</v>
      </c>
      <c r="J1" s="453"/>
      <c r="K1" s="453"/>
      <c r="L1" s="453"/>
      <c r="M1" s="453"/>
      <c r="N1" s="29" t="str">
        <f>IF($F$1="委託業務従事日誌","契約管理番号：","事業番号：")</f>
        <v>契約管理番号：</v>
      </c>
      <c r="O1" s="454" t="s">
        <v>151</v>
      </c>
      <c r="P1" s="455"/>
      <c r="Q1" s="10" t="str">
        <f>IF($F$1="委託業務従事日誌","別紙８","")</f>
        <v>別紙８</v>
      </c>
      <c r="R1" s="456" t="s">
        <v>46</v>
      </c>
      <c r="S1" s="326" t="s">
        <v>89</v>
      </c>
      <c r="T1" s="94"/>
      <c r="U1" s="71"/>
      <c r="V1" s="71"/>
      <c r="W1" s="71"/>
      <c r="X1" s="71"/>
      <c r="Y1" s="430" t="s">
        <v>72</v>
      </c>
      <c r="Z1" s="430" t="s">
        <v>73</v>
      </c>
      <c r="AA1" s="430" t="s">
        <v>74</v>
      </c>
      <c r="AB1" s="430" t="s">
        <v>75</v>
      </c>
      <c r="AC1" s="430" t="s">
        <v>78</v>
      </c>
      <c r="AD1" s="430" t="s">
        <v>76</v>
      </c>
      <c r="AE1" s="430" t="s">
        <v>77</v>
      </c>
      <c r="AF1" s="430" t="s">
        <v>182</v>
      </c>
      <c r="AG1" s="430"/>
      <c r="AH1" s="64" t="s">
        <v>21</v>
      </c>
      <c r="AI1" s="65" t="str">
        <f>IF(COUNTIF(AI2:AI26,"○")=COUNTA(AH2:AH26),"エラーなし","エラーあり")</f>
        <v>エラーあり</v>
      </c>
      <c r="AJ1" s="68" t="s">
        <v>33</v>
      </c>
      <c r="AK1" s="68"/>
      <c r="AO1" s="25"/>
      <c r="AP1" s="25"/>
      <c r="AQ1" s="25"/>
      <c r="AR1" s="25"/>
      <c r="AS1" s="25"/>
    </row>
    <row r="2" spans="1:108" ht="17.100000000000001" customHeight="1" thickBot="1">
      <c r="A2" s="432" t="s">
        <v>161</v>
      </c>
      <c r="B2" s="433"/>
      <c r="C2" s="433"/>
      <c r="D2" s="433"/>
      <c r="E2" s="433"/>
      <c r="F2" s="433"/>
      <c r="G2" s="433"/>
      <c r="H2" s="91"/>
      <c r="I2" s="92"/>
      <c r="J2" s="92"/>
      <c r="K2" s="92"/>
      <c r="L2" s="92"/>
      <c r="M2" s="92"/>
      <c r="N2" s="92"/>
      <c r="O2" s="92"/>
      <c r="P2" s="92" t="s">
        <v>160</v>
      </c>
      <c r="Q2" s="70"/>
      <c r="R2" s="457"/>
      <c r="S2" s="327" t="str" cm="1">
        <f t="array" ref="S2">IF(AND(AI2="○",AI3="○"),"○",_xlfn.IFS(AI2="○","",AI2="✕","✕　"&amp;AJ2&amp;"　　")&amp;_xlfn.IFS(AI3="○","",AI3="✕","✕　"&amp;AJ3))</f>
        <v>○</v>
      </c>
      <c r="T2" s="71"/>
      <c r="W2" s="71"/>
      <c r="X2" s="71"/>
      <c r="Y2" s="430"/>
      <c r="Z2" s="430"/>
      <c r="AA2" s="430"/>
      <c r="AB2" s="430"/>
      <c r="AC2" s="430"/>
      <c r="AD2" s="430"/>
      <c r="AE2" s="430"/>
      <c r="AF2" s="430"/>
      <c r="AG2" s="431"/>
      <c r="AH2" s="166" t="s">
        <v>29</v>
      </c>
      <c r="AI2" s="167" t="str">
        <f>IF(A1="","✕","○")</f>
        <v>○</v>
      </c>
      <c r="AJ2" s="69" t="s">
        <v>39</v>
      </c>
    </row>
    <row r="3" spans="1:108" ht="17.100000000000001" customHeight="1" thickBot="1">
      <c r="A3" s="434" t="str">
        <f>IF($F$1="委託業務従事日誌","委託業務の名称：","補助事業の名称：")</f>
        <v>委託業務の名称：</v>
      </c>
      <c r="B3" s="435"/>
      <c r="C3" s="435"/>
      <c r="D3" s="435"/>
      <c r="E3" s="436" t="s">
        <v>124</v>
      </c>
      <c r="F3" s="437"/>
      <c r="G3" s="437"/>
      <c r="H3" s="437"/>
      <c r="I3" s="437"/>
      <c r="J3" s="437"/>
      <c r="K3" s="437"/>
      <c r="L3" s="437"/>
      <c r="M3" s="437"/>
      <c r="N3" s="437"/>
      <c r="O3" s="437"/>
      <c r="P3" s="437"/>
      <c r="Q3" s="88"/>
      <c r="R3" s="457"/>
      <c r="S3" s="327" t="str" cm="1">
        <f t="array" ref="S3">IF(AND(AI4="○",AI5="○"),"○",_xlfn.IFS(AI4="○","",AI4="✕","✕　"&amp;AJ4&amp;"　　")&amp;_xlfn.IFS(AI5="○","",AI5="✕","✕　"&amp;AJ5))</f>
        <v>✕　“他のNEDO事業有無”が未選択。　　✕　“他の公的事業有無”が未選択。</v>
      </c>
      <c r="T3" s="71"/>
      <c r="W3" s="71"/>
      <c r="X3" s="71"/>
      <c r="Y3" s="430"/>
      <c r="Z3" s="430"/>
      <c r="AA3" s="430"/>
      <c r="AB3" s="430"/>
      <c r="AC3" s="430"/>
      <c r="AD3" s="430"/>
      <c r="AE3" s="430"/>
      <c r="AF3" s="430"/>
      <c r="AG3" s="431"/>
      <c r="AH3" s="168" t="s">
        <v>28</v>
      </c>
      <c r="AI3" s="169" t="str">
        <f>IF(O1="","✕","○")</f>
        <v>○</v>
      </c>
      <c r="AJ3" s="69" t="s">
        <v>34</v>
      </c>
      <c r="AO3" s="155" t="s">
        <v>109</v>
      </c>
      <c r="AP3" s="157" t="s">
        <v>108</v>
      </c>
      <c r="AQ3" s="3"/>
      <c r="AR3" s="3"/>
      <c r="AS3" s="3"/>
    </row>
    <row r="4" spans="1:108" ht="17.100000000000001" customHeight="1" thickBot="1">
      <c r="A4" s="438"/>
      <c r="B4" s="439"/>
      <c r="C4" s="439"/>
      <c r="D4" s="439"/>
      <c r="E4" s="436" t="s">
        <v>123</v>
      </c>
      <c r="F4" s="437"/>
      <c r="G4" s="437"/>
      <c r="H4" s="437"/>
      <c r="I4" s="437"/>
      <c r="J4" s="437"/>
      <c r="K4" s="437"/>
      <c r="L4" s="437"/>
      <c r="M4" s="437"/>
      <c r="N4" s="437"/>
      <c r="O4" s="437"/>
      <c r="P4" s="437"/>
      <c r="Q4" s="88"/>
      <c r="S4" s="327" t="str">
        <f>IF(COUNTA(E3:P5)&gt;=1,"○","✕ "&amp;AJ6)</f>
        <v>○</v>
      </c>
      <c r="T4" s="71"/>
      <c r="W4" s="71"/>
      <c r="X4" s="71"/>
      <c r="Y4" s="430"/>
      <c r="Z4" s="430"/>
      <c r="AA4" s="430"/>
      <c r="AB4" s="430"/>
      <c r="AC4" s="430"/>
      <c r="AD4" s="430"/>
      <c r="AE4" s="430"/>
      <c r="AF4" s="430"/>
      <c r="AG4" s="431"/>
      <c r="AH4" s="168" t="s">
        <v>27</v>
      </c>
      <c r="AI4" s="169" t="str" cm="1">
        <f t="array" ref="AI4">_xlfn.IFS(H2="あり","○",H2="なし","○",TRUE,"✕")</f>
        <v>✕</v>
      </c>
      <c r="AJ4" s="69" t="s">
        <v>35</v>
      </c>
      <c r="AO4" s="156">
        <f>I9</f>
        <v>0</v>
      </c>
      <c r="AP4" s="158" t="e">
        <f>VLOOKUP($AO$4,$AO$11:$AS$19,2,)</f>
        <v>#N/A</v>
      </c>
      <c r="AQ4" s="3"/>
      <c r="AR4" s="3"/>
      <c r="AS4" s="3"/>
    </row>
    <row r="5" spans="1:108" ht="17.100000000000001" customHeight="1">
      <c r="A5" s="438"/>
      <c r="B5" s="439"/>
      <c r="C5" s="439"/>
      <c r="D5" s="439"/>
      <c r="E5" s="436" t="s">
        <v>152</v>
      </c>
      <c r="F5" s="437"/>
      <c r="G5" s="437"/>
      <c r="H5" s="437"/>
      <c r="I5" s="437"/>
      <c r="J5" s="437"/>
      <c r="K5" s="437"/>
      <c r="L5" s="437"/>
      <c r="M5" s="437"/>
      <c r="N5" s="437"/>
      <c r="O5" s="437"/>
      <c r="P5" s="437"/>
      <c r="Q5" s="88"/>
      <c r="R5" s="73"/>
      <c r="S5" s="327"/>
      <c r="T5" s="71"/>
      <c r="U5" s="24"/>
      <c r="V5" s="24"/>
      <c r="W5" s="71"/>
      <c r="X5" s="71"/>
      <c r="Y5" s="430"/>
      <c r="Z5" s="430"/>
      <c r="AA5" s="430"/>
      <c r="AB5" s="430"/>
      <c r="AC5" s="430"/>
      <c r="AD5" s="430"/>
      <c r="AE5" s="430"/>
      <c r="AF5" s="430"/>
      <c r="AG5" s="431"/>
      <c r="AH5" s="168" t="s">
        <v>26</v>
      </c>
      <c r="AI5" s="169" t="str" cm="1">
        <f t="array" ref="AI5">_xlfn.IFS(Q2="あり","○",Q2="なし","○",TRUE,"✕")</f>
        <v>✕</v>
      </c>
      <c r="AJ5" s="69" t="s">
        <v>90</v>
      </c>
      <c r="AO5" s="145"/>
      <c r="AP5" s="159" t="e">
        <f>VLOOKUP($AO$4,$AO$11:$AS$19,3,)</f>
        <v>#N/A</v>
      </c>
      <c r="AQ5" s="3"/>
      <c r="AR5" s="3"/>
      <c r="AS5" s="3"/>
    </row>
    <row r="6" spans="1:108" ht="17.100000000000001" customHeight="1">
      <c r="A6" s="434" t="str">
        <f>IF($F$1="委託業務従事日誌","再委託等項目：","委託・共同研究項目：")</f>
        <v>再委託等項目：</v>
      </c>
      <c r="B6" s="435"/>
      <c r="C6" s="435"/>
      <c r="D6" s="435"/>
      <c r="E6" s="436" t="s">
        <v>12</v>
      </c>
      <c r="F6" s="437"/>
      <c r="G6" s="437"/>
      <c r="H6" s="437"/>
      <c r="I6" s="437"/>
      <c r="J6" s="437"/>
      <c r="K6" s="437"/>
      <c r="L6" s="437"/>
      <c r="M6" s="437"/>
      <c r="N6" s="437"/>
      <c r="O6" s="437"/>
      <c r="P6" s="437"/>
      <c r="Q6" s="88"/>
      <c r="S6" s="327"/>
      <c r="T6" s="71"/>
      <c r="W6" s="71"/>
      <c r="X6" s="71"/>
      <c r="Y6" s="430"/>
      <c r="Z6" s="430"/>
      <c r="AA6" s="430"/>
      <c r="AB6" s="430"/>
      <c r="AC6" s="430"/>
      <c r="AD6" s="430"/>
      <c r="AE6" s="430"/>
      <c r="AF6" s="430"/>
      <c r="AG6" s="431"/>
      <c r="AH6" s="168" t="s">
        <v>25</v>
      </c>
      <c r="AI6" s="169" t="str">
        <f>IF(COUNTA(E3:P5)&gt;=1,"○","✕")</f>
        <v>○</v>
      </c>
      <c r="AJ6" s="69" t="s">
        <v>36</v>
      </c>
      <c r="AO6" s="145"/>
      <c r="AP6" s="159" t="e">
        <f>VLOOKUP($AO$4,$AO$11:$AS$19,4,)</f>
        <v>#N/A</v>
      </c>
      <c r="AQ6" s="3"/>
      <c r="AR6" s="3"/>
      <c r="AS6" s="3"/>
    </row>
    <row r="7" spans="1:108" ht="17.100000000000001" customHeight="1" thickBot="1">
      <c r="A7" s="87"/>
      <c r="B7" s="93"/>
      <c r="C7" s="435" t="str">
        <f>IF($F$1="委託業務従事日誌","委託先等名称：","補助先等名称：")</f>
        <v>委託先等名称：</v>
      </c>
      <c r="D7" s="443"/>
      <c r="E7" s="436" t="s">
        <v>121</v>
      </c>
      <c r="F7" s="437"/>
      <c r="G7" s="437"/>
      <c r="H7" s="437"/>
      <c r="I7" s="437"/>
      <c r="J7" s="437"/>
      <c r="K7" s="437"/>
      <c r="L7" s="437"/>
      <c r="M7" s="437"/>
      <c r="N7" s="437"/>
      <c r="O7" s="437"/>
      <c r="P7" s="437"/>
      <c r="Q7" s="88"/>
      <c r="R7" s="72" t="s">
        <v>45</v>
      </c>
      <c r="S7" s="327" t="str" cm="1">
        <f t="array" ref="S7">IF(COUNTA(E7)&gt;=1,_xlfn.IFS(E7=" ","✕"&amp;AJ7,E7="　","✕"&amp;AJ7,TRUE,"○"),"✕"&amp;AJ7)</f>
        <v>○</v>
      </c>
      <c r="T7" s="71"/>
      <c r="U7" s="25"/>
      <c r="V7" s="25"/>
      <c r="W7" s="71"/>
      <c r="X7" s="71"/>
      <c r="Y7" s="430"/>
      <c r="Z7" s="430"/>
      <c r="AA7" s="430"/>
      <c r="AB7" s="430"/>
      <c r="AC7" s="430"/>
      <c r="AD7" s="430"/>
      <c r="AE7" s="430"/>
      <c r="AF7" s="430"/>
      <c r="AG7" s="431"/>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442" t="s">
        <v>70</v>
      </c>
      <c r="D8" s="443"/>
      <c r="E8" s="418" t="s">
        <v>159</v>
      </c>
      <c r="F8" s="419"/>
      <c r="G8" s="419"/>
      <c r="H8" s="419"/>
      <c r="I8" s="420"/>
      <c r="J8" s="420"/>
      <c r="K8" s="45"/>
      <c r="L8" s="45"/>
      <c r="M8" s="45" t="str">
        <f>IF($F$1="委託業務従事日誌","業務管理者等","主任研究者等")&amp;"　所属："</f>
        <v>業務管理者等　所属：</v>
      </c>
      <c r="N8" s="418" t="s">
        <v>125</v>
      </c>
      <c r="O8" s="419"/>
      <c r="P8" s="419"/>
      <c r="Q8" s="89"/>
      <c r="R8" s="72" t="s">
        <v>45</v>
      </c>
      <c r="S8" s="327" t="str" cm="1">
        <f t="array" ref="S8">_xlfn.IFS(AND(COUNTA(E8)&gt;=1,COUNTA(N8)&gt;=1,COUNTA(I8)&gt;=1),"○",TRUE,IF(COUNTA(E8)&gt;=1,"","✕ "&amp;AJ8&amp;" ")&amp;IF(COUNTA(N8)&gt;=1,"","✕ "&amp;AJ10)&amp;IF(COUNTA(I8)&gt;=1,"","✕ "&amp;AJ23))</f>
        <v>✕ “雇用形態”が未入力。</v>
      </c>
      <c r="T8" s="71"/>
      <c r="W8" s="71"/>
      <c r="X8" s="71"/>
      <c r="Y8" s="430"/>
      <c r="Z8" s="430"/>
      <c r="AA8" s="430"/>
      <c r="AB8" s="430"/>
      <c r="AC8" s="430"/>
      <c r="AD8" s="430"/>
      <c r="AE8" s="430"/>
      <c r="AF8" s="430"/>
      <c r="AG8" s="431"/>
      <c r="AH8" s="170" t="s">
        <v>92</v>
      </c>
      <c r="AI8" s="169" t="str">
        <f>IF(COUNTA(E8)&gt;=1,"○","✕")</f>
        <v>○</v>
      </c>
      <c r="AJ8" s="69" t="s">
        <v>91</v>
      </c>
      <c r="AO8" s="145"/>
      <c r="AP8" s="176"/>
      <c r="AQ8" s="3"/>
      <c r="AR8" s="3"/>
      <c r="AS8" s="3"/>
    </row>
    <row r="9" spans="1:108" ht="21" customHeight="1">
      <c r="A9" s="458" t="s">
        <v>102</v>
      </c>
      <c r="B9" s="143"/>
      <c r="C9" s="96"/>
      <c r="D9" s="95" t="s">
        <v>3</v>
      </c>
      <c r="E9" s="418" t="s">
        <v>155</v>
      </c>
      <c r="F9" s="418"/>
      <c r="G9" s="418"/>
      <c r="H9" s="418"/>
      <c r="I9" s="460"/>
      <c r="J9" s="461"/>
      <c r="K9" s="44"/>
      <c r="L9" s="44"/>
      <c r="M9" s="309" t="s">
        <v>6</v>
      </c>
      <c r="N9" s="418" t="s">
        <v>122</v>
      </c>
      <c r="O9" s="419"/>
      <c r="P9" s="419"/>
      <c r="Q9" s="89"/>
      <c r="R9" s="72" t="s">
        <v>45</v>
      </c>
      <c r="S9" s="327" t="str" cm="1">
        <f t="array" ref="S9">_xlfn.IFS(AND(COUNTA(E9)&gt;=1,COUNTA(N9)&gt;=1,COUNTA(I9)&gt;=1),"○",TRUE,IF(COUNTA(E9)&gt;=1,"","✕ "&amp;AJ9&amp;" ")&amp;IF(COUNTA(N9)&gt;=1,"","✕ "&amp;AJ11)&amp;IF(COUNTA(I9)&gt;=1,"","✕ "&amp;AJ22))</f>
        <v>✕ “勤務体系”が未入力。</v>
      </c>
      <c r="T9" s="71"/>
      <c r="W9" s="71"/>
      <c r="X9" s="71"/>
      <c r="Y9" s="430"/>
      <c r="Z9" s="430"/>
      <c r="AA9" s="430"/>
      <c r="AB9" s="430"/>
      <c r="AC9" s="430"/>
      <c r="AD9" s="430"/>
      <c r="AE9" s="430"/>
      <c r="AF9" s="430"/>
      <c r="AG9" s="431"/>
      <c r="AH9" s="168" t="s">
        <v>94</v>
      </c>
      <c r="AI9" s="169" t="str">
        <f>IF(COUNTA(E9)&gt;=1,"○","✕")</f>
        <v>○</v>
      </c>
      <c r="AJ9" s="69" t="s">
        <v>93</v>
      </c>
      <c r="AO9" s="145"/>
      <c r="AP9" s="144"/>
      <c r="AQ9" s="3"/>
      <c r="AR9" s="3"/>
      <c r="AS9" s="3"/>
    </row>
    <row r="10" spans="1:108" ht="30" customHeight="1" thickBot="1">
      <c r="A10" s="459"/>
      <c r="B10" s="61">
        <f>COUNTIF($B$13:$B$43,"月")+COUNTIF($B$13:$B$43,"火")+COUNTIF($B$13:$B$43,"水")+COUNTIF($B$13:$B$43,"木")+COUNTIF($B$13:$B$43,"金")+COUNTIF($B$13:$B$43,"土")+COUNTIF($B$13:$B$43,"日")-COUNTIF($C$13:$C$43,"休日")-COUNTIF($C$13:$C$43,"休日出勤")-COUNTIF($C$13:$C$43,"振休")-COUNTIF($C$13:$C$43,"代休")</f>
        <v>22</v>
      </c>
      <c r="C10" s="462" t="str">
        <f>"←稼働"&amp;F54&amp;"日
 + "&amp;"休暇"&amp;E54&amp;"日"</f>
        <v>←稼働22日
 + 休暇0日</v>
      </c>
      <c r="D10" s="463"/>
      <c r="E10" s="464" t="str">
        <f>IF(OR(I9="管理職/高プロ",I9="固定残業代有",I9="(大学・国研等)管理職/高プロ"),"所定労働時間                                                                                                                                                                                              (hh:mm/日)","")</f>
        <v/>
      </c>
      <c r="F10" s="465"/>
      <c r="G10" s="311"/>
      <c r="H10" s="415" t="str" cm="1">
        <f t="array" ref="H10">_xlfn.IFS(OR(N54="管理職",N54="裁量労働制",N54="固定残業制"),"半休・時間休　(hh:mm/月)",OR(N54="(大学・国研等)裁量労働制"),"給与支給上の休日労働時間(hh:mm/月)",TRUE,"")</f>
        <v/>
      </c>
      <c r="I10" s="415"/>
      <c r="J10" s="308"/>
      <c r="K10" s="415" t="str" cm="1">
        <f t="array" ref="K10">_xlfn.IFS(OR(N54="裁量労働制",N54="(大学・国研等)裁量労働制"),"労基提出した協定上
の みなし時間(hh:mm/日)",N54="固定残業制","雇用契約に記載の
固定残業時間(hh:mm/月)",TRUE,"")</f>
        <v/>
      </c>
      <c r="L10" s="415"/>
      <c r="M10" s="415"/>
      <c r="N10" s="308"/>
      <c r="O10" s="416" t="str" cm="1">
        <f t="array" ref="O10">_xlfn.IFS(AND(OR(H2="あり",Q2="あり"),I9&lt;&gt;"通常勤務"),"他の公的事業
従事(hh:mm/月)",AND(H2="なし",Q2="なし"),"",TRUE,"")</f>
        <v/>
      </c>
      <c r="P10" s="417"/>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30"/>
      <c r="Z10" s="430"/>
      <c r="AA10" s="430"/>
      <c r="AB10" s="430"/>
      <c r="AC10" s="430"/>
      <c r="AD10" s="430"/>
      <c r="AE10" s="430"/>
      <c r="AF10" s="430"/>
      <c r="AG10" s="431"/>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444" t="s">
        <v>0</v>
      </c>
      <c r="B11" s="446" t="s">
        <v>1</v>
      </c>
      <c r="C11" s="448" t="s">
        <v>87</v>
      </c>
      <c r="D11" s="421" t="s">
        <v>168</v>
      </c>
      <c r="E11" s="422"/>
      <c r="F11" s="422"/>
      <c r="G11" s="423"/>
      <c r="H11" s="424" t="s">
        <v>7</v>
      </c>
      <c r="I11" s="424" t="s">
        <v>8</v>
      </c>
      <c r="J11" s="426" t="s">
        <v>86</v>
      </c>
      <c r="K11" s="426"/>
      <c r="L11" s="426"/>
      <c r="M11" s="426"/>
      <c r="N11" s="426"/>
      <c r="O11" s="426"/>
      <c r="P11" s="426"/>
      <c r="Q11" s="427"/>
      <c r="R11" s="72"/>
      <c r="S11" s="328"/>
      <c r="T11" s="71"/>
      <c r="W11" s="71"/>
      <c r="X11" s="71"/>
      <c r="Y11" s="430"/>
      <c r="Z11" s="430"/>
      <c r="AA11" s="430"/>
      <c r="AB11" s="430"/>
      <c r="AC11" s="430"/>
      <c r="AD11" s="430"/>
      <c r="AE11" s="430"/>
      <c r="AF11" s="430"/>
      <c r="AG11" s="431"/>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445"/>
      <c r="B12" s="447"/>
      <c r="C12" s="449"/>
      <c r="D12" s="41" t="s">
        <v>4</v>
      </c>
      <c r="E12" s="4" t="s">
        <v>5</v>
      </c>
      <c r="F12" s="5" t="s">
        <v>4</v>
      </c>
      <c r="G12" s="4" t="s">
        <v>5</v>
      </c>
      <c r="H12" s="425"/>
      <c r="I12" s="425"/>
      <c r="J12" s="428"/>
      <c r="K12" s="428"/>
      <c r="L12" s="428"/>
      <c r="M12" s="428"/>
      <c r="N12" s="428"/>
      <c r="O12" s="428"/>
      <c r="P12" s="428"/>
      <c r="Q12" s="429"/>
      <c r="R12" s="72"/>
      <c r="S12" s="328" t="str">
        <f>IF(TEXT(ABS((E23-D23)+(G23-F23)-H23),IF((E23-D23)+(G23-F23)&lt;H23,"-[h]:mm","[h]:mm"))&lt;"0:00"*1,"✕","○")</f>
        <v>○</v>
      </c>
      <c r="T12" s="71"/>
      <c r="W12" s="71"/>
      <c r="X12" s="71"/>
      <c r="Y12" s="430"/>
      <c r="Z12" s="430"/>
      <c r="AA12" s="430"/>
      <c r="AB12" s="430"/>
      <c r="AC12" s="430"/>
      <c r="AD12" s="430"/>
      <c r="AE12" s="430"/>
      <c r="AF12" s="430"/>
      <c r="AG12" s="431"/>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2"/>
      <c r="K13" s="413"/>
      <c r="L13" s="413"/>
      <c r="M13" s="413"/>
      <c r="N13" s="413"/>
      <c r="O13" s="413"/>
      <c r="P13" s="413"/>
      <c r="Q13" s="414"/>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7"/>
      <c r="K14" s="408"/>
      <c r="L14" s="408"/>
      <c r="M14" s="408"/>
      <c r="N14" s="408"/>
      <c r="O14" s="408"/>
      <c r="P14" s="408"/>
      <c r="Q14" s="409"/>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7"/>
      <c r="K15" s="408"/>
      <c r="L15" s="408"/>
      <c r="M15" s="408"/>
      <c r="N15" s="408"/>
      <c r="O15" s="408"/>
      <c r="P15" s="408"/>
      <c r="Q15" s="409"/>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07"/>
      <c r="K16" s="410"/>
      <c r="L16" s="410"/>
      <c r="M16" s="410"/>
      <c r="N16" s="410"/>
      <c r="O16" s="410"/>
      <c r="P16" s="410"/>
      <c r="Q16" s="411"/>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00000000000001"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07"/>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7"/>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7"/>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7"/>
      <c r="K20" s="410"/>
      <c r="L20" s="410"/>
      <c r="M20" s="410"/>
      <c r="N20" s="410"/>
      <c r="O20" s="410"/>
      <c r="P20" s="410"/>
      <c r="Q20" s="411"/>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7"/>
      <c r="K21" s="410"/>
      <c r="L21" s="410"/>
      <c r="M21" s="410"/>
      <c r="N21" s="410"/>
      <c r="O21" s="410"/>
      <c r="P21" s="410"/>
      <c r="Q21" s="41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00000000000001"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7"/>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00000000000001"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7"/>
      <c r="K23" s="410"/>
      <c r="L23" s="410"/>
      <c r="M23" s="410"/>
      <c r="N23" s="410"/>
      <c r="O23" s="410"/>
      <c r="P23" s="410"/>
      <c r="Q23" s="41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00000000000001"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7"/>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7"/>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7"/>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07"/>
      <c r="K27" s="408"/>
      <c r="L27" s="408"/>
      <c r="M27" s="408"/>
      <c r="N27" s="408"/>
      <c r="O27" s="408"/>
      <c r="P27" s="408"/>
      <c r="Q27" s="409"/>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7"/>
      <c r="K28" s="408"/>
      <c r="L28" s="408"/>
      <c r="M28" s="408"/>
      <c r="N28" s="408"/>
      <c r="O28" s="408"/>
      <c r="P28" s="408"/>
      <c r="Q28" s="409"/>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7"/>
      <c r="K29" s="408"/>
      <c r="L29" s="408"/>
      <c r="M29" s="408"/>
      <c r="N29" s="408"/>
      <c r="O29" s="408"/>
      <c r="P29" s="408"/>
      <c r="Q29" s="409"/>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7"/>
      <c r="K30" s="410"/>
      <c r="L30" s="410"/>
      <c r="M30" s="410"/>
      <c r="N30" s="410"/>
      <c r="O30" s="410"/>
      <c r="P30" s="410"/>
      <c r="Q30" s="41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7"/>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7"/>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7"/>
      <c r="K33" s="408"/>
      <c r="L33" s="408"/>
      <c r="M33" s="408"/>
      <c r="N33" s="408"/>
      <c r="O33" s="408"/>
      <c r="P33" s="408"/>
      <c r="Q33" s="409"/>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7"/>
      <c r="K34" s="408"/>
      <c r="L34" s="408"/>
      <c r="M34" s="408"/>
      <c r="N34" s="408"/>
      <c r="O34" s="408"/>
      <c r="P34" s="408"/>
      <c r="Q34" s="409"/>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07"/>
      <c r="K35" s="408"/>
      <c r="L35" s="408"/>
      <c r="M35" s="408"/>
      <c r="N35" s="408"/>
      <c r="O35" s="408"/>
      <c r="P35" s="408"/>
      <c r="Q35" s="409"/>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7"/>
      <c r="K36" s="408"/>
      <c r="L36" s="408"/>
      <c r="M36" s="408"/>
      <c r="N36" s="408"/>
      <c r="O36" s="408"/>
      <c r="P36" s="408"/>
      <c r="Q36" s="409"/>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7"/>
      <c r="K37" s="408"/>
      <c r="L37" s="408"/>
      <c r="M37" s="408"/>
      <c r="N37" s="408"/>
      <c r="O37" s="408"/>
      <c r="P37" s="408"/>
      <c r="Q37" s="409"/>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7"/>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7"/>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7"/>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7"/>
      <c r="K41" s="410"/>
      <c r="L41" s="410"/>
      <c r="M41" s="410"/>
      <c r="N41" s="410"/>
      <c r="O41" s="410"/>
      <c r="P41" s="410"/>
      <c r="Q41" s="41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7"/>
      <c r="K42" s="410"/>
      <c r="L42" s="410"/>
      <c r="M42" s="410"/>
      <c r="N42" s="410"/>
      <c r="O42" s="410"/>
      <c r="P42" s="410"/>
      <c r="Q42" s="41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90"/>
      <c r="K43" s="391"/>
      <c r="L43" s="391"/>
      <c r="M43" s="391"/>
      <c r="N43" s="391"/>
      <c r="O43" s="391"/>
      <c r="P43" s="391"/>
      <c r="Q43" s="392"/>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393" t="s">
        <v>164</v>
      </c>
      <c r="B46" s="394"/>
      <c r="C46" s="394"/>
      <c r="D46" s="394"/>
      <c r="E46" s="394"/>
      <c r="F46" s="394"/>
      <c r="G46" s="394"/>
      <c r="H46" s="394"/>
      <c r="I46" s="394"/>
      <c r="J46" s="395" t="s">
        <v>165</v>
      </c>
      <c r="K46" s="395"/>
      <c r="L46" s="395"/>
      <c r="M46" s="395"/>
      <c r="N46" s="395"/>
      <c r="O46" s="395"/>
      <c r="P46" s="395"/>
      <c r="Q46" s="396"/>
      <c r="AO46" s="25"/>
      <c r="AP46" s="25"/>
      <c r="AQ46" s="25"/>
      <c r="AR46" s="25"/>
      <c r="AS46" s="25"/>
    </row>
    <row r="47" spans="1:45" ht="7.05" customHeight="1" thickBot="1">
      <c r="A47" s="35"/>
      <c r="B47" s="56"/>
      <c r="C47" s="56"/>
      <c r="D47" s="397"/>
      <c r="E47" s="397"/>
      <c r="F47" s="57"/>
      <c r="G47" s="57"/>
      <c r="H47" s="57"/>
      <c r="I47" s="57"/>
      <c r="J47" s="397"/>
      <c r="K47" s="397"/>
      <c r="L47" s="397"/>
      <c r="M47" s="397"/>
      <c r="N47" s="397"/>
      <c r="O47" s="397"/>
      <c r="P47" s="397"/>
      <c r="Q47" s="398"/>
      <c r="AO47" s="25"/>
      <c r="AP47" s="25"/>
      <c r="AQ47" s="25"/>
      <c r="AR47" s="25"/>
      <c r="AS47" s="25"/>
    </row>
    <row r="48" spans="1:45" ht="16.5" customHeight="1" thickBot="1">
      <c r="A48" s="9"/>
      <c r="B48" s="399" t="s">
        <v>10</v>
      </c>
      <c r="C48" s="400"/>
      <c r="D48" s="401"/>
      <c r="E48" s="402"/>
      <c r="F48" s="55" t="s">
        <v>11</v>
      </c>
      <c r="G48" s="403"/>
      <c r="H48" s="404"/>
      <c r="I48" s="404"/>
      <c r="J48" s="405"/>
      <c r="K48" s="55" t="s">
        <v>9</v>
      </c>
      <c r="L48" s="406"/>
      <c r="M48" s="404"/>
      <c r="N48" s="404"/>
      <c r="O48" s="404"/>
      <c r="P48" s="405"/>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386" t="s">
        <v>169</v>
      </c>
      <c r="B50" s="386"/>
      <c r="C50" s="386"/>
      <c r="D50" s="386"/>
      <c r="E50" s="386"/>
      <c r="F50" s="386"/>
      <c r="G50" s="386"/>
      <c r="H50" s="386"/>
      <c r="I50" s="386"/>
      <c r="J50" s="386"/>
      <c r="K50" s="386"/>
      <c r="L50" s="386"/>
      <c r="M50" s="386"/>
      <c r="N50" s="386"/>
      <c r="O50" s="386"/>
      <c r="P50" s="386"/>
      <c r="Q50" s="386"/>
      <c r="AO50" s="25"/>
      <c r="AP50" s="25"/>
      <c r="AQ50" s="25"/>
      <c r="AR50" s="25"/>
      <c r="AS50" s="25"/>
    </row>
    <row r="51" spans="1:45" ht="17.399999999999999" customHeight="1">
      <c r="A51" s="387"/>
      <c r="B51" s="387"/>
      <c r="C51" s="387"/>
      <c r="D51" s="387"/>
      <c r="E51" s="387"/>
      <c r="F51" s="387"/>
      <c r="G51" s="387"/>
      <c r="H51" s="387"/>
      <c r="I51" s="387"/>
      <c r="J51" s="387"/>
      <c r="K51" s="387"/>
      <c r="L51" s="387"/>
      <c r="M51" s="387"/>
      <c r="N51" s="387"/>
      <c r="O51" s="387"/>
      <c r="P51" s="387"/>
      <c r="Q51" s="387"/>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88" t="s">
        <v>135</v>
      </c>
      <c r="M53" s="389"/>
      <c r="N53" s="199" t="s">
        <v>17</v>
      </c>
      <c r="O53" s="200"/>
      <c r="P53" s="200"/>
      <c r="Q53" s="200"/>
      <c r="AI53" s="67"/>
    </row>
    <row r="54" spans="1:45" ht="11.4"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4"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4"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4"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8" hidden="1" outlineLevel="1" thickBot="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8"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NkZ3zqgknXXKp/cq21BZXEhFIEcT5cXcpjwUpvHWdxBXjD7Ger1OX5Mj9twtFRHHy4Q9LMg7n8LuZIJk7pom3w==" saltValue="wFqeI7SHGbpDVUif8fFoRQ==" spinCount="100000" sheet="1" formatRows="0" selectLockedCells="1"/>
  <dataConsolidate/>
  <mergeCells count="142">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J25:Q25"/>
    <mergeCell ref="J26:Q26"/>
    <mergeCell ref="J27:Q27"/>
    <mergeCell ref="J28:Q28"/>
    <mergeCell ref="J29:Q29"/>
    <mergeCell ref="J30:Q30"/>
    <mergeCell ref="J19:Q19"/>
    <mergeCell ref="J20:Q20"/>
    <mergeCell ref="J21:Q21"/>
    <mergeCell ref="J22:Q22"/>
    <mergeCell ref="J23:Q23"/>
    <mergeCell ref="J24:Q24"/>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549" priority="39">
      <formula>OR($C13="休暇",$C13="休日")</formula>
    </cfRule>
  </conditionalFormatting>
  <conditionalFormatting sqref="B13:B43">
    <cfRule type="expression" dxfId="548" priority="52">
      <formula>$B13="土"</formula>
    </cfRule>
    <cfRule type="expression" dxfId="547" priority="51">
      <formula>$B13="日"</formula>
    </cfRule>
  </conditionalFormatting>
  <conditionalFormatting sqref="B64 B68 F68 B71">
    <cfRule type="expression" dxfId="546" priority="37">
      <formula>OR($N$54="管理職",$N$54="裁量労働制",$N$54="固定残業制")</formula>
    </cfRule>
  </conditionalFormatting>
  <conditionalFormatting sqref="B64 B68 F68">
    <cfRule type="expression" dxfId="545" priority="5">
      <formula>OR($N$54="(大学・国研等)管理職",$N$54="(大学・国研等)裁量労働制")</formula>
    </cfRule>
  </conditionalFormatting>
  <conditionalFormatting sqref="B76">
    <cfRule type="expression" dxfId="544" priority="17">
      <formula>OR($N$54="管理職",$N$54="裁量労働制")</formula>
    </cfRule>
  </conditionalFormatting>
  <conditionalFormatting sqref="B77">
    <cfRule type="expression" dxfId="543" priority="31">
      <formula>OR($N$54="管理職",$N$54="裁量労働制")</formula>
    </cfRule>
  </conditionalFormatting>
  <conditionalFormatting sqref="B80">
    <cfRule type="expression" dxfId="542" priority="29">
      <formula>$N$54="固定残業制"</formula>
    </cfRule>
  </conditionalFormatting>
  <conditionalFormatting sqref="B83 B87 B90">
    <cfRule type="expression" dxfId="541" priority="26">
      <formula>$N$54="固定残業制"</formula>
    </cfRule>
  </conditionalFormatting>
  <conditionalFormatting sqref="B84 B88 B91">
    <cfRule type="expression" dxfId="540" priority="23">
      <formula>$N$54="固定残業制"</formula>
    </cfRule>
  </conditionalFormatting>
  <conditionalFormatting sqref="B65:C65 B69:C69 F69 B72:C72 B78:C78">
    <cfRule type="expression" dxfId="539" priority="11">
      <formula>OR($N$54="管理職",$N$54="裁量労働制")</formula>
    </cfRule>
  </conditionalFormatting>
  <conditionalFormatting sqref="B65:C65 B69:C69 F69 B72:C72">
    <cfRule type="expression" dxfId="538" priority="35">
      <formula>OR($N$54="管理職",$N$54="裁量労働制",$N$54="固定残業制")</formula>
    </cfRule>
  </conditionalFormatting>
  <conditionalFormatting sqref="B65:C65 B69:C69 F69">
    <cfRule type="expression" dxfId="537" priority="4">
      <formula>OR($N$54="(大学・国研等)管理職",$N$54="(大学・国研等)裁量労働制")</formula>
    </cfRule>
  </conditionalFormatting>
  <conditionalFormatting sqref="B69:D69">
    <cfRule type="expression" dxfId="536" priority="9">
      <formula>OR($N$54="管理職",$N$54="裁量労働制",$N$54="固定残業制",$N$54="(大学・国研等)管理職",$N$54="(大学・国研等)裁量労働制")</formula>
    </cfRule>
  </conditionalFormatting>
  <conditionalFormatting sqref="C64 F64:O64 C68 G68:O68 C71:N71">
    <cfRule type="expression" dxfId="535" priority="16">
      <formula>OR($N$54="管理職",$N$54="裁量労働制",$N$54="固定残業制")</formula>
    </cfRule>
  </conditionalFormatting>
  <conditionalFormatting sqref="C80:L80">
    <cfRule type="expression" dxfId="534" priority="27">
      <formula>$N$54="固定残業制"</formula>
    </cfRule>
  </conditionalFormatting>
  <conditionalFormatting sqref="C83:L83 C90:N90 C87:E87">
    <cfRule type="expression" dxfId="533" priority="20">
      <formula>$N$54="固定残業制"</formula>
    </cfRule>
  </conditionalFormatting>
  <conditionalFormatting sqref="C84:L84 C88:L88 C91:N91">
    <cfRule type="expression" dxfId="532" priority="21">
      <formula>$N$54="固定残業制"</formula>
    </cfRule>
  </conditionalFormatting>
  <conditionalFormatting sqref="C76:N76">
    <cfRule type="expression" dxfId="531" priority="36">
      <formula>OR($N$54="管理職",$N$54="裁量労働制")</formula>
    </cfRule>
  </conditionalFormatting>
  <conditionalFormatting sqref="C78:N78">
    <cfRule type="expression" dxfId="530" priority="34">
      <formula>OR($N$54="管理職",$N$54="裁量労働制")</formula>
    </cfRule>
  </conditionalFormatting>
  <conditionalFormatting sqref="C64:O64 C68 G68:O68">
    <cfRule type="expression" dxfId="529" priority="14">
      <formula>OR($N$54="管理職",$N$54="裁量労働制",$N$54="固定残業制",$N$54="(大学・国研等)管理職",$N$54="(大学・国研等)裁量労働制")</formula>
    </cfRule>
  </conditionalFormatting>
  <conditionalFormatting sqref="D65">
    <cfRule type="expression" dxfId="528" priority="3">
      <formula>OR($N$54="(大学・国研等)管理職",$N$54="(大学・国研等)裁量労働制")</formula>
    </cfRule>
  </conditionalFormatting>
  <conditionalFormatting sqref="D65:O65 C69 G69:O69 C72:N72">
    <cfRule type="expression" dxfId="527" priority="13">
      <formula>OR($N$54="管理職",$N$54="裁量労働制",$N$54="固定残業制")</formula>
    </cfRule>
  </conditionalFormatting>
  <conditionalFormatting sqref="D65:O65 C69 G69:O69">
    <cfRule type="expression" dxfId="526" priority="7">
      <formula>OR($N$54="(大学・国研等)管理職",$N$54="(大学・国研等)裁量労働制")</formula>
    </cfRule>
  </conditionalFormatting>
  <conditionalFormatting sqref="E10:F10">
    <cfRule type="expression" dxfId="525" priority="42">
      <formula>OR(I9="管理職/高プロ",I9="固定残業代有",I9="(大学・国研等)管理職/高プロ")</formula>
    </cfRule>
  </conditionalFormatting>
  <conditionalFormatting sqref="F83:L83 H90:N90">
    <cfRule type="expression" dxfId="524" priority="8">
      <formula>$N$54="固定残業制"</formula>
    </cfRule>
  </conditionalFormatting>
  <conditionalFormatting sqref="F87:L87">
    <cfRule type="expression" dxfId="523" priority="22">
      <formula>$N$54="固定残業制"</formula>
    </cfRule>
  </conditionalFormatting>
  <conditionalFormatting sqref="F77:N77">
    <cfRule type="expression" dxfId="522" priority="18">
      <formula>OR($N$54="管理職",$N$54="裁量労働制")</formula>
    </cfRule>
  </conditionalFormatting>
  <conditionalFormatting sqref="G10">
    <cfRule type="expression" dxfId="521" priority="47">
      <formula>OR($I$9="管理職/高プロ",$I$9="固定残業代有",$I$9="(大学・国研等)管理職/高プロ")</formula>
    </cfRule>
  </conditionalFormatting>
  <conditionalFormatting sqref="H2">
    <cfRule type="expression" dxfId="520" priority="45">
      <formula>COUNTA($F$1)=1</formula>
    </cfRule>
  </conditionalFormatting>
  <conditionalFormatting sqref="H10">
    <cfRule type="expression" dxfId="519" priority="40">
      <formula>OR($I$9="管理職/高プロ",$I$9="裁量",$I$9="固定残業代有",$I$9="(大学・国研等)裁量")</formula>
    </cfRule>
  </conditionalFormatting>
  <conditionalFormatting sqref="I9:J9">
    <cfRule type="expression" dxfId="518" priority="48">
      <formula>COUNTA($F$1)=1</formula>
    </cfRule>
  </conditionalFormatting>
  <conditionalFormatting sqref="I1:M1">
    <cfRule type="expression" dxfId="517" priority="50">
      <formula>$I$1&lt;&gt;"-"</formula>
    </cfRule>
  </conditionalFormatting>
  <conditionalFormatting sqref="J10">
    <cfRule type="expression" dxfId="516" priority="41">
      <formula>OR($I$9="管理職/高プロ",$I$9="裁量",$I$9="固定残業代有",$I$9="(大学・国研等)裁量")</formula>
    </cfRule>
  </conditionalFormatting>
  <conditionalFormatting sqref="K10">
    <cfRule type="expression" dxfId="515" priority="43">
      <formula>OR($I$9="裁量",$I$9="固定残業代有",$I$9="(大学・国研等)裁量")</formula>
    </cfRule>
  </conditionalFormatting>
  <conditionalFormatting sqref="M80">
    <cfRule type="expression" dxfId="514" priority="28">
      <formula>$N$54="固定残業制"</formula>
    </cfRule>
  </conditionalFormatting>
  <conditionalFormatting sqref="M83 M87 O90">
    <cfRule type="expression" dxfId="513" priority="25">
      <formula>$N$54="固定残業制"</formula>
    </cfRule>
  </conditionalFormatting>
  <conditionalFormatting sqref="M84 M88 O91">
    <cfRule type="expression" dxfId="512" priority="24">
      <formula>$N$54="固定残業制"</formula>
    </cfRule>
  </conditionalFormatting>
  <conditionalFormatting sqref="N10">
    <cfRule type="expression" dxfId="511" priority="49">
      <formula>OR($I$9="裁量",$I$9="固定残業代有",$I$9="(大学・国研等)裁量")</formula>
    </cfRule>
  </conditionalFormatting>
  <conditionalFormatting sqref="O10">
    <cfRule type="expression" dxfId="510" priority="53">
      <formula>AND(OR($H$2="あり",$Q$2="あり"),I9&lt;&gt;"通常勤務")</formula>
    </cfRule>
  </conditionalFormatting>
  <conditionalFormatting sqref="O76">
    <cfRule type="expression" dxfId="509" priority="33">
      <formula>OR($N$54="管理職",$N$54="裁量労働制")</formula>
    </cfRule>
  </conditionalFormatting>
  <conditionalFormatting sqref="O77">
    <cfRule type="expression" dxfId="508" priority="12">
      <formula>OR(,$N$54="管理職",$N$54="裁量労働制")</formula>
    </cfRule>
  </conditionalFormatting>
  <conditionalFormatting sqref="O78">
    <cfRule type="expression" dxfId="507" priority="30">
      <formula>OR($N$54="管理職",$N$54="裁量労働制")</formula>
    </cfRule>
  </conditionalFormatting>
  <conditionalFormatting sqref="O80 O84 O88">
    <cfRule type="expression" dxfId="506" priority="19">
      <formula>$N$54="固定残業制"</formula>
    </cfRule>
  </conditionalFormatting>
  <conditionalFormatting sqref="P64 D68 O68:P68">
    <cfRule type="expression" dxfId="505" priority="6">
      <formula>OR($N$54="(大学・国研等)管理職",$N$54="(大学・国研等)裁量労働制")</formula>
    </cfRule>
  </conditionalFormatting>
  <conditionalFormatting sqref="P64 D68 P68 O71">
    <cfRule type="expression" dxfId="504" priority="15">
      <formula>OR($N$54="管理職",$N$54="裁量労働制",$N$54="固定残業制")</formula>
    </cfRule>
  </conditionalFormatting>
  <conditionalFormatting sqref="P65 P69 O72">
    <cfRule type="expression" dxfId="503" priority="10">
      <formula>OR($N$54="管理職",$N$54="裁量労働制",$N$54="固定残業制")</formula>
    </cfRule>
  </conditionalFormatting>
  <conditionalFormatting sqref="P65 P69">
    <cfRule type="expression" dxfId="502" priority="32">
      <formula>OR($N$54="管理職",$N$54="裁量労働制",$N$54="(大学・国研等)管理職",$N$54="(大学・国研等)裁量労働制")</formula>
    </cfRule>
  </conditionalFormatting>
  <conditionalFormatting sqref="Q2">
    <cfRule type="expression" dxfId="501" priority="46">
      <formula>COUNTA($F$1)=1</formula>
    </cfRule>
  </conditionalFormatting>
  <conditionalFormatting sqref="Q10">
    <cfRule type="expression" dxfId="500" priority="54">
      <formula>AND(OR($H$2="あり",$Q$2="あり"),I9&lt;&gt;"通常勤務")</formula>
    </cfRule>
  </conditionalFormatting>
  <conditionalFormatting sqref="AI1">
    <cfRule type="expression" dxfId="497" priority="55">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6EBA654-FC8C-4320-BDEF-EF98B0D3A99E}">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440" t="s">
        <v>172</v>
      </c>
      <c r="B1" s="441"/>
      <c r="C1" s="441"/>
      <c r="D1" s="441"/>
      <c r="E1" s="441"/>
      <c r="F1" s="450" t="s">
        <v>105</v>
      </c>
      <c r="G1" s="451"/>
      <c r="H1" s="451"/>
      <c r="I1" s="452" t="str">
        <f>IF(AI1="エラーなし","-","コメント(S列)をご確認ください。")</f>
        <v>コメント(S列)をご確認ください。</v>
      </c>
      <c r="J1" s="453"/>
      <c r="K1" s="453"/>
      <c r="L1" s="453"/>
      <c r="M1" s="453"/>
      <c r="N1" s="29" t="str">
        <f>IF($F$1="委託業務従事日誌","契約管理番号：","事業番号：")</f>
        <v>契約管理番号：</v>
      </c>
      <c r="O1" s="454" t="s">
        <v>151</v>
      </c>
      <c r="P1" s="455"/>
      <c r="Q1" s="10" t="str">
        <f>IF($F$1="委託業務従事日誌","別紙８","")</f>
        <v>別紙８</v>
      </c>
      <c r="R1" s="456" t="s">
        <v>46</v>
      </c>
      <c r="S1" s="326" t="s">
        <v>89</v>
      </c>
      <c r="T1" s="94"/>
      <c r="U1" s="71"/>
      <c r="V1" s="71"/>
      <c r="W1" s="71"/>
      <c r="X1" s="71"/>
      <c r="Y1" s="430" t="s">
        <v>72</v>
      </c>
      <c r="Z1" s="430" t="s">
        <v>73</v>
      </c>
      <c r="AA1" s="430" t="s">
        <v>74</v>
      </c>
      <c r="AB1" s="430" t="s">
        <v>75</v>
      </c>
      <c r="AC1" s="430" t="s">
        <v>78</v>
      </c>
      <c r="AD1" s="430" t="s">
        <v>76</v>
      </c>
      <c r="AE1" s="430" t="s">
        <v>77</v>
      </c>
      <c r="AF1" s="430" t="s">
        <v>182</v>
      </c>
      <c r="AG1" s="430"/>
      <c r="AH1" s="64" t="s">
        <v>21</v>
      </c>
      <c r="AI1" s="65" t="str">
        <f>IF(COUNTIF(AI2:AI26,"○")=COUNTA(AH2:AH26),"エラーなし","エラーあり")</f>
        <v>エラーあり</v>
      </c>
      <c r="AJ1" s="68" t="s">
        <v>33</v>
      </c>
      <c r="AK1" s="68"/>
      <c r="AO1" s="25"/>
      <c r="AP1" s="25"/>
      <c r="AQ1" s="25"/>
      <c r="AR1" s="25"/>
      <c r="AS1" s="25"/>
    </row>
    <row r="2" spans="1:108" ht="17.100000000000001" customHeight="1" thickBot="1">
      <c r="A2" s="432" t="s">
        <v>161</v>
      </c>
      <c r="B2" s="433"/>
      <c r="C2" s="433"/>
      <c r="D2" s="433"/>
      <c r="E2" s="433"/>
      <c r="F2" s="433"/>
      <c r="G2" s="433"/>
      <c r="H2" s="91"/>
      <c r="I2" s="92"/>
      <c r="J2" s="92"/>
      <c r="K2" s="92"/>
      <c r="L2" s="92"/>
      <c r="M2" s="92"/>
      <c r="N2" s="92"/>
      <c r="O2" s="92"/>
      <c r="P2" s="92" t="s">
        <v>160</v>
      </c>
      <c r="Q2" s="70"/>
      <c r="R2" s="457"/>
      <c r="S2" s="327" t="str" cm="1">
        <f t="array" ref="S2">IF(AND(AI2="○",AI3="○"),"○",_xlfn.IFS(AI2="○","",AI2="✕","✕　"&amp;AJ2&amp;"　　")&amp;_xlfn.IFS(AI3="○","",AI3="✕","✕　"&amp;AJ3))</f>
        <v>○</v>
      </c>
      <c r="T2" s="71"/>
      <c r="W2" s="71"/>
      <c r="X2" s="71"/>
      <c r="Y2" s="430"/>
      <c r="Z2" s="430"/>
      <c r="AA2" s="430"/>
      <c r="AB2" s="430"/>
      <c r="AC2" s="430"/>
      <c r="AD2" s="430"/>
      <c r="AE2" s="430"/>
      <c r="AF2" s="430"/>
      <c r="AG2" s="431"/>
      <c r="AH2" s="166" t="s">
        <v>29</v>
      </c>
      <c r="AI2" s="167" t="str">
        <f>IF(A1="","✕","○")</f>
        <v>○</v>
      </c>
      <c r="AJ2" s="69" t="s">
        <v>39</v>
      </c>
    </row>
    <row r="3" spans="1:108" ht="17.100000000000001" customHeight="1" thickBot="1">
      <c r="A3" s="434" t="str">
        <f>IF($F$1="委託業務従事日誌","委託業務の名称：","補助事業の名称：")</f>
        <v>委託業務の名称：</v>
      </c>
      <c r="B3" s="435"/>
      <c r="C3" s="435"/>
      <c r="D3" s="435"/>
      <c r="E3" s="436" t="s">
        <v>124</v>
      </c>
      <c r="F3" s="437"/>
      <c r="G3" s="437"/>
      <c r="H3" s="437"/>
      <c r="I3" s="437"/>
      <c r="J3" s="437"/>
      <c r="K3" s="437"/>
      <c r="L3" s="437"/>
      <c r="M3" s="437"/>
      <c r="N3" s="437"/>
      <c r="O3" s="437"/>
      <c r="P3" s="437"/>
      <c r="Q3" s="88"/>
      <c r="R3" s="457"/>
      <c r="S3" s="327" t="str" cm="1">
        <f t="array" ref="S3">IF(AND(AI4="○",AI5="○"),"○",_xlfn.IFS(AI4="○","",AI4="✕","✕　"&amp;AJ4&amp;"　　")&amp;_xlfn.IFS(AI5="○","",AI5="✕","✕　"&amp;AJ5))</f>
        <v>✕　“他のNEDO事業有無”が未選択。　　✕　“他の公的事業有無”が未選択。</v>
      </c>
      <c r="T3" s="71"/>
      <c r="W3" s="71"/>
      <c r="X3" s="71"/>
      <c r="Y3" s="430"/>
      <c r="Z3" s="430"/>
      <c r="AA3" s="430"/>
      <c r="AB3" s="430"/>
      <c r="AC3" s="430"/>
      <c r="AD3" s="430"/>
      <c r="AE3" s="430"/>
      <c r="AF3" s="430"/>
      <c r="AG3" s="431"/>
      <c r="AH3" s="168" t="s">
        <v>28</v>
      </c>
      <c r="AI3" s="169" t="str">
        <f>IF(O1="","✕","○")</f>
        <v>○</v>
      </c>
      <c r="AJ3" s="69" t="s">
        <v>34</v>
      </c>
      <c r="AO3" s="155" t="s">
        <v>109</v>
      </c>
      <c r="AP3" s="157" t="s">
        <v>108</v>
      </c>
      <c r="AQ3" s="3"/>
      <c r="AR3" s="3"/>
      <c r="AS3" s="3"/>
    </row>
    <row r="4" spans="1:108" ht="17.100000000000001" customHeight="1" thickBot="1">
      <c r="A4" s="438"/>
      <c r="B4" s="439"/>
      <c r="C4" s="439"/>
      <c r="D4" s="439"/>
      <c r="E4" s="436" t="s">
        <v>123</v>
      </c>
      <c r="F4" s="437"/>
      <c r="G4" s="437"/>
      <c r="H4" s="437"/>
      <c r="I4" s="437"/>
      <c r="J4" s="437"/>
      <c r="K4" s="437"/>
      <c r="L4" s="437"/>
      <c r="M4" s="437"/>
      <c r="N4" s="437"/>
      <c r="O4" s="437"/>
      <c r="P4" s="437"/>
      <c r="Q4" s="88"/>
      <c r="S4" s="327" t="str">
        <f>IF(COUNTA(E3:P5)&gt;=1,"○","✕ "&amp;AJ6)</f>
        <v>○</v>
      </c>
      <c r="T4" s="71"/>
      <c r="W4" s="71"/>
      <c r="X4" s="71"/>
      <c r="Y4" s="430"/>
      <c r="Z4" s="430"/>
      <c r="AA4" s="430"/>
      <c r="AB4" s="430"/>
      <c r="AC4" s="430"/>
      <c r="AD4" s="430"/>
      <c r="AE4" s="430"/>
      <c r="AF4" s="430"/>
      <c r="AG4" s="431"/>
      <c r="AH4" s="168" t="s">
        <v>27</v>
      </c>
      <c r="AI4" s="169" t="str" cm="1">
        <f t="array" ref="AI4">_xlfn.IFS(H2="あり","○",H2="なし","○",TRUE,"✕")</f>
        <v>✕</v>
      </c>
      <c r="AJ4" s="69" t="s">
        <v>35</v>
      </c>
      <c r="AO4" s="156">
        <f>I9</f>
        <v>0</v>
      </c>
      <c r="AP4" s="158" t="e">
        <f>VLOOKUP($AO$4,$AO$11:$AS$19,2,)</f>
        <v>#N/A</v>
      </c>
      <c r="AQ4" s="3"/>
      <c r="AR4" s="3"/>
      <c r="AS4" s="3"/>
    </row>
    <row r="5" spans="1:108" ht="17.100000000000001" customHeight="1">
      <c r="A5" s="438"/>
      <c r="B5" s="439"/>
      <c r="C5" s="439"/>
      <c r="D5" s="439"/>
      <c r="E5" s="436" t="s">
        <v>152</v>
      </c>
      <c r="F5" s="437"/>
      <c r="G5" s="437"/>
      <c r="H5" s="437"/>
      <c r="I5" s="437"/>
      <c r="J5" s="437"/>
      <c r="K5" s="437"/>
      <c r="L5" s="437"/>
      <c r="M5" s="437"/>
      <c r="N5" s="437"/>
      <c r="O5" s="437"/>
      <c r="P5" s="437"/>
      <c r="Q5" s="88"/>
      <c r="R5" s="73"/>
      <c r="S5" s="327"/>
      <c r="T5" s="71"/>
      <c r="U5" s="24"/>
      <c r="V5" s="24"/>
      <c r="W5" s="71"/>
      <c r="X5" s="71"/>
      <c r="Y5" s="430"/>
      <c r="Z5" s="430"/>
      <c r="AA5" s="430"/>
      <c r="AB5" s="430"/>
      <c r="AC5" s="430"/>
      <c r="AD5" s="430"/>
      <c r="AE5" s="430"/>
      <c r="AF5" s="430"/>
      <c r="AG5" s="431"/>
      <c r="AH5" s="168" t="s">
        <v>26</v>
      </c>
      <c r="AI5" s="169" t="str" cm="1">
        <f t="array" ref="AI5">_xlfn.IFS(Q2="あり","○",Q2="なし","○",TRUE,"✕")</f>
        <v>✕</v>
      </c>
      <c r="AJ5" s="69" t="s">
        <v>90</v>
      </c>
      <c r="AO5" s="145"/>
      <c r="AP5" s="159" t="e">
        <f>VLOOKUP($AO$4,$AO$11:$AS$19,3,)</f>
        <v>#N/A</v>
      </c>
      <c r="AQ5" s="3"/>
      <c r="AR5" s="3"/>
      <c r="AS5" s="3"/>
    </row>
    <row r="6" spans="1:108" ht="17.100000000000001" customHeight="1">
      <c r="A6" s="434" t="str">
        <f>IF($F$1="委託業務従事日誌","再委託等項目：","委託・共同研究項目：")</f>
        <v>再委託等項目：</v>
      </c>
      <c r="B6" s="435"/>
      <c r="C6" s="435"/>
      <c r="D6" s="435"/>
      <c r="E6" s="436" t="s">
        <v>12</v>
      </c>
      <c r="F6" s="437"/>
      <c r="G6" s="437"/>
      <c r="H6" s="437"/>
      <c r="I6" s="437"/>
      <c r="J6" s="437"/>
      <c r="K6" s="437"/>
      <c r="L6" s="437"/>
      <c r="M6" s="437"/>
      <c r="N6" s="437"/>
      <c r="O6" s="437"/>
      <c r="P6" s="437"/>
      <c r="Q6" s="88"/>
      <c r="S6" s="327"/>
      <c r="T6" s="71"/>
      <c r="W6" s="71"/>
      <c r="X6" s="71"/>
      <c r="Y6" s="430"/>
      <c r="Z6" s="430"/>
      <c r="AA6" s="430"/>
      <c r="AB6" s="430"/>
      <c r="AC6" s="430"/>
      <c r="AD6" s="430"/>
      <c r="AE6" s="430"/>
      <c r="AF6" s="430"/>
      <c r="AG6" s="431"/>
      <c r="AH6" s="168" t="s">
        <v>25</v>
      </c>
      <c r="AI6" s="169" t="str">
        <f>IF(COUNTA(E3:P5)&gt;=1,"○","✕")</f>
        <v>○</v>
      </c>
      <c r="AJ6" s="69" t="s">
        <v>36</v>
      </c>
      <c r="AO6" s="145"/>
      <c r="AP6" s="159" t="e">
        <f>VLOOKUP($AO$4,$AO$11:$AS$19,4,)</f>
        <v>#N/A</v>
      </c>
      <c r="AQ6" s="3"/>
      <c r="AR6" s="3"/>
      <c r="AS6" s="3"/>
    </row>
    <row r="7" spans="1:108" ht="17.100000000000001" customHeight="1" thickBot="1">
      <c r="A7" s="87"/>
      <c r="B7" s="93"/>
      <c r="C7" s="435" t="str">
        <f>IF($F$1="委託業務従事日誌","委託先等名称：","補助先等名称：")</f>
        <v>委託先等名称：</v>
      </c>
      <c r="D7" s="443"/>
      <c r="E7" s="436" t="s">
        <v>121</v>
      </c>
      <c r="F7" s="437"/>
      <c r="G7" s="437"/>
      <c r="H7" s="437"/>
      <c r="I7" s="437"/>
      <c r="J7" s="437"/>
      <c r="K7" s="437"/>
      <c r="L7" s="437"/>
      <c r="M7" s="437"/>
      <c r="N7" s="437"/>
      <c r="O7" s="437"/>
      <c r="P7" s="437"/>
      <c r="Q7" s="88"/>
      <c r="R7" s="72" t="s">
        <v>45</v>
      </c>
      <c r="S7" s="327" t="str" cm="1">
        <f t="array" ref="S7">IF(COUNTA(E7)&gt;=1,_xlfn.IFS(E7=" ","✕"&amp;AJ7,E7="　","✕"&amp;AJ7,TRUE,"○"),"✕"&amp;AJ7)</f>
        <v>○</v>
      </c>
      <c r="T7" s="71"/>
      <c r="U7" s="25"/>
      <c r="V7" s="25"/>
      <c r="W7" s="71"/>
      <c r="X7" s="71"/>
      <c r="Y7" s="430"/>
      <c r="Z7" s="430"/>
      <c r="AA7" s="430"/>
      <c r="AB7" s="430"/>
      <c r="AC7" s="430"/>
      <c r="AD7" s="430"/>
      <c r="AE7" s="430"/>
      <c r="AF7" s="430"/>
      <c r="AG7" s="431"/>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442" t="s">
        <v>70</v>
      </c>
      <c r="D8" s="443"/>
      <c r="E8" s="418" t="s">
        <v>159</v>
      </c>
      <c r="F8" s="419"/>
      <c r="G8" s="419"/>
      <c r="H8" s="419"/>
      <c r="I8" s="420"/>
      <c r="J8" s="420"/>
      <c r="K8" s="45"/>
      <c r="L8" s="45"/>
      <c r="M8" s="45" t="str">
        <f>IF($F$1="委託業務従事日誌","業務管理者等","主任研究者等")&amp;"　所属："</f>
        <v>業務管理者等　所属：</v>
      </c>
      <c r="N8" s="418" t="s">
        <v>125</v>
      </c>
      <c r="O8" s="419"/>
      <c r="P8" s="419"/>
      <c r="Q8" s="89"/>
      <c r="R8" s="72" t="s">
        <v>45</v>
      </c>
      <c r="S8" s="327" t="str" cm="1">
        <f t="array" ref="S8">_xlfn.IFS(AND(COUNTA(E8)&gt;=1,COUNTA(N8)&gt;=1,COUNTA(I8)&gt;=1),"○",TRUE,IF(COUNTA(E8)&gt;=1,"","✕ "&amp;AJ8&amp;" ")&amp;IF(COUNTA(N8)&gt;=1,"","✕ "&amp;AJ10)&amp;IF(COUNTA(I8)&gt;=1,"","✕ "&amp;AJ23))</f>
        <v>✕ “雇用形態”が未入力。</v>
      </c>
      <c r="T8" s="71"/>
      <c r="W8" s="71"/>
      <c r="X8" s="71"/>
      <c r="Y8" s="430"/>
      <c r="Z8" s="430"/>
      <c r="AA8" s="430"/>
      <c r="AB8" s="430"/>
      <c r="AC8" s="430"/>
      <c r="AD8" s="430"/>
      <c r="AE8" s="430"/>
      <c r="AF8" s="430"/>
      <c r="AG8" s="431"/>
      <c r="AH8" s="170" t="s">
        <v>92</v>
      </c>
      <c r="AI8" s="169" t="str">
        <f>IF(COUNTA(E8)&gt;=1,"○","✕")</f>
        <v>○</v>
      </c>
      <c r="AJ8" s="69" t="s">
        <v>91</v>
      </c>
      <c r="AO8" s="145"/>
      <c r="AP8" s="176"/>
      <c r="AQ8" s="3"/>
      <c r="AR8" s="3"/>
      <c r="AS8" s="3"/>
    </row>
    <row r="9" spans="1:108" ht="21" customHeight="1">
      <c r="A9" s="458" t="s">
        <v>102</v>
      </c>
      <c r="B9" s="143"/>
      <c r="C9" s="96"/>
      <c r="D9" s="95" t="s">
        <v>3</v>
      </c>
      <c r="E9" s="418" t="s">
        <v>155</v>
      </c>
      <c r="F9" s="418"/>
      <c r="G9" s="418"/>
      <c r="H9" s="418"/>
      <c r="I9" s="460"/>
      <c r="J9" s="461"/>
      <c r="K9" s="44"/>
      <c r="L9" s="44"/>
      <c r="M9" s="309" t="s">
        <v>6</v>
      </c>
      <c r="N9" s="418" t="s">
        <v>122</v>
      </c>
      <c r="O9" s="419"/>
      <c r="P9" s="419"/>
      <c r="Q9" s="89"/>
      <c r="R9" s="72" t="s">
        <v>45</v>
      </c>
      <c r="S9" s="327" t="str" cm="1">
        <f t="array" ref="S9">_xlfn.IFS(AND(COUNTA(E9)&gt;=1,COUNTA(N9)&gt;=1,COUNTA(I9)&gt;=1),"○",TRUE,IF(COUNTA(E9)&gt;=1,"","✕ "&amp;AJ9&amp;" ")&amp;IF(COUNTA(N9)&gt;=1,"","✕ "&amp;AJ11)&amp;IF(COUNTA(I9)&gt;=1,"","✕ "&amp;AJ22))</f>
        <v>✕ “勤務体系”が未入力。</v>
      </c>
      <c r="T9" s="71"/>
      <c r="W9" s="71"/>
      <c r="X9" s="71"/>
      <c r="Y9" s="430"/>
      <c r="Z9" s="430"/>
      <c r="AA9" s="430"/>
      <c r="AB9" s="430"/>
      <c r="AC9" s="430"/>
      <c r="AD9" s="430"/>
      <c r="AE9" s="430"/>
      <c r="AF9" s="430"/>
      <c r="AG9" s="431"/>
      <c r="AH9" s="168" t="s">
        <v>94</v>
      </c>
      <c r="AI9" s="169" t="str">
        <f>IF(COUNTA(E9)&gt;=1,"○","✕")</f>
        <v>○</v>
      </c>
      <c r="AJ9" s="69" t="s">
        <v>93</v>
      </c>
      <c r="AO9" s="145"/>
      <c r="AP9" s="144"/>
      <c r="AQ9" s="3"/>
      <c r="AR9" s="3"/>
      <c r="AS9" s="3"/>
    </row>
    <row r="10" spans="1:108" ht="30" customHeight="1" thickBot="1">
      <c r="A10" s="459"/>
      <c r="B10" s="61">
        <f>COUNTIF($B$13:$B$43,"月")+COUNTIF($B$13:$B$43,"火")+COUNTIF($B$13:$B$43,"水")+COUNTIF($B$13:$B$43,"木")+COUNTIF($B$13:$B$43,"金")+COUNTIF($B$13:$B$43,"土")+COUNTIF($B$13:$B$43,"日")-COUNTIF($C$13:$C$43,"休日")-COUNTIF($C$13:$C$43,"休日出勤")-COUNTIF($C$13:$C$43,"振休")-COUNTIF($C$13:$C$43,"代休")</f>
        <v>22</v>
      </c>
      <c r="C10" s="462" t="str">
        <f>"←稼働"&amp;F54&amp;"日
 + "&amp;"休暇"&amp;E54&amp;"日"</f>
        <v>←稼働22日
 + 休暇0日</v>
      </c>
      <c r="D10" s="463"/>
      <c r="E10" s="464" t="str">
        <f>IF(OR(I9="管理職/高プロ",I9="固定残業代有",I9="(大学・国研等)管理職/高プロ"),"所定労働時間                                                                                                                                                                                              (hh:mm/日)","")</f>
        <v/>
      </c>
      <c r="F10" s="465"/>
      <c r="G10" s="311"/>
      <c r="H10" s="415" t="str" cm="1">
        <f t="array" ref="H10">_xlfn.IFS(OR(N54="管理職",N54="裁量労働制",N54="固定残業制"),"半休・時間休　(hh:mm/月)",OR(N54="(大学・国研等)裁量労働制"),"給与支給上の休日労働時間(hh:mm/月)",TRUE,"")</f>
        <v/>
      </c>
      <c r="I10" s="415"/>
      <c r="J10" s="308"/>
      <c r="K10" s="415" t="str" cm="1">
        <f t="array" ref="K10">_xlfn.IFS(OR(N54="裁量労働制",N54="(大学・国研等)裁量労働制"),"労基提出した協定上
の みなし時間(hh:mm/日)",N54="固定残業制","雇用契約に記載の
固定残業時間(hh:mm/月)",TRUE,"")</f>
        <v/>
      </c>
      <c r="L10" s="415"/>
      <c r="M10" s="415"/>
      <c r="N10" s="308"/>
      <c r="O10" s="416" t="str" cm="1">
        <f t="array" ref="O10">_xlfn.IFS(AND(OR(H2="あり",Q2="あり"),I9&lt;&gt;"通常勤務"),"他の公的事業
従事(hh:mm/月)",AND(H2="なし",Q2="なし"),"",TRUE,"")</f>
        <v/>
      </c>
      <c r="P10" s="417"/>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30"/>
      <c r="Z10" s="430"/>
      <c r="AA10" s="430"/>
      <c r="AB10" s="430"/>
      <c r="AC10" s="430"/>
      <c r="AD10" s="430"/>
      <c r="AE10" s="430"/>
      <c r="AF10" s="430"/>
      <c r="AG10" s="431"/>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444" t="s">
        <v>0</v>
      </c>
      <c r="B11" s="446" t="s">
        <v>1</v>
      </c>
      <c r="C11" s="448" t="s">
        <v>87</v>
      </c>
      <c r="D11" s="421" t="s">
        <v>168</v>
      </c>
      <c r="E11" s="422"/>
      <c r="F11" s="422"/>
      <c r="G11" s="423"/>
      <c r="H11" s="424" t="s">
        <v>7</v>
      </c>
      <c r="I11" s="424" t="s">
        <v>8</v>
      </c>
      <c r="J11" s="426" t="s">
        <v>86</v>
      </c>
      <c r="K11" s="426"/>
      <c r="L11" s="426"/>
      <c r="M11" s="426"/>
      <c r="N11" s="426"/>
      <c r="O11" s="426"/>
      <c r="P11" s="426"/>
      <c r="Q11" s="427"/>
      <c r="R11" s="72"/>
      <c r="S11" s="328"/>
      <c r="T11" s="71"/>
      <c r="W11" s="71"/>
      <c r="X11" s="71"/>
      <c r="Y11" s="430"/>
      <c r="Z11" s="430"/>
      <c r="AA11" s="430"/>
      <c r="AB11" s="430"/>
      <c r="AC11" s="430"/>
      <c r="AD11" s="430"/>
      <c r="AE11" s="430"/>
      <c r="AF11" s="430"/>
      <c r="AG11" s="431"/>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445"/>
      <c r="B12" s="447"/>
      <c r="C12" s="449"/>
      <c r="D12" s="41" t="s">
        <v>4</v>
      </c>
      <c r="E12" s="4" t="s">
        <v>5</v>
      </c>
      <c r="F12" s="5" t="s">
        <v>4</v>
      </c>
      <c r="G12" s="4" t="s">
        <v>5</v>
      </c>
      <c r="H12" s="425"/>
      <c r="I12" s="425"/>
      <c r="J12" s="428"/>
      <c r="K12" s="428"/>
      <c r="L12" s="428"/>
      <c r="M12" s="428"/>
      <c r="N12" s="428"/>
      <c r="O12" s="428"/>
      <c r="P12" s="428"/>
      <c r="Q12" s="429"/>
      <c r="R12" s="72"/>
      <c r="S12" s="328" t="str">
        <f>IF(TEXT(ABS((E23-D23)+(G23-F23)-H23),IF((E23-D23)+(G23-F23)&lt;H23,"-[h]:mm","[h]:mm"))&lt;"0:00"*1,"✕","○")</f>
        <v>○</v>
      </c>
      <c r="T12" s="71"/>
      <c r="W12" s="71"/>
      <c r="X12" s="71"/>
      <c r="Y12" s="430"/>
      <c r="Z12" s="430"/>
      <c r="AA12" s="430"/>
      <c r="AB12" s="430"/>
      <c r="AC12" s="430"/>
      <c r="AD12" s="430"/>
      <c r="AE12" s="430"/>
      <c r="AF12" s="430"/>
      <c r="AG12" s="431"/>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2"/>
      <c r="K13" s="413"/>
      <c r="L13" s="413"/>
      <c r="M13" s="413"/>
      <c r="N13" s="413"/>
      <c r="O13" s="413"/>
      <c r="P13" s="413"/>
      <c r="Q13" s="414"/>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7"/>
      <c r="K14" s="408"/>
      <c r="L14" s="408"/>
      <c r="M14" s="408"/>
      <c r="N14" s="408"/>
      <c r="O14" s="408"/>
      <c r="P14" s="408"/>
      <c r="Q14" s="409"/>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7"/>
      <c r="K15" s="408"/>
      <c r="L15" s="408"/>
      <c r="M15" s="408"/>
      <c r="N15" s="408"/>
      <c r="O15" s="408"/>
      <c r="P15" s="408"/>
      <c r="Q15" s="409"/>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7"/>
      <c r="K16" s="410"/>
      <c r="L16" s="410"/>
      <c r="M16" s="410"/>
      <c r="N16" s="410"/>
      <c r="O16" s="410"/>
      <c r="P16" s="410"/>
      <c r="Q16" s="411"/>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00000000000001"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7"/>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07"/>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07"/>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7"/>
      <c r="K20" s="410"/>
      <c r="L20" s="410"/>
      <c r="M20" s="410"/>
      <c r="N20" s="410"/>
      <c r="O20" s="410"/>
      <c r="P20" s="410"/>
      <c r="Q20" s="411"/>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7"/>
      <c r="K21" s="410"/>
      <c r="L21" s="410"/>
      <c r="M21" s="410"/>
      <c r="N21" s="410"/>
      <c r="O21" s="410"/>
      <c r="P21" s="410"/>
      <c r="Q21" s="41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00000000000001"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7"/>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00000000000001"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7"/>
      <c r="K23" s="410"/>
      <c r="L23" s="410"/>
      <c r="M23" s="410"/>
      <c r="N23" s="410"/>
      <c r="O23" s="410"/>
      <c r="P23" s="410"/>
      <c r="Q23" s="41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00000000000001"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7"/>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07"/>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7"/>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07"/>
      <c r="K27" s="408"/>
      <c r="L27" s="408"/>
      <c r="M27" s="408"/>
      <c r="N27" s="408"/>
      <c r="O27" s="408"/>
      <c r="P27" s="408"/>
      <c r="Q27" s="409"/>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7"/>
      <c r="K28" s="408"/>
      <c r="L28" s="408"/>
      <c r="M28" s="408"/>
      <c r="N28" s="408"/>
      <c r="O28" s="408"/>
      <c r="P28" s="408"/>
      <c r="Q28" s="409"/>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7"/>
      <c r="K29" s="408"/>
      <c r="L29" s="408"/>
      <c r="M29" s="408"/>
      <c r="N29" s="408"/>
      <c r="O29" s="408"/>
      <c r="P29" s="408"/>
      <c r="Q29" s="409"/>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7"/>
      <c r="K30" s="410"/>
      <c r="L30" s="410"/>
      <c r="M30" s="410"/>
      <c r="N30" s="410"/>
      <c r="O30" s="410"/>
      <c r="P30" s="410"/>
      <c r="Q30" s="41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7"/>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7"/>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07"/>
      <c r="K33" s="408"/>
      <c r="L33" s="408"/>
      <c r="M33" s="408"/>
      <c r="N33" s="408"/>
      <c r="O33" s="408"/>
      <c r="P33" s="408"/>
      <c r="Q33" s="409"/>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07"/>
      <c r="K34" s="408"/>
      <c r="L34" s="408"/>
      <c r="M34" s="408"/>
      <c r="N34" s="408"/>
      <c r="O34" s="408"/>
      <c r="P34" s="408"/>
      <c r="Q34" s="409"/>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07"/>
      <c r="K35" s="408"/>
      <c r="L35" s="408"/>
      <c r="M35" s="408"/>
      <c r="N35" s="408"/>
      <c r="O35" s="408"/>
      <c r="P35" s="408"/>
      <c r="Q35" s="409"/>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7"/>
      <c r="K36" s="408"/>
      <c r="L36" s="408"/>
      <c r="M36" s="408"/>
      <c r="N36" s="408"/>
      <c r="O36" s="408"/>
      <c r="P36" s="408"/>
      <c r="Q36" s="409"/>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7"/>
      <c r="K37" s="408"/>
      <c r="L37" s="408"/>
      <c r="M37" s="408"/>
      <c r="N37" s="408"/>
      <c r="O37" s="408"/>
      <c r="P37" s="408"/>
      <c r="Q37" s="409"/>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7"/>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07"/>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7"/>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07"/>
      <c r="K41" s="410"/>
      <c r="L41" s="410"/>
      <c r="M41" s="410"/>
      <c r="N41" s="410"/>
      <c r="O41" s="410"/>
      <c r="P41" s="410"/>
      <c r="Q41" s="41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7"/>
      <c r="K42" s="410"/>
      <c r="L42" s="410"/>
      <c r="M42" s="410"/>
      <c r="N42" s="410"/>
      <c r="O42" s="410"/>
      <c r="P42" s="410"/>
      <c r="Q42" s="41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90"/>
      <c r="K43" s="391"/>
      <c r="L43" s="391"/>
      <c r="M43" s="391"/>
      <c r="N43" s="391"/>
      <c r="O43" s="391"/>
      <c r="P43" s="391"/>
      <c r="Q43" s="392"/>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393" t="s">
        <v>164</v>
      </c>
      <c r="B46" s="394"/>
      <c r="C46" s="394"/>
      <c r="D46" s="394"/>
      <c r="E46" s="394"/>
      <c r="F46" s="394"/>
      <c r="G46" s="394"/>
      <c r="H46" s="394"/>
      <c r="I46" s="394"/>
      <c r="J46" s="395" t="s">
        <v>165</v>
      </c>
      <c r="K46" s="395"/>
      <c r="L46" s="395"/>
      <c r="M46" s="395"/>
      <c r="N46" s="395"/>
      <c r="O46" s="395"/>
      <c r="P46" s="395"/>
      <c r="Q46" s="396"/>
      <c r="AO46" s="25"/>
      <c r="AP46" s="25"/>
      <c r="AQ46" s="25"/>
      <c r="AR46" s="25"/>
      <c r="AS46" s="25"/>
    </row>
    <row r="47" spans="1:45" ht="7.05" customHeight="1" thickBot="1">
      <c r="A47" s="35"/>
      <c r="B47" s="56"/>
      <c r="C47" s="56"/>
      <c r="D47" s="397"/>
      <c r="E47" s="397"/>
      <c r="F47" s="57"/>
      <c r="G47" s="57"/>
      <c r="H47" s="57"/>
      <c r="I47" s="57"/>
      <c r="J47" s="397"/>
      <c r="K47" s="397"/>
      <c r="L47" s="397"/>
      <c r="M47" s="397"/>
      <c r="N47" s="397"/>
      <c r="O47" s="397"/>
      <c r="P47" s="397"/>
      <c r="Q47" s="398"/>
      <c r="AO47" s="25"/>
      <c r="AP47" s="25"/>
      <c r="AQ47" s="25"/>
      <c r="AR47" s="25"/>
      <c r="AS47" s="25"/>
    </row>
    <row r="48" spans="1:45" ht="16.5" customHeight="1" thickBot="1">
      <c r="A48" s="9"/>
      <c r="B48" s="399" t="s">
        <v>10</v>
      </c>
      <c r="C48" s="400"/>
      <c r="D48" s="401"/>
      <c r="E48" s="402"/>
      <c r="F48" s="55" t="s">
        <v>11</v>
      </c>
      <c r="G48" s="403"/>
      <c r="H48" s="404"/>
      <c r="I48" s="404"/>
      <c r="J48" s="405"/>
      <c r="K48" s="55" t="s">
        <v>9</v>
      </c>
      <c r="L48" s="406"/>
      <c r="M48" s="404"/>
      <c r="N48" s="404"/>
      <c r="O48" s="404"/>
      <c r="P48" s="405"/>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386" t="s">
        <v>169</v>
      </c>
      <c r="B50" s="386"/>
      <c r="C50" s="386"/>
      <c r="D50" s="386"/>
      <c r="E50" s="386"/>
      <c r="F50" s="386"/>
      <c r="G50" s="386"/>
      <c r="H50" s="386"/>
      <c r="I50" s="386"/>
      <c r="J50" s="386"/>
      <c r="K50" s="386"/>
      <c r="L50" s="386"/>
      <c r="M50" s="386"/>
      <c r="N50" s="386"/>
      <c r="O50" s="386"/>
      <c r="P50" s="386"/>
      <c r="Q50" s="386"/>
      <c r="AO50" s="25"/>
      <c r="AP50" s="25"/>
      <c r="AQ50" s="25"/>
      <c r="AR50" s="25"/>
      <c r="AS50" s="25"/>
    </row>
    <row r="51" spans="1:45" ht="17.399999999999999" customHeight="1">
      <c r="A51" s="387"/>
      <c r="B51" s="387"/>
      <c r="C51" s="387"/>
      <c r="D51" s="387"/>
      <c r="E51" s="387"/>
      <c r="F51" s="387"/>
      <c r="G51" s="387"/>
      <c r="H51" s="387"/>
      <c r="I51" s="387"/>
      <c r="J51" s="387"/>
      <c r="K51" s="387"/>
      <c r="L51" s="387"/>
      <c r="M51" s="387"/>
      <c r="N51" s="387"/>
      <c r="O51" s="387"/>
      <c r="P51" s="387"/>
      <c r="Q51" s="387"/>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88" t="s">
        <v>135</v>
      </c>
      <c r="M53" s="389"/>
      <c r="N53" s="199" t="s">
        <v>17</v>
      </c>
      <c r="O53" s="200"/>
      <c r="P53" s="200"/>
      <c r="Q53" s="200"/>
      <c r="AI53" s="67"/>
    </row>
    <row r="54" spans="1:45" ht="11.4"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4"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4"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4"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8" hidden="1" outlineLevel="1" thickBot="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8"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JVcz8xA4wDRc7UvrK4xmhwqC2IrdAw4rlCm7KRRQnzRndcljuRlbNaHJZEMJnZTj5AUzq/FcJWEQuFl+e3YBJg==" saltValue="bXlv4IrpSojd44J9R9/wDQ==" spinCount="100000" sheet="1" formatRows="0" selectLockedCells="1"/>
  <dataConsolidate/>
  <mergeCells count="142">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J25:Q25"/>
    <mergeCell ref="J26:Q26"/>
    <mergeCell ref="J27:Q27"/>
    <mergeCell ref="J28:Q28"/>
    <mergeCell ref="J29:Q29"/>
    <mergeCell ref="J30:Q30"/>
    <mergeCell ref="J19:Q19"/>
    <mergeCell ref="J20:Q20"/>
    <mergeCell ref="J21:Q21"/>
    <mergeCell ref="J22:Q22"/>
    <mergeCell ref="J23:Q23"/>
    <mergeCell ref="J24:Q24"/>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494" priority="39">
      <formula>OR($C13="休暇",$C13="休日")</formula>
    </cfRule>
  </conditionalFormatting>
  <conditionalFormatting sqref="B13:B43">
    <cfRule type="expression" dxfId="493" priority="52">
      <formula>$B13="土"</formula>
    </cfRule>
    <cfRule type="expression" dxfId="492" priority="51">
      <formula>$B13="日"</formula>
    </cfRule>
  </conditionalFormatting>
  <conditionalFormatting sqref="B64 B68 F68 B71">
    <cfRule type="expression" dxfId="491" priority="37">
      <formula>OR($N$54="管理職",$N$54="裁量労働制",$N$54="固定残業制")</formula>
    </cfRule>
  </conditionalFormatting>
  <conditionalFormatting sqref="B64 B68 F68">
    <cfRule type="expression" dxfId="490" priority="5">
      <formula>OR($N$54="(大学・国研等)管理職",$N$54="(大学・国研等)裁量労働制")</formula>
    </cfRule>
  </conditionalFormatting>
  <conditionalFormatting sqref="B76">
    <cfRule type="expression" dxfId="489" priority="17">
      <formula>OR($N$54="管理職",$N$54="裁量労働制")</formula>
    </cfRule>
  </conditionalFormatting>
  <conditionalFormatting sqref="B77">
    <cfRule type="expression" dxfId="488" priority="31">
      <formula>OR($N$54="管理職",$N$54="裁量労働制")</formula>
    </cfRule>
  </conditionalFormatting>
  <conditionalFormatting sqref="B80">
    <cfRule type="expression" dxfId="487" priority="29">
      <formula>$N$54="固定残業制"</formula>
    </cfRule>
  </conditionalFormatting>
  <conditionalFormatting sqref="B83 B87 B90">
    <cfRule type="expression" dxfId="486" priority="26">
      <formula>$N$54="固定残業制"</formula>
    </cfRule>
  </conditionalFormatting>
  <conditionalFormatting sqref="B84 B88 B91">
    <cfRule type="expression" dxfId="485" priority="23">
      <formula>$N$54="固定残業制"</formula>
    </cfRule>
  </conditionalFormatting>
  <conditionalFormatting sqref="B65:C65 B69:C69 F69 B72:C72 B78:C78">
    <cfRule type="expression" dxfId="484" priority="11">
      <formula>OR($N$54="管理職",$N$54="裁量労働制")</formula>
    </cfRule>
  </conditionalFormatting>
  <conditionalFormatting sqref="B65:C65 B69:C69 F69 B72:C72">
    <cfRule type="expression" dxfId="483" priority="35">
      <formula>OR($N$54="管理職",$N$54="裁量労働制",$N$54="固定残業制")</formula>
    </cfRule>
  </conditionalFormatting>
  <conditionalFormatting sqref="B65:C65 B69:C69 F69">
    <cfRule type="expression" dxfId="482" priority="4">
      <formula>OR($N$54="(大学・国研等)管理職",$N$54="(大学・国研等)裁量労働制")</formula>
    </cfRule>
  </conditionalFormatting>
  <conditionalFormatting sqref="B69:D69">
    <cfRule type="expression" dxfId="481" priority="9">
      <formula>OR($N$54="管理職",$N$54="裁量労働制",$N$54="固定残業制",$N$54="(大学・国研等)管理職",$N$54="(大学・国研等)裁量労働制")</formula>
    </cfRule>
  </conditionalFormatting>
  <conditionalFormatting sqref="C64 F64:O64 C68 G68:O68 C71:N71">
    <cfRule type="expression" dxfId="480" priority="16">
      <formula>OR($N$54="管理職",$N$54="裁量労働制",$N$54="固定残業制")</formula>
    </cfRule>
  </conditionalFormatting>
  <conditionalFormatting sqref="C80:L80">
    <cfRule type="expression" dxfId="479" priority="27">
      <formula>$N$54="固定残業制"</formula>
    </cfRule>
  </conditionalFormatting>
  <conditionalFormatting sqref="C83:L83 C90:N90 C87:E87">
    <cfRule type="expression" dxfId="478" priority="20">
      <formula>$N$54="固定残業制"</formula>
    </cfRule>
  </conditionalFormatting>
  <conditionalFormatting sqref="C84:L84 C88:L88 C91:N91">
    <cfRule type="expression" dxfId="477" priority="21">
      <formula>$N$54="固定残業制"</formula>
    </cfRule>
  </conditionalFormatting>
  <conditionalFormatting sqref="C76:N76">
    <cfRule type="expression" dxfId="476" priority="36">
      <formula>OR($N$54="管理職",$N$54="裁量労働制")</formula>
    </cfRule>
  </conditionalFormatting>
  <conditionalFormatting sqref="C78:N78">
    <cfRule type="expression" dxfId="475" priority="34">
      <formula>OR($N$54="管理職",$N$54="裁量労働制")</formula>
    </cfRule>
  </conditionalFormatting>
  <conditionalFormatting sqref="C64:O64 C68 G68:O68">
    <cfRule type="expression" dxfId="474" priority="14">
      <formula>OR($N$54="管理職",$N$54="裁量労働制",$N$54="固定残業制",$N$54="(大学・国研等)管理職",$N$54="(大学・国研等)裁量労働制")</formula>
    </cfRule>
  </conditionalFormatting>
  <conditionalFormatting sqref="D65">
    <cfRule type="expression" dxfId="473" priority="3">
      <formula>OR($N$54="(大学・国研等)管理職",$N$54="(大学・国研等)裁量労働制")</formula>
    </cfRule>
  </conditionalFormatting>
  <conditionalFormatting sqref="D65:O65 C69 G69:O69 C72:N72">
    <cfRule type="expression" dxfId="472" priority="13">
      <formula>OR($N$54="管理職",$N$54="裁量労働制",$N$54="固定残業制")</formula>
    </cfRule>
  </conditionalFormatting>
  <conditionalFormatting sqref="D65:O65 C69 G69:O69">
    <cfRule type="expression" dxfId="471" priority="7">
      <formula>OR($N$54="(大学・国研等)管理職",$N$54="(大学・国研等)裁量労働制")</formula>
    </cfRule>
  </conditionalFormatting>
  <conditionalFormatting sqref="E10:F10">
    <cfRule type="expression" dxfId="470" priority="42">
      <formula>OR(I9="管理職/高プロ",I9="固定残業代有",I9="(大学・国研等)管理職/高プロ")</formula>
    </cfRule>
  </conditionalFormatting>
  <conditionalFormatting sqref="F83:L83 H90:N90">
    <cfRule type="expression" dxfId="469" priority="8">
      <formula>$N$54="固定残業制"</formula>
    </cfRule>
  </conditionalFormatting>
  <conditionalFormatting sqref="F87:L87">
    <cfRule type="expression" dxfId="468" priority="22">
      <formula>$N$54="固定残業制"</formula>
    </cfRule>
  </conditionalFormatting>
  <conditionalFormatting sqref="F77:N77">
    <cfRule type="expression" dxfId="467" priority="18">
      <formula>OR($N$54="管理職",$N$54="裁量労働制")</formula>
    </cfRule>
  </conditionalFormatting>
  <conditionalFormatting sqref="G10">
    <cfRule type="expression" dxfId="466" priority="47">
      <formula>OR($I$9="管理職/高プロ",$I$9="固定残業代有",$I$9="(大学・国研等)管理職/高プロ")</formula>
    </cfRule>
  </conditionalFormatting>
  <conditionalFormatting sqref="H2">
    <cfRule type="expression" dxfId="465" priority="45">
      <formula>COUNTA($F$1)=1</formula>
    </cfRule>
  </conditionalFormatting>
  <conditionalFormatting sqref="H10">
    <cfRule type="expression" dxfId="464" priority="40">
      <formula>OR($I$9="管理職/高プロ",$I$9="裁量",$I$9="固定残業代有",$I$9="(大学・国研等)裁量")</formula>
    </cfRule>
  </conditionalFormatting>
  <conditionalFormatting sqref="I9:J9">
    <cfRule type="expression" dxfId="463" priority="48">
      <formula>COUNTA($F$1)=1</formula>
    </cfRule>
  </conditionalFormatting>
  <conditionalFormatting sqref="I1:M1">
    <cfRule type="expression" dxfId="462" priority="50">
      <formula>$I$1&lt;&gt;"-"</formula>
    </cfRule>
  </conditionalFormatting>
  <conditionalFormatting sqref="J10">
    <cfRule type="expression" dxfId="461" priority="41">
      <formula>OR($I$9="管理職/高プロ",$I$9="裁量",$I$9="固定残業代有",$I$9="(大学・国研等)裁量")</formula>
    </cfRule>
  </conditionalFormatting>
  <conditionalFormatting sqref="K10">
    <cfRule type="expression" dxfId="460" priority="43">
      <formula>OR($I$9="裁量",$I$9="固定残業代有",$I$9="(大学・国研等)裁量")</formula>
    </cfRule>
  </conditionalFormatting>
  <conditionalFormatting sqref="M80">
    <cfRule type="expression" dxfId="459" priority="28">
      <formula>$N$54="固定残業制"</formula>
    </cfRule>
  </conditionalFormatting>
  <conditionalFormatting sqref="M83 M87 O90">
    <cfRule type="expression" dxfId="458" priority="25">
      <formula>$N$54="固定残業制"</formula>
    </cfRule>
  </conditionalFormatting>
  <conditionalFormatting sqref="M84 M88 O91">
    <cfRule type="expression" dxfId="457" priority="24">
      <formula>$N$54="固定残業制"</formula>
    </cfRule>
  </conditionalFormatting>
  <conditionalFormatting sqref="N10">
    <cfRule type="expression" dxfId="456" priority="49">
      <formula>OR($I$9="裁量",$I$9="固定残業代有",$I$9="(大学・国研等)裁量")</formula>
    </cfRule>
  </conditionalFormatting>
  <conditionalFormatting sqref="O10">
    <cfRule type="expression" dxfId="455" priority="53">
      <formula>AND(OR($H$2="あり",$Q$2="あり"),I9&lt;&gt;"通常勤務")</formula>
    </cfRule>
  </conditionalFormatting>
  <conditionalFormatting sqref="O76">
    <cfRule type="expression" dxfId="454" priority="33">
      <formula>OR($N$54="管理職",$N$54="裁量労働制")</formula>
    </cfRule>
  </conditionalFormatting>
  <conditionalFormatting sqref="O77">
    <cfRule type="expression" dxfId="453" priority="12">
      <formula>OR(,$N$54="管理職",$N$54="裁量労働制")</formula>
    </cfRule>
  </conditionalFormatting>
  <conditionalFormatting sqref="O78">
    <cfRule type="expression" dxfId="452" priority="30">
      <formula>OR($N$54="管理職",$N$54="裁量労働制")</formula>
    </cfRule>
  </conditionalFormatting>
  <conditionalFormatting sqref="O80 O84 O88">
    <cfRule type="expression" dxfId="451" priority="19">
      <formula>$N$54="固定残業制"</formula>
    </cfRule>
  </conditionalFormatting>
  <conditionalFormatting sqref="P64 D68 O68:P68">
    <cfRule type="expression" dxfId="450" priority="6">
      <formula>OR($N$54="(大学・国研等)管理職",$N$54="(大学・国研等)裁量労働制")</formula>
    </cfRule>
  </conditionalFormatting>
  <conditionalFormatting sqref="P64 D68 P68 O71">
    <cfRule type="expression" dxfId="449" priority="15">
      <formula>OR($N$54="管理職",$N$54="裁量労働制",$N$54="固定残業制")</formula>
    </cfRule>
  </conditionalFormatting>
  <conditionalFormatting sqref="P65 P69 O72">
    <cfRule type="expression" dxfId="448" priority="10">
      <formula>OR($N$54="管理職",$N$54="裁量労働制",$N$54="固定残業制")</formula>
    </cfRule>
  </conditionalFormatting>
  <conditionalFormatting sqref="P65 P69">
    <cfRule type="expression" dxfId="447" priority="32">
      <formula>OR($N$54="管理職",$N$54="裁量労働制",$N$54="(大学・国研等)管理職",$N$54="(大学・国研等)裁量労働制")</formula>
    </cfRule>
  </conditionalFormatting>
  <conditionalFormatting sqref="Q2">
    <cfRule type="expression" dxfId="446" priority="46">
      <formula>COUNTA($F$1)=1</formula>
    </cfRule>
  </conditionalFormatting>
  <conditionalFormatting sqref="Q10">
    <cfRule type="expression" dxfId="445" priority="54">
      <formula>AND(OR($H$2="あり",$Q$2="あり"),I9&lt;&gt;"通常勤務")</formula>
    </cfRule>
  </conditionalFormatting>
  <conditionalFormatting sqref="AI1">
    <cfRule type="expression" dxfId="44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DA94C736-D32F-4091-89F1-1D2EC5DA21E2}">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440" t="s">
        <v>173</v>
      </c>
      <c r="B1" s="441"/>
      <c r="C1" s="441"/>
      <c r="D1" s="441"/>
      <c r="E1" s="441"/>
      <c r="F1" s="450" t="s">
        <v>105</v>
      </c>
      <c r="G1" s="451"/>
      <c r="H1" s="451"/>
      <c r="I1" s="452" t="str">
        <f>IF(AI1="エラーなし","-","コメント(S列)をご確認ください。")</f>
        <v>コメント(S列)をご確認ください。</v>
      </c>
      <c r="J1" s="453"/>
      <c r="K1" s="453"/>
      <c r="L1" s="453"/>
      <c r="M1" s="453"/>
      <c r="N1" s="29" t="str">
        <f>IF($F$1="委託業務従事日誌","契約管理番号：","事業番号：")</f>
        <v>契約管理番号：</v>
      </c>
      <c r="O1" s="454" t="s">
        <v>151</v>
      </c>
      <c r="P1" s="455"/>
      <c r="Q1" s="10" t="str">
        <f>IF($F$1="委託業務従事日誌","別紙８","")</f>
        <v>別紙８</v>
      </c>
      <c r="R1" s="456" t="s">
        <v>46</v>
      </c>
      <c r="S1" s="326" t="s">
        <v>89</v>
      </c>
      <c r="T1" s="94"/>
      <c r="U1" s="71"/>
      <c r="V1" s="71"/>
      <c r="W1" s="71"/>
      <c r="X1" s="71"/>
      <c r="Y1" s="430" t="s">
        <v>72</v>
      </c>
      <c r="Z1" s="430" t="s">
        <v>73</v>
      </c>
      <c r="AA1" s="430" t="s">
        <v>74</v>
      </c>
      <c r="AB1" s="430" t="s">
        <v>75</v>
      </c>
      <c r="AC1" s="430" t="s">
        <v>78</v>
      </c>
      <c r="AD1" s="430" t="s">
        <v>76</v>
      </c>
      <c r="AE1" s="430" t="s">
        <v>77</v>
      </c>
      <c r="AF1" s="430" t="s">
        <v>182</v>
      </c>
      <c r="AG1" s="430"/>
      <c r="AH1" s="64" t="s">
        <v>21</v>
      </c>
      <c r="AI1" s="65" t="str">
        <f>IF(COUNTIF(AI2:AI26,"○")=COUNTA(AH2:AH26),"エラーなし","エラーあり")</f>
        <v>エラーあり</v>
      </c>
      <c r="AJ1" s="68" t="s">
        <v>33</v>
      </c>
      <c r="AK1" s="68"/>
      <c r="AO1" s="25"/>
      <c r="AP1" s="25"/>
      <c r="AQ1" s="25"/>
      <c r="AR1" s="25"/>
      <c r="AS1" s="25"/>
    </row>
    <row r="2" spans="1:108" ht="17.100000000000001" customHeight="1" thickBot="1">
      <c r="A2" s="432" t="s">
        <v>161</v>
      </c>
      <c r="B2" s="433"/>
      <c r="C2" s="433"/>
      <c r="D2" s="433"/>
      <c r="E2" s="433"/>
      <c r="F2" s="433"/>
      <c r="G2" s="433"/>
      <c r="H2" s="91"/>
      <c r="I2" s="92"/>
      <c r="J2" s="92"/>
      <c r="K2" s="92"/>
      <c r="L2" s="92"/>
      <c r="M2" s="92"/>
      <c r="N2" s="92"/>
      <c r="O2" s="92"/>
      <c r="P2" s="92" t="s">
        <v>160</v>
      </c>
      <c r="Q2" s="70"/>
      <c r="R2" s="457"/>
      <c r="S2" s="327" t="str" cm="1">
        <f t="array" ref="S2">IF(AND(AI2="○",AI3="○"),"○",_xlfn.IFS(AI2="○","",AI2="✕","✕　"&amp;AJ2&amp;"　　")&amp;_xlfn.IFS(AI3="○","",AI3="✕","✕　"&amp;AJ3))</f>
        <v>○</v>
      </c>
      <c r="T2" s="71"/>
      <c r="W2" s="71"/>
      <c r="X2" s="71"/>
      <c r="Y2" s="430"/>
      <c r="Z2" s="430"/>
      <c r="AA2" s="430"/>
      <c r="AB2" s="430"/>
      <c r="AC2" s="430"/>
      <c r="AD2" s="430"/>
      <c r="AE2" s="430"/>
      <c r="AF2" s="430"/>
      <c r="AG2" s="431"/>
      <c r="AH2" s="166" t="s">
        <v>29</v>
      </c>
      <c r="AI2" s="167" t="str">
        <f>IF(A1="","✕","○")</f>
        <v>○</v>
      </c>
      <c r="AJ2" s="69" t="s">
        <v>39</v>
      </c>
    </row>
    <row r="3" spans="1:108" ht="17.100000000000001" customHeight="1" thickBot="1">
      <c r="A3" s="434" t="str">
        <f>IF($F$1="委託業務従事日誌","委託業務の名称：","補助事業の名称：")</f>
        <v>委託業務の名称：</v>
      </c>
      <c r="B3" s="435"/>
      <c r="C3" s="435"/>
      <c r="D3" s="435"/>
      <c r="E3" s="436" t="s">
        <v>124</v>
      </c>
      <c r="F3" s="437"/>
      <c r="G3" s="437"/>
      <c r="H3" s="437"/>
      <c r="I3" s="437"/>
      <c r="J3" s="437"/>
      <c r="K3" s="437"/>
      <c r="L3" s="437"/>
      <c r="M3" s="437"/>
      <c r="N3" s="437"/>
      <c r="O3" s="437"/>
      <c r="P3" s="437"/>
      <c r="Q3" s="88"/>
      <c r="R3" s="457"/>
      <c r="S3" s="327" t="str" cm="1">
        <f t="array" ref="S3">IF(AND(AI4="○",AI5="○"),"○",_xlfn.IFS(AI4="○","",AI4="✕","✕　"&amp;AJ4&amp;"　　")&amp;_xlfn.IFS(AI5="○","",AI5="✕","✕　"&amp;AJ5))</f>
        <v>✕　“他のNEDO事業有無”が未選択。　　✕　“他の公的事業有無”が未選択。</v>
      </c>
      <c r="T3" s="71"/>
      <c r="W3" s="71"/>
      <c r="X3" s="71"/>
      <c r="Y3" s="430"/>
      <c r="Z3" s="430"/>
      <c r="AA3" s="430"/>
      <c r="AB3" s="430"/>
      <c r="AC3" s="430"/>
      <c r="AD3" s="430"/>
      <c r="AE3" s="430"/>
      <c r="AF3" s="430"/>
      <c r="AG3" s="431"/>
      <c r="AH3" s="168" t="s">
        <v>28</v>
      </c>
      <c r="AI3" s="169" t="str">
        <f>IF(O1="","✕","○")</f>
        <v>○</v>
      </c>
      <c r="AJ3" s="69" t="s">
        <v>34</v>
      </c>
      <c r="AO3" s="155" t="s">
        <v>109</v>
      </c>
      <c r="AP3" s="157" t="s">
        <v>108</v>
      </c>
      <c r="AQ3" s="3"/>
      <c r="AR3" s="3"/>
      <c r="AS3" s="3"/>
    </row>
    <row r="4" spans="1:108" ht="17.100000000000001" customHeight="1" thickBot="1">
      <c r="A4" s="438"/>
      <c r="B4" s="439"/>
      <c r="C4" s="439"/>
      <c r="D4" s="439"/>
      <c r="E4" s="436" t="s">
        <v>123</v>
      </c>
      <c r="F4" s="437"/>
      <c r="G4" s="437"/>
      <c r="H4" s="437"/>
      <c r="I4" s="437"/>
      <c r="J4" s="437"/>
      <c r="K4" s="437"/>
      <c r="L4" s="437"/>
      <c r="M4" s="437"/>
      <c r="N4" s="437"/>
      <c r="O4" s="437"/>
      <c r="P4" s="437"/>
      <c r="Q4" s="88"/>
      <c r="S4" s="327" t="str">
        <f>IF(COUNTA(E3:P5)&gt;=1,"○","✕ "&amp;AJ6)</f>
        <v>○</v>
      </c>
      <c r="T4" s="71"/>
      <c r="W4" s="71"/>
      <c r="X4" s="71"/>
      <c r="Y4" s="430"/>
      <c r="Z4" s="430"/>
      <c r="AA4" s="430"/>
      <c r="AB4" s="430"/>
      <c r="AC4" s="430"/>
      <c r="AD4" s="430"/>
      <c r="AE4" s="430"/>
      <c r="AF4" s="430"/>
      <c r="AG4" s="431"/>
      <c r="AH4" s="168" t="s">
        <v>27</v>
      </c>
      <c r="AI4" s="169" t="str" cm="1">
        <f t="array" ref="AI4">_xlfn.IFS(H2="あり","○",H2="なし","○",TRUE,"✕")</f>
        <v>✕</v>
      </c>
      <c r="AJ4" s="69" t="s">
        <v>35</v>
      </c>
      <c r="AO4" s="156">
        <f>I9</f>
        <v>0</v>
      </c>
      <c r="AP4" s="158" t="e">
        <f>VLOOKUP($AO$4,$AO$11:$AS$19,2,)</f>
        <v>#N/A</v>
      </c>
      <c r="AQ4" s="3"/>
      <c r="AR4" s="3"/>
      <c r="AS4" s="3"/>
    </row>
    <row r="5" spans="1:108" ht="17.100000000000001" customHeight="1">
      <c r="A5" s="438"/>
      <c r="B5" s="439"/>
      <c r="C5" s="439"/>
      <c r="D5" s="439"/>
      <c r="E5" s="436" t="s">
        <v>152</v>
      </c>
      <c r="F5" s="437"/>
      <c r="G5" s="437"/>
      <c r="H5" s="437"/>
      <c r="I5" s="437"/>
      <c r="J5" s="437"/>
      <c r="K5" s="437"/>
      <c r="L5" s="437"/>
      <c r="M5" s="437"/>
      <c r="N5" s="437"/>
      <c r="O5" s="437"/>
      <c r="P5" s="437"/>
      <c r="Q5" s="88"/>
      <c r="R5" s="73"/>
      <c r="S5" s="327"/>
      <c r="T5" s="71"/>
      <c r="U5" s="24"/>
      <c r="V5" s="24"/>
      <c r="W5" s="71"/>
      <c r="X5" s="71"/>
      <c r="Y5" s="430"/>
      <c r="Z5" s="430"/>
      <c r="AA5" s="430"/>
      <c r="AB5" s="430"/>
      <c r="AC5" s="430"/>
      <c r="AD5" s="430"/>
      <c r="AE5" s="430"/>
      <c r="AF5" s="430"/>
      <c r="AG5" s="431"/>
      <c r="AH5" s="168" t="s">
        <v>26</v>
      </c>
      <c r="AI5" s="169" t="str" cm="1">
        <f t="array" ref="AI5">_xlfn.IFS(Q2="あり","○",Q2="なし","○",TRUE,"✕")</f>
        <v>✕</v>
      </c>
      <c r="AJ5" s="69" t="s">
        <v>90</v>
      </c>
      <c r="AO5" s="145"/>
      <c r="AP5" s="159" t="e">
        <f>VLOOKUP($AO$4,$AO$11:$AS$19,3,)</f>
        <v>#N/A</v>
      </c>
      <c r="AQ5" s="3"/>
      <c r="AR5" s="3"/>
      <c r="AS5" s="3"/>
    </row>
    <row r="6" spans="1:108" ht="17.100000000000001" customHeight="1">
      <c r="A6" s="434" t="str">
        <f>IF($F$1="委託業務従事日誌","再委託等項目：","委託・共同研究項目：")</f>
        <v>再委託等項目：</v>
      </c>
      <c r="B6" s="435"/>
      <c r="C6" s="435"/>
      <c r="D6" s="435"/>
      <c r="E6" s="436" t="s">
        <v>12</v>
      </c>
      <c r="F6" s="437"/>
      <c r="G6" s="437"/>
      <c r="H6" s="437"/>
      <c r="I6" s="437"/>
      <c r="J6" s="437"/>
      <c r="K6" s="437"/>
      <c r="L6" s="437"/>
      <c r="M6" s="437"/>
      <c r="N6" s="437"/>
      <c r="O6" s="437"/>
      <c r="P6" s="437"/>
      <c r="Q6" s="88"/>
      <c r="S6" s="327"/>
      <c r="T6" s="71"/>
      <c r="W6" s="71"/>
      <c r="X6" s="71"/>
      <c r="Y6" s="430"/>
      <c r="Z6" s="430"/>
      <c r="AA6" s="430"/>
      <c r="AB6" s="430"/>
      <c r="AC6" s="430"/>
      <c r="AD6" s="430"/>
      <c r="AE6" s="430"/>
      <c r="AF6" s="430"/>
      <c r="AG6" s="431"/>
      <c r="AH6" s="168" t="s">
        <v>25</v>
      </c>
      <c r="AI6" s="169" t="str">
        <f>IF(COUNTA(E3:P5)&gt;=1,"○","✕")</f>
        <v>○</v>
      </c>
      <c r="AJ6" s="69" t="s">
        <v>36</v>
      </c>
      <c r="AO6" s="145"/>
      <c r="AP6" s="159" t="e">
        <f>VLOOKUP($AO$4,$AO$11:$AS$19,4,)</f>
        <v>#N/A</v>
      </c>
      <c r="AQ6" s="3"/>
      <c r="AR6" s="3"/>
      <c r="AS6" s="3"/>
    </row>
    <row r="7" spans="1:108" ht="17.100000000000001" customHeight="1" thickBot="1">
      <c r="A7" s="87"/>
      <c r="B7" s="93"/>
      <c r="C7" s="435" t="str">
        <f>IF($F$1="委託業務従事日誌","委託先等名称：","補助先等名称：")</f>
        <v>委託先等名称：</v>
      </c>
      <c r="D7" s="443"/>
      <c r="E7" s="436" t="s">
        <v>121</v>
      </c>
      <c r="F7" s="437"/>
      <c r="G7" s="437"/>
      <c r="H7" s="437"/>
      <c r="I7" s="437"/>
      <c r="J7" s="437"/>
      <c r="K7" s="437"/>
      <c r="L7" s="437"/>
      <c r="M7" s="437"/>
      <c r="N7" s="437"/>
      <c r="O7" s="437"/>
      <c r="P7" s="437"/>
      <c r="Q7" s="88"/>
      <c r="R7" s="72" t="s">
        <v>45</v>
      </c>
      <c r="S7" s="327" t="str" cm="1">
        <f t="array" ref="S7">IF(COUNTA(E7)&gt;=1,_xlfn.IFS(E7=" ","✕"&amp;AJ7,E7="　","✕"&amp;AJ7,TRUE,"○"),"✕"&amp;AJ7)</f>
        <v>○</v>
      </c>
      <c r="T7" s="71"/>
      <c r="U7" s="25"/>
      <c r="V7" s="25"/>
      <c r="W7" s="71"/>
      <c r="X7" s="71"/>
      <c r="Y7" s="430"/>
      <c r="Z7" s="430"/>
      <c r="AA7" s="430"/>
      <c r="AB7" s="430"/>
      <c r="AC7" s="430"/>
      <c r="AD7" s="430"/>
      <c r="AE7" s="430"/>
      <c r="AF7" s="430"/>
      <c r="AG7" s="431"/>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442" t="s">
        <v>70</v>
      </c>
      <c r="D8" s="443"/>
      <c r="E8" s="418" t="s">
        <v>159</v>
      </c>
      <c r="F8" s="419"/>
      <c r="G8" s="419"/>
      <c r="H8" s="419"/>
      <c r="I8" s="420"/>
      <c r="J8" s="420"/>
      <c r="K8" s="45"/>
      <c r="L8" s="45"/>
      <c r="M8" s="45" t="str">
        <f>IF($F$1="委託業務従事日誌","業務管理者等","主任研究者等")&amp;"　所属："</f>
        <v>業務管理者等　所属：</v>
      </c>
      <c r="N8" s="418" t="s">
        <v>125</v>
      </c>
      <c r="O8" s="419"/>
      <c r="P8" s="419"/>
      <c r="Q8" s="89"/>
      <c r="R8" s="72" t="s">
        <v>45</v>
      </c>
      <c r="S8" s="327" t="str" cm="1">
        <f t="array" ref="S8">_xlfn.IFS(AND(COUNTA(E8)&gt;=1,COUNTA(N8)&gt;=1,COUNTA(I8)&gt;=1),"○",TRUE,IF(COUNTA(E8)&gt;=1,"","✕ "&amp;AJ8&amp;" ")&amp;IF(COUNTA(N8)&gt;=1,"","✕ "&amp;AJ10)&amp;IF(COUNTA(I8)&gt;=1,"","✕ "&amp;AJ23))</f>
        <v>✕ “雇用形態”が未入力。</v>
      </c>
      <c r="T8" s="71"/>
      <c r="W8" s="71"/>
      <c r="X8" s="71"/>
      <c r="Y8" s="430"/>
      <c r="Z8" s="430"/>
      <c r="AA8" s="430"/>
      <c r="AB8" s="430"/>
      <c r="AC8" s="430"/>
      <c r="AD8" s="430"/>
      <c r="AE8" s="430"/>
      <c r="AF8" s="430"/>
      <c r="AG8" s="431"/>
      <c r="AH8" s="170" t="s">
        <v>92</v>
      </c>
      <c r="AI8" s="169" t="str">
        <f>IF(COUNTA(E8)&gt;=1,"○","✕")</f>
        <v>○</v>
      </c>
      <c r="AJ8" s="69" t="s">
        <v>91</v>
      </c>
      <c r="AO8" s="145"/>
      <c r="AP8" s="176"/>
      <c r="AQ8" s="3"/>
      <c r="AR8" s="3"/>
      <c r="AS8" s="3"/>
    </row>
    <row r="9" spans="1:108" ht="21" customHeight="1">
      <c r="A9" s="458" t="s">
        <v>102</v>
      </c>
      <c r="B9" s="143"/>
      <c r="C9" s="96"/>
      <c r="D9" s="95" t="s">
        <v>3</v>
      </c>
      <c r="E9" s="418" t="s">
        <v>155</v>
      </c>
      <c r="F9" s="418"/>
      <c r="G9" s="418"/>
      <c r="H9" s="418"/>
      <c r="I9" s="460"/>
      <c r="J9" s="461"/>
      <c r="K9" s="44"/>
      <c r="L9" s="44"/>
      <c r="M9" s="309" t="s">
        <v>6</v>
      </c>
      <c r="N9" s="418" t="s">
        <v>122</v>
      </c>
      <c r="O9" s="419"/>
      <c r="P9" s="419"/>
      <c r="Q9" s="89"/>
      <c r="R9" s="72" t="s">
        <v>45</v>
      </c>
      <c r="S9" s="327" t="str" cm="1">
        <f t="array" ref="S9">_xlfn.IFS(AND(COUNTA(E9)&gt;=1,COUNTA(N9)&gt;=1,COUNTA(I9)&gt;=1),"○",TRUE,IF(COUNTA(E9)&gt;=1,"","✕ "&amp;AJ9&amp;" ")&amp;IF(COUNTA(N9)&gt;=1,"","✕ "&amp;AJ11)&amp;IF(COUNTA(I9)&gt;=1,"","✕ "&amp;AJ22))</f>
        <v>✕ “勤務体系”が未入力。</v>
      </c>
      <c r="T9" s="71"/>
      <c r="W9" s="71"/>
      <c r="X9" s="71"/>
      <c r="Y9" s="430"/>
      <c r="Z9" s="430"/>
      <c r="AA9" s="430"/>
      <c r="AB9" s="430"/>
      <c r="AC9" s="430"/>
      <c r="AD9" s="430"/>
      <c r="AE9" s="430"/>
      <c r="AF9" s="430"/>
      <c r="AG9" s="431"/>
      <c r="AH9" s="168" t="s">
        <v>94</v>
      </c>
      <c r="AI9" s="169" t="str">
        <f>IF(COUNTA(E9)&gt;=1,"○","✕")</f>
        <v>○</v>
      </c>
      <c r="AJ9" s="69" t="s">
        <v>93</v>
      </c>
      <c r="AO9" s="145"/>
      <c r="AP9" s="144"/>
      <c r="AQ9" s="3"/>
      <c r="AR9" s="3"/>
      <c r="AS9" s="3"/>
    </row>
    <row r="10" spans="1:108" ht="30" customHeight="1" thickBot="1">
      <c r="A10" s="459"/>
      <c r="B10" s="61">
        <f>COUNTIF($B$13:$B$43,"月")+COUNTIF($B$13:$B$43,"火")+COUNTIF($B$13:$B$43,"水")+COUNTIF($B$13:$B$43,"木")+COUNTIF($B$13:$B$43,"金")+COUNTIF($B$13:$B$43,"土")+COUNTIF($B$13:$B$43,"日")-COUNTIF($C$13:$C$43,"休日")-COUNTIF($C$13:$C$43,"休日出勤")-COUNTIF($C$13:$C$43,"振休")-COUNTIF($C$13:$C$43,"代休")</f>
        <v>20</v>
      </c>
      <c r="C10" s="462" t="str">
        <f>"←稼働"&amp;F54&amp;"日
 + "&amp;"休暇"&amp;E54&amp;"日"</f>
        <v>←稼働20日
 + 休暇0日</v>
      </c>
      <c r="D10" s="463"/>
      <c r="E10" s="464" t="str">
        <f>IF(OR(I9="管理職/高プロ",I9="固定残業代有",I9="(大学・国研等)管理職/高プロ"),"所定労働時間                                                                                                                                                                                              (hh:mm/日)","")</f>
        <v/>
      </c>
      <c r="F10" s="465"/>
      <c r="G10" s="311"/>
      <c r="H10" s="415" t="str" cm="1">
        <f t="array" ref="H10">_xlfn.IFS(OR(N54="管理職",N54="裁量労働制",N54="固定残業制"),"半休・時間休　(hh:mm/月)",OR(N54="(大学・国研等)裁量労働制"),"給与支給上の休日労働時間(hh:mm/月)",TRUE,"")</f>
        <v/>
      </c>
      <c r="I10" s="415"/>
      <c r="J10" s="308"/>
      <c r="K10" s="415" t="str" cm="1">
        <f t="array" ref="K10">_xlfn.IFS(OR(N54="裁量労働制",N54="(大学・国研等)裁量労働制"),"労基提出した協定上
の みなし時間(hh:mm/日)",N54="固定残業制","雇用契約に記載の
固定残業時間(hh:mm/月)",TRUE,"")</f>
        <v/>
      </c>
      <c r="L10" s="415"/>
      <c r="M10" s="415"/>
      <c r="N10" s="308"/>
      <c r="O10" s="416" t="str" cm="1">
        <f t="array" ref="O10">_xlfn.IFS(AND(OR(H2="あり",Q2="あり"),I9&lt;&gt;"通常勤務"),"他の公的事業
従事(hh:mm/月)",AND(H2="なし",Q2="なし"),"",TRUE,"")</f>
        <v/>
      </c>
      <c r="P10" s="417"/>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30"/>
      <c r="Z10" s="430"/>
      <c r="AA10" s="430"/>
      <c r="AB10" s="430"/>
      <c r="AC10" s="430"/>
      <c r="AD10" s="430"/>
      <c r="AE10" s="430"/>
      <c r="AF10" s="430"/>
      <c r="AG10" s="431"/>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444" t="s">
        <v>0</v>
      </c>
      <c r="B11" s="446" t="s">
        <v>1</v>
      </c>
      <c r="C11" s="448" t="s">
        <v>87</v>
      </c>
      <c r="D11" s="421" t="s">
        <v>168</v>
      </c>
      <c r="E11" s="422"/>
      <c r="F11" s="422"/>
      <c r="G11" s="423"/>
      <c r="H11" s="424" t="s">
        <v>7</v>
      </c>
      <c r="I11" s="424" t="s">
        <v>8</v>
      </c>
      <c r="J11" s="426" t="s">
        <v>86</v>
      </c>
      <c r="K11" s="426"/>
      <c r="L11" s="426"/>
      <c r="M11" s="426"/>
      <c r="N11" s="426"/>
      <c r="O11" s="426"/>
      <c r="P11" s="426"/>
      <c r="Q11" s="427"/>
      <c r="R11" s="72"/>
      <c r="S11" s="328"/>
      <c r="T11" s="71"/>
      <c r="W11" s="71"/>
      <c r="X11" s="71"/>
      <c r="Y11" s="430"/>
      <c r="Z11" s="430"/>
      <c r="AA11" s="430"/>
      <c r="AB11" s="430"/>
      <c r="AC11" s="430"/>
      <c r="AD11" s="430"/>
      <c r="AE11" s="430"/>
      <c r="AF11" s="430"/>
      <c r="AG11" s="431"/>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445"/>
      <c r="B12" s="447"/>
      <c r="C12" s="449"/>
      <c r="D12" s="41" t="s">
        <v>4</v>
      </c>
      <c r="E12" s="4" t="s">
        <v>5</v>
      </c>
      <c r="F12" s="5" t="s">
        <v>4</v>
      </c>
      <c r="G12" s="4" t="s">
        <v>5</v>
      </c>
      <c r="H12" s="425"/>
      <c r="I12" s="425"/>
      <c r="J12" s="428"/>
      <c r="K12" s="428"/>
      <c r="L12" s="428"/>
      <c r="M12" s="428"/>
      <c r="N12" s="428"/>
      <c r="O12" s="428"/>
      <c r="P12" s="428"/>
      <c r="Q12" s="429"/>
      <c r="R12" s="72"/>
      <c r="S12" s="328" t="str">
        <f>IF(TEXT(ABS((E23-D23)+(G23-F23)-H23),IF((E23-D23)+(G23-F23)&lt;H23,"-[h]:mm","[h]:mm"))&lt;"0:00"*1,"✕","○")</f>
        <v>○</v>
      </c>
      <c r="T12" s="71"/>
      <c r="W12" s="71"/>
      <c r="X12" s="71"/>
      <c r="Y12" s="430"/>
      <c r="Z12" s="430"/>
      <c r="AA12" s="430"/>
      <c r="AB12" s="430"/>
      <c r="AC12" s="430"/>
      <c r="AD12" s="430"/>
      <c r="AE12" s="430"/>
      <c r="AF12" s="430"/>
      <c r="AG12" s="431"/>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2"/>
      <c r="K13" s="413"/>
      <c r="L13" s="413"/>
      <c r="M13" s="413"/>
      <c r="N13" s="413"/>
      <c r="O13" s="413"/>
      <c r="P13" s="413"/>
      <c r="Q13" s="414"/>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7"/>
      <c r="K14" s="408"/>
      <c r="L14" s="408"/>
      <c r="M14" s="408"/>
      <c r="N14" s="408"/>
      <c r="O14" s="408"/>
      <c r="P14" s="408"/>
      <c r="Q14" s="409"/>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7"/>
      <c r="K15" s="408"/>
      <c r="L15" s="408"/>
      <c r="M15" s="408"/>
      <c r="N15" s="408"/>
      <c r="O15" s="408"/>
      <c r="P15" s="408"/>
      <c r="Q15" s="409"/>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07"/>
      <c r="K16" s="410"/>
      <c r="L16" s="410"/>
      <c r="M16" s="410"/>
      <c r="N16" s="410"/>
      <c r="O16" s="410"/>
      <c r="P16" s="410"/>
      <c r="Q16" s="411"/>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00000000000001"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07"/>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07"/>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07"/>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7"/>
      <c r="K20" s="410"/>
      <c r="L20" s="410"/>
      <c r="M20" s="410"/>
      <c r="N20" s="410"/>
      <c r="O20" s="410"/>
      <c r="P20" s="410"/>
      <c r="Q20" s="411"/>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7"/>
      <c r="K21" s="410"/>
      <c r="L21" s="410"/>
      <c r="M21" s="410"/>
      <c r="N21" s="410"/>
      <c r="O21" s="410"/>
      <c r="P21" s="410"/>
      <c r="Q21" s="41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00000000000001"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7"/>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00000000000001"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7"/>
      <c r="K23" s="410"/>
      <c r="L23" s="410"/>
      <c r="M23" s="410"/>
      <c r="N23" s="410"/>
      <c r="O23" s="410"/>
      <c r="P23" s="410"/>
      <c r="Q23" s="41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00000000000001"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407"/>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07"/>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7"/>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07"/>
      <c r="K27" s="408"/>
      <c r="L27" s="408"/>
      <c r="M27" s="408"/>
      <c r="N27" s="408"/>
      <c r="O27" s="408"/>
      <c r="P27" s="408"/>
      <c r="Q27" s="409"/>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7"/>
      <c r="K28" s="408"/>
      <c r="L28" s="408"/>
      <c r="M28" s="408"/>
      <c r="N28" s="408"/>
      <c r="O28" s="408"/>
      <c r="P28" s="408"/>
      <c r="Q28" s="409"/>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7"/>
      <c r="K29" s="408"/>
      <c r="L29" s="408"/>
      <c r="M29" s="408"/>
      <c r="N29" s="408"/>
      <c r="O29" s="408"/>
      <c r="P29" s="408"/>
      <c r="Q29" s="409"/>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07"/>
      <c r="K30" s="410"/>
      <c r="L30" s="410"/>
      <c r="M30" s="410"/>
      <c r="N30" s="410"/>
      <c r="O30" s="410"/>
      <c r="P30" s="410"/>
      <c r="Q30" s="41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07"/>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07"/>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07"/>
      <c r="K33" s="408"/>
      <c r="L33" s="408"/>
      <c r="M33" s="408"/>
      <c r="N33" s="408"/>
      <c r="O33" s="408"/>
      <c r="P33" s="408"/>
      <c r="Q33" s="409"/>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7"/>
      <c r="K34" s="408"/>
      <c r="L34" s="408"/>
      <c r="M34" s="408"/>
      <c r="N34" s="408"/>
      <c r="O34" s="408"/>
      <c r="P34" s="408"/>
      <c r="Q34" s="409"/>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07"/>
      <c r="K35" s="408"/>
      <c r="L35" s="408"/>
      <c r="M35" s="408"/>
      <c r="N35" s="408"/>
      <c r="O35" s="408"/>
      <c r="P35" s="408"/>
      <c r="Q35" s="409"/>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7"/>
      <c r="K36" s="408"/>
      <c r="L36" s="408"/>
      <c r="M36" s="408"/>
      <c r="N36" s="408"/>
      <c r="O36" s="408"/>
      <c r="P36" s="408"/>
      <c r="Q36" s="409"/>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07"/>
      <c r="K37" s="408"/>
      <c r="L37" s="408"/>
      <c r="M37" s="408"/>
      <c r="N37" s="408"/>
      <c r="O37" s="408"/>
      <c r="P37" s="408"/>
      <c r="Q37" s="409"/>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07"/>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07"/>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7"/>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7"/>
      <c r="K41" s="410"/>
      <c r="L41" s="410"/>
      <c r="M41" s="410"/>
      <c r="N41" s="410"/>
      <c r="O41" s="410"/>
      <c r="P41" s="410"/>
      <c r="Q41" s="41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7"/>
      <c r="K42" s="410"/>
      <c r="L42" s="410"/>
      <c r="M42" s="410"/>
      <c r="N42" s="410"/>
      <c r="O42" s="410"/>
      <c r="P42" s="410"/>
      <c r="Q42" s="41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90"/>
      <c r="K43" s="391"/>
      <c r="L43" s="391"/>
      <c r="M43" s="391"/>
      <c r="N43" s="391"/>
      <c r="O43" s="391"/>
      <c r="P43" s="391"/>
      <c r="Q43" s="392"/>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393" t="s">
        <v>164</v>
      </c>
      <c r="B46" s="394"/>
      <c r="C46" s="394"/>
      <c r="D46" s="394"/>
      <c r="E46" s="394"/>
      <c r="F46" s="394"/>
      <c r="G46" s="394"/>
      <c r="H46" s="394"/>
      <c r="I46" s="394"/>
      <c r="J46" s="395" t="s">
        <v>165</v>
      </c>
      <c r="K46" s="395"/>
      <c r="L46" s="395"/>
      <c r="M46" s="395"/>
      <c r="N46" s="395"/>
      <c r="O46" s="395"/>
      <c r="P46" s="395"/>
      <c r="Q46" s="396"/>
      <c r="AO46" s="25"/>
      <c r="AP46" s="25"/>
      <c r="AQ46" s="25"/>
      <c r="AR46" s="25"/>
      <c r="AS46" s="25"/>
    </row>
    <row r="47" spans="1:45" ht="7.05" customHeight="1" thickBot="1">
      <c r="A47" s="35"/>
      <c r="B47" s="56"/>
      <c r="C47" s="56"/>
      <c r="D47" s="397"/>
      <c r="E47" s="397"/>
      <c r="F47" s="57"/>
      <c r="G47" s="57"/>
      <c r="H47" s="57"/>
      <c r="I47" s="57"/>
      <c r="J47" s="397"/>
      <c r="K47" s="397"/>
      <c r="L47" s="397"/>
      <c r="M47" s="397"/>
      <c r="N47" s="397"/>
      <c r="O47" s="397"/>
      <c r="P47" s="397"/>
      <c r="Q47" s="398"/>
      <c r="AO47" s="25"/>
      <c r="AP47" s="25"/>
      <c r="AQ47" s="25"/>
      <c r="AR47" s="25"/>
      <c r="AS47" s="25"/>
    </row>
    <row r="48" spans="1:45" ht="16.5" customHeight="1" thickBot="1">
      <c r="A48" s="9"/>
      <c r="B48" s="399" t="s">
        <v>10</v>
      </c>
      <c r="C48" s="400"/>
      <c r="D48" s="401"/>
      <c r="E48" s="402"/>
      <c r="F48" s="55" t="s">
        <v>11</v>
      </c>
      <c r="G48" s="403"/>
      <c r="H48" s="404"/>
      <c r="I48" s="404"/>
      <c r="J48" s="405"/>
      <c r="K48" s="55" t="s">
        <v>9</v>
      </c>
      <c r="L48" s="406"/>
      <c r="M48" s="404"/>
      <c r="N48" s="404"/>
      <c r="O48" s="404"/>
      <c r="P48" s="405"/>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386" t="s">
        <v>169</v>
      </c>
      <c r="B50" s="386"/>
      <c r="C50" s="386"/>
      <c r="D50" s="386"/>
      <c r="E50" s="386"/>
      <c r="F50" s="386"/>
      <c r="G50" s="386"/>
      <c r="H50" s="386"/>
      <c r="I50" s="386"/>
      <c r="J50" s="386"/>
      <c r="K50" s="386"/>
      <c r="L50" s="386"/>
      <c r="M50" s="386"/>
      <c r="N50" s="386"/>
      <c r="O50" s="386"/>
      <c r="P50" s="386"/>
      <c r="Q50" s="386"/>
      <c r="AO50" s="25"/>
      <c r="AP50" s="25"/>
      <c r="AQ50" s="25"/>
      <c r="AR50" s="25"/>
      <c r="AS50" s="25"/>
    </row>
    <row r="51" spans="1:45" ht="17.399999999999999" customHeight="1">
      <c r="A51" s="387"/>
      <c r="B51" s="387"/>
      <c r="C51" s="387"/>
      <c r="D51" s="387"/>
      <c r="E51" s="387"/>
      <c r="F51" s="387"/>
      <c r="G51" s="387"/>
      <c r="H51" s="387"/>
      <c r="I51" s="387"/>
      <c r="J51" s="387"/>
      <c r="K51" s="387"/>
      <c r="L51" s="387"/>
      <c r="M51" s="387"/>
      <c r="N51" s="387"/>
      <c r="O51" s="387"/>
      <c r="P51" s="387"/>
      <c r="Q51" s="387"/>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88" t="s">
        <v>135</v>
      </c>
      <c r="M53" s="389"/>
      <c r="N53" s="199" t="s">
        <v>17</v>
      </c>
      <c r="O53" s="200"/>
      <c r="P53" s="200"/>
      <c r="Q53" s="200"/>
      <c r="AI53" s="67"/>
    </row>
    <row r="54" spans="1:45" ht="11.4"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20</v>
      </c>
      <c r="B56" s="202">
        <f>B54</f>
        <v>0</v>
      </c>
      <c r="C56" s="202"/>
      <c r="D56" s="212"/>
      <c r="E56" s="203">
        <f>E54</f>
        <v>0</v>
      </c>
      <c r="F56" s="204">
        <f>A56-E56</f>
        <v>20</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4"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4"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4"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8" hidden="1" outlineLevel="1" thickBot="1">
      <c r="A60" s="201">
        <f>A54</f>
        <v>20</v>
      </c>
      <c r="B60" s="202">
        <f>B54</f>
        <v>0</v>
      </c>
      <c r="C60" s="202"/>
      <c r="D60" s="213"/>
      <c r="E60" s="203">
        <f>E54</f>
        <v>0</v>
      </c>
      <c r="F60" s="204">
        <f>A60-E60</f>
        <v>20</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8"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20</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PInrjqqYtjOMvvaj1lpvduMA0de8MBCHR2kiL2HN9YilvnIoByO99X1TKrhLoAdPl3ENNOMI4r2VK5kL99OKg==" saltValue="i3I18eRgGzpb2HDIn0u8IQ==" spinCount="100000" sheet="1" formatRows="0" selectLockedCells="1"/>
  <dataConsolidate/>
  <mergeCells count="142">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J25:Q25"/>
    <mergeCell ref="J26:Q26"/>
    <mergeCell ref="J27:Q27"/>
    <mergeCell ref="J28:Q28"/>
    <mergeCell ref="J29:Q29"/>
    <mergeCell ref="J30:Q30"/>
    <mergeCell ref="J19:Q19"/>
    <mergeCell ref="J20:Q20"/>
    <mergeCell ref="J21:Q21"/>
    <mergeCell ref="J22:Q22"/>
    <mergeCell ref="J23:Q23"/>
    <mergeCell ref="J24:Q24"/>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439" priority="39">
      <formula>OR($C13="休暇",$C13="休日")</formula>
    </cfRule>
  </conditionalFormatting>
  <conditionalFormatting sqref="B13:B43">
    <cfRule type="expression" dxfId="438" priority="52">
      <formula>$B13="土"</formula>
    </cfRule>
    <cfRule type="expression" dxfId="437" priority="51">
      <formula>$B13="日"</formula>
    </cfRule>
  </conditionalFormatting>
  <conditionalFormatting sqref="B64 B68 F68 B71">
    <cfRule type="expression" dxfId="436" priority="37">
      <formula>OR($N$54="管理職",$N$54="裁量労働制",$N$54="固定残業制")</formula>
    </cfRule>
  </conditionalFormatting>
  <conditionalFormatting sqref="B64 B68 F68">
    <cfRule type="expression" dxfId="435" priority="5">
      <formula>OR($N$54="(大学・国研等)管理職",$N$54="(大学・国研等)裁量労働制")</formula>
    </cfRule>
  </conditionalFormatting>
  <conditionalFormatting sqref="B76">
    <cfRule type="expression" dxfId="434" priority="17">
      <formula>OR($N$54="管理職",$N$54="裁量労働制")</formula>
    </cfRule>
  </conditionalFormatting>
  <conditionalFormatting sqref="B77">
    <cfRule type="expression" dxfId="433" priority="31">
      <formula>OR($N$54="管理職",$N$54="裁量労働制")</formula>
    </cfRule>
  </conditionalFormatting>
  <conditionalFormatting sqref="B80">
    <cfRule type="expression" dxfId="432" priority="29">
      <formula>$N$54="固定残業制"</formula>
    </cfRule>
  </conditionalFormatting>
  <conditionalFormatting sqref="B83 B87 B90">
    <cfRule type="expression" dxfId="431" priority="26">
      <formula>$N$54="固定残業制"</formula>
    </cfRule>
  </conditionalFormatting>
  <conditionalFormatting sqref="B84 B88 B91">
    <cfRule type="expression" dxfId="430" priority="23">
      <formula>$N$54="固定残業制"</formula>
    </cfRule>
  </conditionalFormatting>
  <conditionalFormatting sqref="B65:C65 B69:C69 F69 B72:C72 B78:C78">
    <cfRule type="expression" dxfId="429" priority="11">
      <formula>OR($N$54="管理職",$N$54="裁量労働制")</formula>
    </cfRule>
  </conditionalFormatting>
  <conditionalFormatting sqref="B65:C65 B69:C69 F69 B72:C72">
    <cfRule type="expression" dxfId="428" priority="35">
      <formula>OR($N$54="管理職",$N$54="裁量労働制",$N$54="固定残業制")</formula>
    </cfRule>
  </conditionalFormatting>
  <conditionalFormatting sqref="B65:C65 B69:C69 F69">
    <cfRule type="expression" dxfId="427" priority="4">
      <formula>OR($N$54="(大学・国研等)管理職",$N$54="(大学・国研等)裁量労働制")</formula>
    </cfRule>
  </conditionalFormatting>
  <conditionalFormatting sqref="B69:D69">
    <cfRule type="expression" dxfId="426" priority="9">
      <formula>OR($N$54="管理職",$N$54="裁量労働制",$N$54="固定残業制",$N$54="(大学・国研等)管理職",$N$54="(大学・国研等)裁量労働制")</formula>
    </cfRule>
  </conditionalFormatting>
  <conditionalFormatting sqref="C64 F64:O64 C68 G68:O68 C71:N71">
    <cfRule type="expression" dxfId="425" priority="16">
      <formula>OR($N$54="管理職",$N$54="裁量労働制",$N$54="固定残業制")</formula>
    </cfRule>
  </conditionalFormatting>
  <conditionalFormatting sqref="C80:L80">
    <cfRule type="expression" dxfId="424" priority="27">
      <formula>$N$54="固定残業制"</formula>
    </cfRule>
  </conditionalFormatting>
  <conditionalFormatting sqref="C83:L83 C90:N90 C87:E87">
    <cfRule type="expression" dxfId="423" priority="20">
      <formula>$N$54="固定残業制"</formula>
    </cfRule>
  </conditionalFormatting>
  <conditionalFormatting sqref="C84:L84 C88:L88 C91:N91">
    <cfRule type="expression" dxfId="422" priority="21">
      <formula>$N$54="固定残業制"</formula>
    </cfRule>
  </conditionalFormatting>
  <conditionalFormatting sqref="C76:N76">
    <cfRule type="expression" dxfId="421" priority="36">
      <formula>OR($N$54="管理職",$N$54="裁量労働制")</formula>
    </cfRule>
  </conditionalFormatting>
  <conditionalFormatting sqref="C78:N78">
    <cfRule type="expression" dxfId="420" priority="34">
      <formula>OR($N$54="管理職",$N$54="裁量労働制")</formula>
    </cfRule>
  </conditionalFormatting>
  <conditionalFormatting sqref="C64:O64 C68 G68:O68">
    <cfRule type="expression" dxfId="419" priority="14">
      <formula>OR($N$54="管理職",$N$54="裁量労働制",$N$54="固定残業制",$N$54="(大学・国研等)管理職",$N$54="(大学・国研等)裁量労働制")</formula>
    </cfRule>
  </conditionalFormatting>
  <conditionalFormatting sqref="D65">
    <cfRule type="expression" dxfId="418" priority="3">
      <formula>OR($N$54="(大学・国研等)管理職",$N$54="(大学・国研等)裁量労働制")</formula>
    </cfRule>
  </conditionalFormatting>
  <conditionalFormatting sqref="D65:O65 C69 G69:O69 C72:N72">
    <cfRule type="expression" dxfId="417" priority="13">
      <formula>OR($N$54="管理職",$N$54="裁量労働制",$N$54="固定残業制")</formula>
    </cfRule>
  </conditionalFormatting>
  <conditionalFormatting sqref="D65:O65 C69 G69:O69">
    <cfRule type="expression" dxfId="416" priority="7">
      <formula>OR($N$54="(大学・国研等)管理職",$N$54="(大学・国研等)裁量労働制")</formula>
    </cfRule>
  </conditionalFormatting>
  <conditionalFormatting sqref="E10:F10">
    <cfRule type="expression" dxfId="415" priority="42">
      <formula>OR(I9="管理職/高プロ",I9="固定残業代有",I9="(大学・国研等)管理職/高プロ")</formula>
    </cfRule>
  </conditionalFormatting>
  <conditionalFormatting sqref="F83:L83 H90:N90">
    <cfRule type="expression" dxfId="414" priority="8">
      <formula>$N$54="固定残業制"</formula>
    </cfRule>
  </conditionalFormatting>
  <conditionalFormatting sqref="F87:L87">
    <cfRule type="expression" dxfId="413" priority="22">
      <formula>$N$54="固定残業制"</formula>
    </cfRule>
  </conditionalFormatting>
  <conditionalFormatting sqref="F77:N77">
    <cfRule type="expression" dxfId="412" priority="18">
      <formula>OR($N$54="管理職",$N$54="裁量労働制")</formula>
    </cfRule>
  </conditionalFormatting>
  <conditionalFormatting sqref="G10">
    <cfRule type="expression" dxfId="411" priority="47">
      <formula>OR($I$9="管理職/高プロ",$I$9="固定残業代有",$I$9="(大学・国研等)管理職/高プロ")</formula>
    </cfRule>
  </conditionalFormatting>
  <conditionalFormatting sqref="H2">
    <cfRule type="expression" dxfId="410" priority="45">
      <formula>COUNTA($F$1)=1</formula>
    </cfRule>
  </conditionalFormatting>
  <conditionalFormatting sqref="H10">
    <cfRule type="expression" dxfId="409" priority="40">
      <formula>OR($I$9="管理職/高プロ",$I$9="裁量",$I$9="固定残業代有",$I$9="(大学・国研等)裁量")</formula>
    </cfRule>
  </conditionalFormatting>
  <conditionalFormatting sqref="I9:J9">
    <cfRule type="expression" dxfId="408" priority="48">
      <formula>COUNTA($F$1)=1</formula>
    </cfRule>
  </conditionalFormatting>
  <conditionalFormatting sqref="I1:M1">
    <cfRule type="expression" dxfId="407" priority="50">
      <formula>$I$1&lt;&gt;"-"</formula>
    </cfRule>
  </conditionalFormatting>
  <conditionalFormatting sqref="J10">
    <cfRule type="expression" dxfId="406" priority="41">
      <formula>OR($I$9="管理職/高プロ",$I$9="裁量",$I$9="固定残業代有",$I$9="(大学・国研等)裁量")</formula>
    </cfRule>
  </conditionalFormatting>
  <conditionalFormatting sqref="K10">
    <cfRule type="expression" dxfId="405" priority="43">
      <formula>OR($I$9="裁量",$I$9="固定残業代有",$I$9="(大学・国研等)裁量")</formula>
    </cfRule>
  </conditionalFormatting>
  <conditionalFormatting sqref="M80">
    <cfRule type="expression" dxfId="404" priority="28">
      <formula>$N$54="固定残業制"</formula>
    </cfRule>
  </conditionalFormatting>
  <conditionalFormatting sqref="M83 M87 O90">
    <cfRule type="expression" dxfId="403" priority="25">
      <formula>$N$54="固定残業制"</formula>
    </cfRule>
  </conditionalFormatting>
  <conditionalFormatting sqref="M84 M88 O91">
    <cfRule type="expression" dxfId="402" priority="24">
      <formula>$N$54="固定残業制"</formula>
    </cfRule>
  </conditionalFormatting>
  <conditionalFormatting sqref="N10">
    <cfRule type="expression" dxfId="401" priority="49">
      <formula>OR($I$9="裁量",$I$9="固定残業代有",$I$9="(大学・国研等)裁量")</formula>
    </cfRule>
  </conditionalFormatting>
  <conditionalFormatting sqref="O10">
    <cfRule type="expression" dxfId="400" priority="53">
      <formula>AND(OR($H$2="あり",$Q$2="あり"),I9&lt;&gt;"通常勤務")</formula>
    </cfRule>
  </conditionalFormatting>
  <conditionalFormatting sqref="O76">
    <cfRule type="expression" dxfId="399" priority="33">
      <formula>OR($N$54="管理職",$N$54="裁量労働制")</formula>
    </cfRule>
  </conditionalFormatting>
  <conditionalFormatting sqref="O77">
    <cfRule type="expression" dxfId="398" priority="12">
      <formula>OR(,$N$54="管理職",$N$54="裁量労働制")</formula>
    </cfRule>
  </conditionalFormatting>
  <conditionalFormatting sqref="O78">
    <cfRule type="expression" dxfId="397" priority="30">
      <formula>OR($N$54="管理職",$N$54="裁量労働制")</formula>
    </cfRule>
  </conditionalFormatting>
  <conditionalFormatting sqref="O80 O84 O88">
    <cfRule type="expression" dxfId="396" priority="19">
      <formula>$N$54="固定残業制"</formula>
    </cfRule>
  </conditionalFormatting>
  <conditionalFormatting sqref="P64 D68 O68:P68">
    <cfRule type="expression" dxfId="395" priority="6">
      <formula>OR($N$54="(大学・国研等)管理職",$N$54="(大学・国研等)裁量労働制")</formula>
    </cfRule>
  </conditionalFormatting>
  <conditionalFormatting sqref="P64 D68 P68 O71">
    <cfRule type="expression" dxfId="394" priority="15">
      <formula>OR($N$54="管理職",$N$54="裁量労働制",$N$54="固定残業制")</formula>
    </cfRule>
  </conditionalFormatting>
  <conditionalFormatting sqref="P65 P69 O72">
    <cfRule type="expression" dxfId="393" priority="10">
      <formula>OR($N$54="管理職",$N$54="裁量労働制",$N$54="固定残業制")</formula>
    </cfRule>
  </conditionalFormatting>
  <conditionalFormatting sqref="P65 P69">
    <cfRule type="expression" dxfId="392" priority="32">
      <formula>OR($N$54="管理職",$N$54="裁量労働制",$N$54="(大学・国研等)管理職",$N$54="(大学・国研等)裁量労働制")</formula>
    </cfRule>
  </conditionalFormatting>
  <conditionalFormatting sqref="Q2">
    <cfRule type="expression" dxfId="391" priority="46">
      <formula>COUNTA($F$1)=1</formula>
    </cfRule>
  </conditionalFormatting>
  <conditionalFormatting sqref="Q10">
    <cfRule type="expression" dxfId="390" priority="54">
      <formula>AND(OR($H$2="あり",$Q$2="あり"),I9&lt;&gt;"通常勤務")</formula>
    </cfRule>
  </conditionalFormatting>
  <conditionalFormatting sqref="AI1">
    <cfRule type="expression" dxfId="387" priority="55">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C54AFAE9-D6B1-49AA-AC70-D0BD4905735F}">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440" t="s">
        <v>174</v>
      </c>
      <c r="B1" s="441"/>
      <c r="C1" s="441"/>
      <c r="D1" s="441"/>
      <c r="E1" s="441"/>
      <c r="F1" s="450" t="s">
        <v>105</v>
      </c>
      <c r="G1" s="451"/>
      <c r="H1" s="451"/>
      <c r="I1" s="452" t="str">
        <f>IF(AI1="エラーなし","-","コメント(S列)をご確認ください。")</f>
        <v>コメント(S列)をご確認ください。</v>
      </c>
      <c r="J1" s="453"/>
      <c r="K1" s="453"/>
      <c r="L1" s="453"/>
      <c r="M1" s="453"/>
      <c r="N1" s="29" t="str">
        <f>IF($F$1="委託業務従事日誌","契約管理番号：","事業番号：")</f>
        <v>契約管理番号：</v>
      </c>
      <c r="O1" s="454" t="s">
        <v>151</v>
      </c>
      <c r="P1" s="455"/>
      <c r="Q1" s="10" t="str">
        <f>IF($F$1="委託業務従事日誌","別紙８","")</f>
        <v>別紙８</v>
      </c>
      <c r="R1" s="456" t="s">
        <v>46</v>
      </c>
      <c r="S1" s="326" t="s">
        <v>89</v>
      </c>
      <c r="T1" s="94"/>
      <c r="U1" s="71"/>
      <c r="V1" s="71"/>
      <c r="W1" s="71"/>
      <c r="X1" s="71"/>
      <c r="Y1" s="430" t="s">
        <v>72</v>
      </c>
      <c r="Z1" s="430" t="s">
        <v>73</v>
      </c>
      <c r="AA1" s="430" t="s">
        <v>74</v>
      </c>
      <c r="AB1" s="430" t="s">
        <v>75</v>
      </c>
      <c r="AC1" s="430" t="s">
        <v>78</v>
      </c>
      <c r="AD1" s="430" t="s">
        <v>76</v>
      </c>
      <c r="AE1" s="430" t="s">
        <v>77</v>
      </c>
      <c r="AF1" s="430" t="s">
        <v>182</v>
      </c>
      <c r="AG1" s="430"/>
      <c r="AH1" s="64" t="s">
        <v>21</v>
      </c>
      <c r="AI1" s="65" t="str">
        <f>IF(COUNTIF(AI2:AI26,"○")=COUNTA(AH2:AH26),"エラーなし","エラーあり")</f>
        <v>エラーあり</v>
      </c>
      <c r="AJ1" s="68" t="s">
        <v>33</v>
      </c>
      <c r="AK1" s="68"/>
      <c r="AO1" s="25"/>
      <c r="AP1" s="25"/>
      <c r="AQ1" s="25"/>
      <c r="AR1" s="25"/>
      <c r="AS1" s="25"/>
    </row>
    <row r="2" spans="1:108" ht="17.100000000000001" customHeight="1" thickBot="1">
      <c r="A2" s="432" t="s">
        <v>161</v>
      </c>
      <c r="B2" s="433"/>
      <c r="C2" s="433"/>
      <c r="D2" s="433"/>
      <c r="E2" s="433"/>
      <c r="F2" s="433"/>
      <c r="G2" s="433"/>
      <c r="H2" s="91"/>
      <c r="I2" s="92"/>
      <c r="J2" s="92"/>
      <c r="K2" s="92"/>
      <c r="L2" s="92"/>
      <c r="M2" s="92"/>
      <c r="N2" s="92"/>
      <c r="O2" s="92"/>
      <c r="P2" s="92" t="s">
        <v>160</v>
      </c>
      <c r="Q2" s="70"/>
      <c r="R2" s="457"/>
      <c r="S2" s="327" t="str" cm="1">
        <f t="array" ref="S2">IF(AND(AI2="○",AI3="○"),"○",_xlfn.IFS(AI2="○","",AI2="✕","✕　"&amp;AJ2&amp;"　　")&amp;_xlfn.IFS(AI3="○","",AI3="✕","✕　"&amp;AJ3))</f>
        <v>○</v>
      </c>
      <c r="T2" s="71"/>
      <c r="W2" s="71"/>
      <c r="X2" s="71"/>
      <c r="Y2" s="430"/>
      <c r="Z2" s="430"/>
      <c r="AA2" s="430"/>
      <c r="AB2" s="430"/>
      <c r="AC2" s="430"/>
      <c r="AD2" s="430"/>
      <c r="AE2" s="430"/>
      <c r="AF2" s="430"/>
      <c r="AG2" s="431"/>
      <c r="AH2" s="166" t="s">
        <v>29</v>
      </c>
      <c r="AI2" s="167" t="str">
        <f>IF(A1="","✕","○")</f>
        <v>○</v>
      </c>
      <c r="AJ2" s="69" t="s">
        <v>39</v>
      </c>
    </row>
    <row r="3" spans="1:108" ht="17.100000000000001" customHeight="1" thickBot="1">
      <c r="A3" s="434" t="str">
        <f>IF($F$1="委託業務従事日誌","委託業務の名称：","補助事業の名称：")</f>
        <v>委託業務の名称：</v>
      </c>
      <c r="B3" s="435"/>
      <c r="C3" s="435"/>
      <c r="D3" s="435"/>
      <c r="E3" s="436" t="s">
        <v>124</v>
      </c>
      <c r="F3" s="437"/>
      <c r="G3" s="437"/>
      <c r="H3" s="437"/>
      <c r="I3" s="437"/>
      <c r="J3" s="437"/>
      <c r="K3" s="437"/>
      <c r="L3" s="437"/>
      <c r="M3" s="437"/>
      <c r="N3" s="437"/>
      <c r="O3" s="437"/>
      <c r="P3" s="437"/>
      <c r="Q3" s="88"/>
      <c r="R3" s="457"/>
      <c r="S3" s="327" t="str" cm="1">
        <f t="array" ref="S3">IF(AND(AI4="○",AI5="○"),"○",_xlfn.IFS(AI4="○","",AI4="✕","✕　"&amp;AJ4&amp;"　　")&amp;_xlfn.IFS(AI5="○","",AI5="✕","✕　"&amp;AJ5))</f>
        <v>✕　“他のNEDO事業有無”が未選択。　　✕　“他の公的事業有無”が未選択。</v>
      </c>
      <c r="T3" s="71"/>
      <c r="W3" s="71"/>
      <c r="X3" s="71"/>
      <c r="Y3" s="430"/>
      <c r="Z3" s="430"/>
      <c r="AA3" s="430"/>
      <c r="AB3" s="430"/>
      <c r="AC3" s="430"/>
      <c r="AD3" s="430"/>
      <c r="AE3" s="430"/>
      <c r="AF3" s="430"/>
      <c r="AG3" s="431"/>
      <c r="AH3" s="168" t="s">
        <v>28</v>
      </c>
      <c r="AI3" s="169" t="str">
        <f>IF(O1="","✕","○")</f>
        <v>○</v>
      </c>
      <c r="AJ3" s="69" t="s">
        <v>34</v>
      </c>
      <c r="AO3" s="155" t="s">
        <v>109</v>
      </c>
      <c r="AP3" s="157" t="s">
        <v>108</v>
      </c>
      <c r="AQ3" s="3"/>
      <c r="AR3" s="3"/>
      <c r="AS3" s="3"/>
    </row>
    <row r="4" spans="1:108" ht="17.100000000000001" customHeight="1" thickBot="1">
      <c r="A4" s="438"/>
      <c r="B4" s="439"/>
      <c r="C4" s="439"/>
      <c r="D4" s="439"/>
      <c r="E4" s="436" t="s">
        <v>123</v>
      </c>
      <c r="F4" s="437"/>
      <c r="G4" s="437"/>
      <c r="H4" s="437"/>
      <c r="I4" s="437"/>
      <c r="J4" s="437"/>
      <c r="K4" s="437"/>
      <c r="L4" s="437"/>
      <c r="M4" s="437"/>
      <c r="N4" s="437"/>
      <c r="O4" s="437"/>
      <c r="P4" s="437"/>
      <c r="Q4" s="88"/>
      <c r="S4" s="327" t="str">
        <f>IF(COUNTA(E3:P5)&gt;=1,"○","✕ "&amp;AJ6)</f>
        <v>○</v>
      </c>
      <c r="T4" s="71"/>
      <c r="W4" s="71"/>
      <c r="X4" s="71"/>
      <c r="Y4" s="430"/>
      <c r="Z4" s="430"/>
      <c r="AA4" s="430"/>
      <c r="AB4" s="430"/>
      <c r="AC4" s="430"/>
      <c r="AD4" s="430"/>
      <c r="AE4" s="430"/>
      <c r="AF4" s="430"/>
      <c r="AG4" s="431"/>
      <c r="AH4" s="168" t="s">
        <v>27</v>
      </c>
      <c r="AI4" s="169" t="str" cm="1">
        <f t="array" ref="AI4">_xlfn.IFS(H2="あり","○",H2="なし","○",TRUE,"✕")</f>
        <v>✕</v>
      </c>
      <c r="AJ4" s="69" t="s">
        <v>35</v>
      </c>
      <c r="AO4" s="156">
        <f>I9</f>
        <v>0</v>
      </c>
      <c r="AP4" s="158" t="e">
        <f>VLOOKUP($AO$4,$AO$11:$AS$19,2,)</f>
        <v>#N/A</v>
      </c>
      <c r="AQ4" s="3"/>
      <c r="AR4" s="3"/>
      <c r="AS4" s="3"/>
    </row>
    <row r="5" spans="1:108" ht="17.100000000000001" customHeight="1">
      <c r="A5" s="438"/>
      <c r="B5" s="439"/>
      <c r="C5" s="439"/>
      <c r="D5" s="439"/>
      <c r="E5" s="436" t="s">
        <v>152</v>
      </c>
      <c r="F5" s="437"/>
      <c r="G5" s="437"/>
      <c r="H5" s="437"/>
      <c r="I5" s="437"/>
      <c r="J5" s="437"/>
      <c r="K5" s="437"/>
      <c r="L5" s="437"/>
      <c r="M5" s="437"/>
      <c r="N5" s="437"/>
      <c r="O5" s="437"/>
      <c r="P5" s="437"/>
      <c r="Q5" s="88"/>
      <c r="R5" s="73"/>
      <c r="S5" s="327"/>
      <c r="T5" s="71"/>
      <c r="U5" s="24"/>
      <c r="V5" s="24"/>
      <c r="W5" s="71"/>
      <c r="X5" s="71"/>
      <c r="Y5" s="430"/>
      <c r="Z5" s="430"/>
      <c r="AA5" s="430"/>
      <c r="AB5" s="430"/>
      <c r="AC5" s="430"/>
      <c r="AD5" s="430"/>
      <c r="AE5" s="430"/>
      <c r="AF5" s="430"/>
      <c r="AG5" s="431"/>
      <c r="AH5" s="168" t="s">
        <v>26</v>
      </c>
      <c r="AI5" s="169" t="str" cm="1">
        <f t="array" ref="AI5">_xlfn.IFS(Q2="あり","○",Q2="なし","○",TRUE,"✕")</f>
        <v>✕</v>
      </c>
      <c r="AJ5" s="69" t="s">
        <v>90</v>
      </c>
      <c r="AO5" s="145"/>
      <c r="AP5" s="159" t="e">
        <f>VLOOKUP($AO$4,$AO$11:$AS$19,3,)</f>
        <v>#N/A</v>
      </c>
      <c r="AQ5" s="3"/>
      <c r="AR5" s="3"/>
      <c r="AS5" s="3"/>
    </row>
    <row r="6" spans="1:108" ht="17.100000000000001" customHeight="1">
      <c r="A6" s="434" t="str">
        <f>IF($F$1="委託業務従事日誌","再委託等項目：","委託・共同研究項目：")</f>
        <v>再委託等項目：</v>
      </c>
      <c r="B6" s="435"/>
      <c r="C6" s="435"/>
      <c r="D6" s="435"/>
      <c r="E6" s="436" t="s">
        <v>12</v>
      </c>
      <c r="F6" s="437"/>
      <c r="G6" s="437"/>
      <c r="H6" s="437"/>
      <c r="I6" s="437"/>
      <c r="J6" s="437"/>
      <c r="K6" s="437"/>
      <c r="L6" s="437"/>
      <c r="M6" s="437"/>
      <c r="N6" s="437"/>
      <c r="O6" s="437"/>
      <c r="P6" s="437"/>
      <c r="Q6" s="88"/>
      <c r="S6" s="327"/>
      <c r="T6" s="71"/>
      <c r="W6" s="71"/>
      <c r="X6" s="71"/>
      <c r="Y6" s="430"/>
      <c r="Z6" s="430"/>
      <c r="AA6" s="430"/>
      <c r="AB6" s="430"/>
      <c r="AC6" s="430"/>
      <c r="AD6" s="430"/>
      <c r="AE6" s="430"/>
      <c r="AF6" s="430"/>
      <c r="AG6" s="431"/>
      <c r="AH6" s="168" t="s">
        <v>25</v>
      </c>
      <c r="AI6" s="169" t="str">
        <f>IF(COUNTA(E3:P5)&gt;=1,"○","✕")</f>
        <v>○</v>
      </c>
      <c r="AJ6" s="69" t="s">
        <v>36</v>
      </c>
      <c r="AO6" s="145"/>
      <c r="AP6" s="159" t="e">
        <f>VLOOKUP($AO$4,$AO$11:$AS$19,4,)</f>
        <v>#N/A</v>
      </c>
      <c r="AQ6" s="3"/>
      <c r="AR6" s="3"/>
      <c r="AS6" s="3"/>
    </row>
    <row r="7" spans="1:108" ht="17.100000000000001" customHeight="1" thickBot="1">
      <c r="A7" s="87"/>
      <c r="B7" s="93"/>
      <c r="C7" s="435" t="str">
        <f>IF($F$1="委託業務従事日誌","委託先等名称：","補助先等名称：")</f>
        <v>委託先等名称：</v>
      </c>
      <c r="D7" s="443"/>
      <c r="E7" s="436" t="s">
        <v>121</v>
      </c>
      <c r="F7" s="437"/>
      <c r="G7" s="437"/>
      <c r="H7" s="437"/>
      <c r="I7" s="437"/>
      <c r="J7" s="437"/>
      <c r="K7" s="437"/>
      <c r="L7" s="437"/>
      <c r="M7" s="437"/>
      <c r="N7" s="437"/>
      <c r="O7" s="437"/>
      <c r="P7" s="437"/>
      <c r="Q7" s="88"/>
      <c r="R7" s="72" t="s">
        <v>45</v>
      </c>
      <c r="S7" s="327" t="str" cm="1">
        <f t="array" ref="S7">IF(COUNTA(E7)&gt;=1,_xlfn.IFS(E7=" ","✕"&amp;AJ7,E7="　","✕"&amp;AJ7,TRUE,"○"),"✕"&amp;AJ7)</f>
        <v>○</v>
      </c>
      <c r="T7" s="71"/>
      <c r="U7" s="25"/>
      <c r="V7" s="25"/>
      <c r="W7" s="71"/>
      <c r="X7" s="71"/>
      <c r="Y7" s="430"/>
      <c r="Z7" s="430"/>
      <c r="AA7" s="430"/>
      <c r="AB7" s="430"/>
      <c r="AC7" s="430"/>
      <c r="AD7" s="430"/>
      <c r="AE7" s="430"/>
      <c r="AF7" s="430"/>
      <c r="AG7" s="431"/>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442" t="s">
        <v>70</v>
      </c>
      <c r="D8" s="443"/>
      <c r="E8" s="418" t="s">
        <v>159</v>
      </c>
      <c r="F8" s="419"/>
      <c r="G8" s="419"/>
      <c r="H8" s="419"/>
      <c r="I8" s="420"/>
      <c r="J8" s="420"/>
      <c r="K8" s="45"/>
      <c r="L8" s="45"/>
      <c r="M8" s="45" t="str">
        <f>IF($F$1="委託業務従事日誌","業務管理者等","主任研究者等")&amp;"　所属："</f>
        <v>業務管理者等　所属：</v>
      </c>
      <c r="N8" s="418" t="s">
        <v>125</v>
      </c>
      <c r="O8" s="419"/>
      <c r="P8" s="419"/>
      <c r="Q8" s="89"/>
      <c r="R8" s="72" t="s">
        <v>45</v>
      </c>
      <c r="S8" s="327" t="str" cm="1">
        <f t="array" ref="S8">_xlfn.IFS(AND(COUNTA(E8)&gt;=1,COUNTA(N8)&gt;=1,COUNTA(I8)&gt;=1),"○",TRUE,IF(COUNTA(E8)&gt;=1,"","✕ "&amp;AJ8&amp;" ")&amp;IF(COUNTA(N8)&gt;=1,"","✕ "&amp;AJ10)&amp;IF(COUNTA(I8)&gt;=1,"","✕ "&amp;AJ23))</f>
        <v>✕ “雇用形態”が未入力。</v>
      </c>
      <c r="T8" s="71"/>
      <c r="W8" s="71"/>
      <c r="X8" s="71"/>
      <c r="Y8" s="430"/>
      <c r="Z8" s="430"/>
      <c r="AA8" s="430"/>
      <c r="AB8" s="430"/>
      <c r="AC8" s="430"/>
      <c r="AD8" s="430"/>
      <c r="AE8" s="430"/>
      <c r="AF8" s="430"/>
      <c r="AG8" s="431"/>
      <c r="AH8" s="170" t="s">
        <v>92</v>
      </c>
      <c r="AI8" s="169" t="str">
        <f>IF(COUNTA(E8)&gt;=1,"○","✕")</f>
        <v>○</v>
      </c>
      <c r="AJ8" s="69" t="s">
        <v>91</v>
      </c>
      <c r="AO8" s="145"/>
      <c r="AP8" s="176"/>
      <c r="AQ8" s="3"/>
      <c r="AR8" s="3"/>
      <c r="AS8" s="3"/>
    </row>
    <row r="9" spans="1:108" ht="21" customHeight="1">
      <c r="A9" s="458" t="s">
        <v>102</v>
      </c>
      <c r="B9" s="143"/>
      <c r="C9" s="96"/>
      <c r="D9" s="95" t="s">
        <v>3</v>
      </c>
      <c r="E9" s="418" t="s">
        <v>155</v>
      </c>
      <c r="F9" s="418"/>
      <c r="G9" s="418"/>
      <c r="H9" s="418"/>
      <c r="I9" s="460"/>
      <c r="J9" s="461"/>
      <c r="K9" s="44"/>
      <c r="L9" s="44"/>
      <c r="M9" s="309" t="s">
        <v>6</v>
      </c>
      <c r="N9" s="418" t="s">
        <v>122</v>
      </c>
      <c r="O9" s="419"/>
      <c r="P9" s="419"/>
      <c r="Q9" s="89"/>
      <c r="R9" s="72" t="s">
        <v>45</v>
      </c>
      <c r="S9" s="327" t="str" cm="1">
        <f t="array" ref="S9">_xlfn.IFS(AND(COUNTA(E9)&gt;=1,COUNTA(N9)&gt;=1,COUNTA(I9)&gt;=1),"○",TRUE,IF(COUNTA(E9)&gt;=1,"","✕ "&amp;AJ9&amp;" ")&amp;IF(COUNTA(N9)&gt;=1,"","✕ "&amp;AJ11)&amp;IF(COUNTA(I9)&gt;=1,"","✕ "&amp;AJ22))</f>
        <v>✕ “勤務体系”が未入力。</v>
      </c>
      <c r="T9" s="71"/>
      <c r="W9" s="71"/>
      <c r="X9" s="71"/>
      <c r="Y9" s="430"/>
      <c r="Z9" s="430"/>
      <c r="AA9" s="430"/>
      <c r="AB9" s="430"/>
      <c r="AC9" s="430"/>
      <c r="AD9" s="430"/>
      <c r="AE9" s="430"/>
      <c r="AF9" s="430"/>
      <c r="AG9" s="431"/>
      <c r="AH9" s="168" t="s">
        <v>94</v>
      </c>
      <c r="AI9" s="169" t="str">
        <f>IF(COUNTA(E9)&gt;=1,"○","✕")</f>
        <v>○</v>
      </c>
      <c r="AJ9" s="69" t="s">
        <v>93</v>
      </c>
      <c r="AO9" s="145"/>
      <c r="AP9" s="144"/>
      <c r="AQ9" s="3"/>
      <c r="AR9" s="3"/>
      <c r="AS9" s="3"/>
    </row>
    <row r="10" spans="1:108" ht="30" customHeight="1" thickBot="1">
      <c r="A10" s="459"/>
      <c r="B10" s="61">
        <f>COUNTIF($B$13:$B$43,"月")+COUNTIF($B$13:$B$43,"火")+COUNTIF($B$13:$B$43,"水")+COUNTIF($B$13:$B$43,"木")+COUNTIF($B$13:$B$43,"金")+COUNTIF($B$13:$B$43,"土")+COUNTIF($B$13:$B$43,"日")-COUNTIF($C$13:$C$43,"休日")-COUNTIF($C$13:$C$43,"休日出勤")-COUNTIF($C$13:$C$43,"振休")-COUNTIF($C$13:$C$43,"代休")</f>
        <v>19</v>
      </c>
      <c r="C10" s="462" t="str">
        <f>"←稼働"&amp;F54&amp;"日
 + "&amp;"休暇"&amp;E54&amp;"日"</f>
        <v>←稼働19日
 + 休暇0日</v>
      </c>
      <c r="D10" s="463"/>
      <c r="E10" s="464" t="str">
        <f>IF(OR(I9="管理職/高プロ",I9="固定残業代有",I9="(大学・国研等)管理職/高プロ"),"所定労働時間                                                                                                                                                                                              (hh:mm/日)","")</f>
        <v/>
      </c>
      <c r="F10" s="465"/>
      <c r="G10" s="311"/>
      <c r="H10" s="415" t="str" cm="1">
        <f t="array" ref="H10">_xlfn.IFS(OR(N54="管理職",N54="裁量労働制",N54="固定残業制"),"半休・時間休　(hh:mm/月)",OR(N54="(大学・国研等)裁量労働制"),"給与支給上の休日労働時間(hh:mm/月)",TRUE,"")</f>
        <v/>
      </c>
      <c r="I10" s="415"/>
      <c r="J10" s="308"/>
      <c r="K10" s="415" t="str" cm="1">
        <f t="array" ref="K10">_xlfn.IFS(OR(N54="裁量労働制",N54="(大学・国研等)裁量労働制"),"労基提出した協定上
の みなし時間(hh:mm/日)",N54="固定残業制","雇用契約に記載の
固定残業時間(hh:mm/月)",TRUE,"")</f>
        <v/>
      </c>
      <c r="L10" s="415"/>
      <c r="M10" s="415"/>
      <c r="N10" s="308"/>
      <c r="O10" s="416" t="str" cm="1">
        <f t="array" ref="O10">_xlfn.IFS(AND(OR(H2="あり",Q2="あり"),I9&lt;&gt;"通常勤務"),"他の公的事業
従事(hh:mm/月)",AND(H2="なし",Q2="なし"),"",TRUE,"")</f>
        <v/>
      </c>
      <c r="P10" s="417"/>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30"/>
      <c r="Z10" s="430"/>
      <c r="AA10" s="430"/>
      <c r="AB10" s="430"/>
      <c r="AC10" s="430"/>
      <c r="AD10" s="430"/>
      <c r="AE10" s="430"/>
      <c r="AF10" s="430"/>
      <c r="AG10" s="431"/>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444" t="s">
        <v>0</v>
      </c>
      <c r="B11" s="446" t="s">
        <v>1</v>
      </c>
      <c r="C11" s="448" t="s">
        <v>87</v>
      </c>
      <c r="D11" s="421" t="s">
        <v>168</v>
      </c>
      <c r="E11" s="422"/>
      <c r="F11" s="422"/>
      <c r="G11" s="423"/>
      <c r="H11" s="424" t="s">
        <v>7</v>
      </c>
      <c r="I11" s="424" t="s">
        <v>8</v>
      </c>
      <c r="J11" s="426" t="s">
        <v>86</v>
      </c>
      <c r="K11" s="426"/>
      <c r="L11" s="426"/>
      <c r="M11" s="426"/>
      <c r="N11" s="426"/>
      <c r="O11" s="426"/>
      <c r="P11" s="426"/>
      <c r="Q11" s="427"/>
      <c r="R11" s="72"/>
      <c r="S11" s="328"/>
      <c r="T11" s="71"/>
      <c r="W11" s="71"/>
      <c r="X11" s="71"/>
      <c r="Y11" s="430"/>
      <c r="Z11" s="430"/>
      <c r="AA11" s="430"/>
      <c r="AB11" s="430"/>
      <c r="AC11" s="430"/>
      <c r="AD11" s="430"/>
      <c r="AE11" s="430"/>
      <c r="AF11" s="430"/>
      <c r="AG11" s="431"/>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445"/>
      <c r="B12" s="447"/>
      <c r="C12" s="449"/>
      <c r="D12" s="41" t="s">
        <v>4</v>
      </c>
      <c r="E12" s="4" t="s">
        <v>5</v>
      </c>
      <c r="F12" s="5" t="s">
        <v>4</v>
      </c>
      <c r="G12" s="4" t="s">
        <v>5</v>
      </c>
      <c r="H12" s="425"/>
      <c r="I12" s="425"/>
      <c r="J12" s="428"/>
      <c r="K12" s="428"/>
      <c r="L12" s="428"/>
      <c r="M12" s="428"/>
      <c r="N12" s="428"/>
      <c r="O12" s="428"/>
      <c r="P12" s="428"/>
      <c r="Q12" s="429"/>
      <c r="R12" s="72"/>
      <c r="S12" s="328" t="str">
        <f>IF(TEXT(ABS((E23-D23)+(G23-F23)-H23),IF((E23-D23)+(G23-F23)&lt;H23,"-[h]:mm","[h]:mm"))&lt;"0:00"*1,"✕","○")</f>
        <v>○</v>
      </c>
      <c r="T12" s="71"/>
      <c r="W12" s="71"/>
      <c r="X12" s="71"/>
      <c r="Y12" s="430"/>
      <c r="Z12" s="430"/>
      <c r="AA12" s="430"/>
      <c r="AB12" s="430"/>
      <c r="AC12" s="430"/>
      <c r="AD12" s="430"/>
      <c r="AE12" s="430"/>
      <c r="AF12" s="430"/>
      <c r="AG12" s="431"/>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2"/>
      <c r="K13" s="413"/>
      <c r="L13" s="413"/>
      <c r="M13" s="413"/>
      <c r="N13" s="413"/>
      <c r="O13" s="413"/>
      <c r="P13" s="413"/>
      <c r="Q13" s="414"/>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7"/>
      <c r="K14" s="408"/>
      <c r="L14" s="408"/>
      <c r="M14" s="408"/>
      <c r="N14" s="408"/>
      <c r="O14" s="408"/>
      <c r="P14" s="408"/>
      <c r="Q14" s="409"/>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7"/>
      <c r="K15" s="408"/>
      <c r="L15" s="408"/>
      <c r="M15" s="408"/>
      <c r="N15" s="408"/>
      <c r="O15" s="408"/>
      <c r="P15" s="408"/>
      <c r="Q15" s="409"/>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07"/>
      <c r="K16" s="410"/>
      <c r="L16" s="410"/>
      <c r="M16" s="410"/>
      <c r="N16" s="410"/>
      <c r="O16" s="410"/>
      <c r="P16" s="410"/>
      <c r="Q16" s="411"/>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00000000000001"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7"/>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7"/>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07"/>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07"/>
      <c r="K20" s="410"/>
      <c r="L20" s="410"/>
      <c r="M20" s="410"/>
      <c r="N20" s="410"/>
      <c r="O20" s="410"/>
      <c r="P20" s="410"/>
      <c r="Q20" s="411"/>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7"/>
      <c r="K21" s="410"/>
      <c r="L21" s="410"/>
      <c r="M21" s="410"/>
      <c r="N21" s="410"/>
      <c r="O21" s="410"/>
      <c r="P21" s="410"/>
      <c r="Q21" s="41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00000000000001"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7"/>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00000000000001"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407"/>
      <c r="K23" s="410"/>
      <c r="L23" s="410"/>
      <c r="M23" s="410"/>
      <c r="N23" s="410"/>
      <c r="O23" s="410"/>
      <c r="P23" s="410"/>
      <c r="Q23" s="41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00000000000001"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7"/>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7"/>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7"/>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07"/>
      <c r="K27" s="408"/>
      <c r="L27" s="408"/>
      <c r="M27" s="408"/>
      <c r="N27" s="408"/>
      <c r="O27" s="408"/>
      <c r="P27" s="408"/>
      <c r="Q27" s="409"/>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7"/>
      <c r="K28" s="408"/>
      <c r="L28" s="408"/>
      <c r="M28" s="408"/>
      <c r="N28" s="408"/>
      <c r="O28" s="408"/>
      <c r="P28" s="408"/>
      <c r="Q28" s="409"/>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7"/>
      <c r="K29" s="408"/>
      <c r="L29" s="408"/>
      <c r="M29" s="408"/>
      <c r="N29" s="408"/>
      <c r="O29" s="408"/>
      <c r="P29" s="408"/>
      <c r="Q29" s="409"/>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07"/>
      <c r="K30" s="410"/>
      <c r="L30" s="410"/>
      <c r="M30" s="410"/>
      <c r="N30" s="410"/>
      <c r="O30" s="410"/>
      <c r="P30" s="410"/>
      <c r="Q30" s="41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7"/>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7"/>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7"/>
      <c r="K33" s="408"/>
      <c r="L33" s="408"/>
      <c r="M33" s="408"/>
      <c r="N33" s="408"/>
      <c r="O33" s="408"/>
      <c r="P33" s="408"/>
      <c r="Q33" s="409"/>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7"/>
      <c r="K34" s="408"/>
      <c r="L34" s="408"/>
      <c r="M34" s="408"/>
      <c r="N34" s="408"/>
      <c r="O34" s="408"/>
      <c r="P34" s="408"/>
      <c r="Q34" s="409"/>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07"/>
      <c r="K35" s="408"/>
      <c r="L35" s="408"/>
      <c r="M35" s="408"/>
      <c r="N35" s="408"/>
      <c r="O35" s="408"/>
      <c r="P35" s="408"/>
      <c r="Q35" s="409"/>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7"/>
      <c r="K36" s="408"/>
      <c r="L36" s="408"/>
      <c r="M36" s="408"/>
      <c r="N36" s="408"/>
      <c r="O36" s="408"/>
      <c r="P36" s="408"/>
      <c r="Q36" s="409"/>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07"/>
      <c r="K37" s="408"/>
      <c r="L37" s="408"/>
      <c r="M37" s="408"/>
      <c r="N37" s="408"/>
      <c r="O37" s="408"/>
      <c r="P37" s="408"/>
      <c r="Q37" s="409"/>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7"/>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7"/>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7"/>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07"/>
      <c r="K41" s="410"/>
      <c r="L41" s="410"/>
      <c r="M41" s="410"/>
      <c r="N41" s="410"/>
      <c r="O41" s="410"/>
      <c r="P41" s="410"/>
      <c r="Q41" s="41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7"/>
      <c r="K42" s="410"/>
      <c r="L42" s="410"/>
      <c r="M42" s="410"/>
      <c r="N42" s="410"/>
      <c r="O42" s="410"/>
      <c r="P42" s="410"/>
      <c r="Q42" s="41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90"/>
      <c r="K43" s="391"/>
      <c r="L43" s="391"/>
      <c r="M43" s="391"/>
      <c r="N43" s="391"/>
      <c r="O43" s="391"/>
      <c r="P43" s="391"/>
      <c r="Q43" s="392"/>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393" t="s">
        <v>164</v>
      </c>
      <c r="B46" s="394"/>
      <c r="C46" s="394"/>
      <c r="D46" s="394"/>
      <c r="E46" s="394"/>
      <c r="F46" s="394"/>
      <c r="G46" s="394"/>
      <c r="H46" s="394"/>
      <c r="I46" s="394"/>
      <c r="J46" s="395" t="s">
        <v>165</v>
      </c>
      <c r="K46" s="395"/>
      <c r="L46" s="395"/>
      <c r="M46" s="395"/>
      <c r="N46" s="395"/>
      <c r="O46" s="395"/>
      <c r="P46" s="395"/>
      <c r="Q46" s="396"/>
      <c r="AO46" s="25"/>
      <c r="AP46" s="25"/>
      <c r="AQ46" s="25"/>
      <c r="AR46" s="25"/>
      <c r="AS46" s="25"/>
    </row>
    <row r="47" spans="1:45" ht="7.05" customHeight="1" thickBot="1">
      <c r="A47" s="35"/>
      <c r="B47" s="56"/>
      <c r="C47" s="56"/>
      <c r="D47" s="397"/>
      <c r="E47" s="397"/>
      <c r="F47" s="57"/>
      <c r="G47" s="57"/>
      <c r="H47" s="57"/>
      <c r="I47" s="57"/>
      <c r="J47" s="397"/>
      <c r="K47" s="397"/>
      <c r="L47" s="397"/>
      <c r="M47" s="397"/>
      <c r="N47" s="397"/>
      <c r="O47" s="397"/>
      <c r="P47" s="397"/>
      <c r="Q47" s="398"/>
      <c r="AO47" s="25"/>
      <c r="AP47" s="25"/>
      <c r="AQ47" s="25"/>
      <c r="AR47" s="25"/>
      <c r="AS47" s="25"/>
    </row>
    <row r="48" spans="1:45" ht="16.5" customHeight="1" thickBot="1">
      <c r="A48" s="9"/>
      <c r="B48" s="399" t="s">
        <v>10</v>
      </c>
      <c r="C48" s="400"/>
      <c r="D48" s="401"/>
      <c r="E48" s="402"/>
      <c r="F48" s="55" t="s">
        <v>11</v>
      </c>
      <c r="G48" s="403"/>
      <c r="H48" s="404"/>
      <c r="I48" s="404"/>
      <c r="J48" s="405"/>
      <c r="K48" s="55" t="s">
        <v>9</v>
      </c>
      <c r="L48" s="406"/>
      <c r="M48" s="404"/>
      <c r="N48" s="404"/>
      <c r="O48" s="404"/>
      <c r="P48" s="405"/>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386" t="s">
        <v>169</v>
      </c>
      <c r="B50" s="386"/>
      <c r="C50" s="386"/>
      <c r="D50" s="386"/>
      <c r="E50" s="386"/>
      <c r="F50" s="386"/>
      <c r="G50" s="386"/>
      <c r="H50" s="386"/>
      <c r="I50" s="386"/>
      <c r="J50" s="386"/>
      <c r="K50" s="386"/>
      <c r="L50" s="386"/>
      <c r="M50" s="386"/>
      <c r="N50" s="386"/>
      <c r="O50" s="386"/>
      <c r="P50" s="386"/>
      <c r="Q50" s="386"/>
      <c r="AO50" s="25"/>
      <c r="AP50" s="25"/>
      <c r="AQ50" s="25"/>
      <c r="AR50" s="25"/>
      <c r="AS50" s="25"/>
    </row>
    <row r="51" spans="1:45" ht="17.399999999999999" customHeight="1">
      <c r="A51" s="387"/>
      <c r="B51" s="387"/>
      <c r="C51" s="387"/>
      <c r="D51" s="387"/>
      <c r="E51" s="387"/>
      <c r="F51" s="387"/>
      <c r="G51" s="387"/>
      <c r="H51" s="387"/>
      <c r="I51" s="387"/>
      <c r="J51" s="387"/>
      <c r="K51" s="387"/>
      <c r="L51" s="387"/>
      <c r="M51" s="387"/>
      <c r="N51" s="387"/>
      <c r="O51" s="387"/>
      <c r="P51" s="387"/>
      <c r="Q51" s="387"/>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88" t="s">
        <v>135</v>
      </c>
      <c r="M53" s="389"/>
      <c r="N53" s="199" t="s">
        <v>17</v>
      </c>
      <c r="O53" s="200"/>
      <c r="P53" s="200"/>
      <c r="Q53" s="200"/>
      <c r="AI53" s="67"/>
    </row>
    <row r="54" spans="1:45" ht="11.4"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4"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4"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4"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8"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8"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DUU2jeFMAO2I9Z7mFPrgkskpFB+2ALwMoTDrmN11BwxuXxkwxTqXPp3F+lPOzaC4fL45uaKilAinwrGdYrVNw==" saltValue="jQ5j1U66rPLBp+rc2LBPaA==" spinCount="100000" sheet="1" formatRows="0" selectLockedCells="1"/>
  <dataConsolidate/>
  <mergeCells count="142">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J25:Q25"/>
    <mergeCell ref="J26:Q26"/>
    <mergeCell ref="J27:Q27"/>
    <mergeCell ref="J28:Q28"/>
    <mergeCell ref="J29:Q29"/>
    <mergeCell ref="J30:Q30"/>
    <mergeCell ref="J19:Q19"/>
    <mergeCell ref="J20:Q20"/>
    <mergeCell ref="J21:Q21"/>
    <mergeCell ref="J22:Q22"/>
    <mergeCell ref="J23:Q23"/>
    <mergeCell ref="J24:Q24"/>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384" priority="39">
      <formula>OR($C13="休暇",$C13="休日")</formula>
    </cfRule>
  </conditionalFormatting>
  <conditionalFormatting sqref="B13:B43">
    <cfRule type="expression" dxfId="383" priority="52">
      <formula>$B13="土"</formula>
    </cfRule>
    <cfRule type="expression" dxfId="382" priority="51">
      <formula>$B13="日"</formula>
    </cfRule>
  </conditionalFormatting>
  <conditionalFormatting sqref="B64 B68 F68 B71">
    <cfRule type="expression" dxfId="381" priority="37">
      <formula>OR($N$54="管理職",$N$54="裁量労働制",$N$54="固定残業制")</formula>
    </cfRule>
  </conditionalFormatting>
  <conditionalFormatting sqref="B64 B68 F68">
    <cfRule type="expression" dxfId="380" priority="5">
      <formula>OR($N$54="(大学・国研等)管理職",$N$54="(大学・国研等)裁量労働制")</formula>
    </cfRule>
  </conditionalFormatting>
  <conditionalFormatting sqref="B76">
    <cfRule type="expression" dxfId="379" priority="17">
      <formula>OR($N$54="管理職",$N$54="裁量労働制")</formula>
    </cfRule>
  </conditionalFormatting>
  <conditionalFormatting sqref="B77">
    <cfRule type="expression" dxfId="378" priority="31">
      <formula>OR($N$54="管理職",$N$54="裁量労働制")</formula>
    </cfRule>
  </conditionalFormatting>
  <conditionalFormatting sqref="B80">
    <cfRule type="expression" dxfId="377" priority="29">
      <formula>$N$54="固定残業制"</formula>
    </cfRule>
  </conditionalFormatting>
  <conditionalFormatting sqref="B83 B87 B90">
    <cfRule type="expression" dxfId="376" priority="26">
      <formula>$N$54="固定残業制"</formula>
    </cfRule>
  </conditionalFormatting>
  <conditionalFormatting sqref="B84 B88 B91">
    <cfRule type="expression" dxfId="375" priority="23">
      <formula>$N$54="固定残業制"</formula>
    </cfRule>
  </conditionalFormatting>
  <conditionalFormatting sqref="B65:C65 B69:C69 F69 B72:C72 B78:C78">
    <cfRule type="expression" dxfId="374" priority="11">
      <formula>OR($N$54="管理職",$N$54="裁量労働制")</formula>
    </cfRule>
  </conditionalFormatting>
  <conditionalFormatting sqref="B65:C65 B69:C69 F69 B72:C72">
    <cfRule type="expression" dxfId="373" priority="35">
      <formula>OR($N$54="管理職",$N$54="裁量労働制",$N$54="固定残業制")</formula>
    </cfRule>
  </conditionalFormatting>
  <conditionalFormatting sqref="B65:C65 B69:C69 F69">
    <cfRule type="expression" dxfId="372" priority="4">
      <formula>OR($N$54="(大学・国研等)管理職",$N$54="(大学・国研等)裁量労働制")</formula>
    </cfRule>
  </conditionalFormatting>
  <conditionalFormatting sqref="B69:D69">
    <cfRule type="expression" dxfId="371" priority="9">
      <formula>OR($N$54="管理職",$N$54="裁量労働制",$N$54="固定残業制",$N$54="(大学・国研等)管理職",$N$54="(大学・国研等)裁量労働制")</formula>
    </cfRule>
  </conditionalFormatting>
  <conditionalFormatting sqref="C64 F64:O64 C68 G68:O68 C71:N71">
    <cfRule type="expression" dxfId="370" priority="16">
      <formula>OR($N$54="管理職",$N$54="裁量労働制",$N$54="固定残業制")</formula>
    </cfRule>
  </conditionalFormatting>
  <conditionalFormatting sqref="C80:L80">
    <cfRule type="expression" dxfId="369" priority="27">
      <formula>$N$54="固定残業制"</formula>
    </cfRule>
  </conditionalFormatting>
  <conditionalFormatting sqref="C83:L83 C90:N90 C87:E87">
    <cfRule type="expression" dxfId="368" priority="20">
      <formula>$N$54="固定残業制"</formula>
    </cfRule>
  </conditionalFormatting>
  <conditionalFormatting sqref="C84:L84 C88:L88 C91:N91">
    <cfRule type="expression" dxfId="367" priority="21">
      <formula>$N$54="固定残業制"</formula>
    </cfRule>
  </conditionalFormatting>
  <conditionalFormatting sqref="C76:N76">
    <cfRule type="expression" dxfId="366" priority="36">
      <formula>OR($N$54="管理職",$N$54="裁量労働制")</formula>
    </cfRule>
  </conditionalFormatting>
  <conditionalFormatting sqref="C78:N78">
    <cfRule type="expression" dxfId="365" priority="34">
      <formula>OR($N$54="管理職",$N$54="裁量労働制")</formula>
    </cfRule>
  </conditionalFormatting>
  <conditionalFormatting sqref="C64:O64 C68 G68:O68">
    <cfRule type="expression" dxfId="364" priority="14">
      <formula>OR($N$54="管理職",$N$54="裁量労働制",$N$54="固定残業制",$N$54="(大学・国研等)管理職",$N$54="(大学・国研等)裁量労働制")</formula>
    </cfRule>
  </conditionalFormatting>
  <conditionalFormatting sqref="D65">
    <cfRule type="expression" dxfId="363" priority="3">
      <formula>OR($N$54="(大学・国研等)管理職",$N$54="(大学・国研等)裁量労働制")</formula>
    </cfRule>
  </conditionalFormatting>
  <conditionalFormatting sqref="D65:O65 C69 G69:O69 C72:N72">
    <cfRule type="expression" dxfId="362" priority="13">
      <formula>OR($N$54="管理職",$N$54="裁量労働制",$N$54="固定残業制")</formula>
    </cfRule>
  </conditionalFormatting>
  <conditionalFormatting sqref="D65:O65 C69 G69:O69">
    <cfRule type="expression" dxfId="361" priority="7">
      <formula>OR($N$54="(大学・国研等)管理職",$N$54="(大学・国研等)裁量労働制")</formula>
    </cfRule>
  </conditionalFormatting>
  <conditionalFormatting sqref="E10:F10">
    <cfRule type="expression" dxfId="360" priority="42">
      <formula>OR(I9="管理職/高プロ",I9="固定残業代有",I9="(大学・国研等)管理職/高プロ")</formula>
    </cfRule>
  </conditionalFormatting>
  <conditionalFormatting sqref="F83:L83 H90:N90">
    <cfRule type="expression" dxfId="359" priority="8">
      <formula>$N$54="固定残業制"</formula>
    </cfRule>
  </conditionalFormatting>
  <conditionalFormatting sqref="F87:L87">
    <cfRule type="expression" dxfId="358" priority="22">
      <formula>$N$54="固定残業制"</formula>
    </cfRule>
  </conditionalFormatting>
  <conditionalFormatting sqref="F77:N77">
    <cfRule type="expression" dxfId="357" priority="18">
      <formula>OR($N$54="管理職",$N$54="裁量労働制")</formula>
    </cfRule>
  </conditionalFormatting>
  <conditionalFormatting sqref="G10">
    <cfRule type="expression" dxfId="356" priority="47">
      <formula>OR($I$9="管理職/高プロ",$I$9="固定残業代有",$I$9="(大学・国研等)管理職/高プロ")</formula>
    </cfRule>
  </conditionalFormatting>
  <conditionalFormatting sqref="H2">
    <cfRule type="expression" dxfId="355" priority="45">
      <formula>COUNTA($F$1)=1</formula>
    </cfRule>
  </conditionalFormatting>
  <conditionalFormatting sqref="H10">
    <cfRule type="expression" dxfId="354" priority="40">
      <formula>OR($I$9="管理職/高プロ",$I$9="裁量",$I$9="固定残業代有",$I$9="(大学・国研等)裁量")</formula>
    </cfRule>
  </conditionalFormatting>
  <conditionalFormatting sqref="I9:J9">
    <cfRule type="expression" dxfId="353" priority="48">
      <formula>COUNTA($F$1)=1</formula>
    </cfRule>
  </conditionalFormatting>
  <conditionalFormatting sqref="I1:M1">
    <cfRule type="expression" dxfId="352" priority="50">
      <formula>$I$1&lt;&gt;"-"</formula>
    </cfRule>
  </conditionalFormatting>
  <conditionalFormatting sqref="J10">
    <cfRule type="expression" dxfId="351" priority="41">
      <formula>OR($I$9="管理職/高プロ",$I$9="裁量",$I$9="固定残業代有",$I$9="(大学・国研等)裁量")</formula>
    </cfRule>
  </conditionalFormatting>
  <conditionalFormatting sqref="K10">
    <cfRule type="expression" dxfId="350" priority="43">
      <formula>OR($I$9="裁量",$I$9="固定残業代有",$I$9="(大学・国研等)裁量")</formula>
    </cfRule>
  </conditionalFormatting>
  <conditionalFormatting sqref="M80">
    <cfRule type="expression" dxfId="349" priority="28">
      <formula>$N$54="固定残業制"</formula>
    </cfRule>
  </conditionalFormatting>
  <conditionalFormatting sqref="M83 M87 O90">
    <cfRule type="expression" dxfId="348" priority="25">
      <formula>$N$54="固定残業制"</formula>
    </cfRule>
  </conditionalFormatting>
  <conditionalFormatting sqref="M84 M88 O91">
    <cfRule type="expression" dxfId="347" priority="24">
      <formula>$N$54="固定残業制"</formula>
    </cfRule>
  </conditionalFormatting>
  <conditionalFormatting sqref="N10">
    <cfRule type="expression" dxfId="346" priority="49">
      <formula>OR($I$9="裁量",$I$9="固定残業代有",$I$9="(大学・国研等)裁量")</formula>
    </cfRule>
  </conditionalFormatting>
  <conditionalFormatting sqref="O10">
    <cfRule type="expression" dxfId="345" priority="53">
      <formula>AND(OR($H$2="あり",$Q$2="あり"),I9&lt;&gt;"通常勤務")</formula>
    </cfRule>
  </conditionalFormatting>
  <conditionalFormatting sqref="O76">
    <cfRule type="expression" dxfId="344" priority="33">
      <formula>OR($N$54="管理職",$N$54="裁量労働制")</formula>
    </cfRule>
  </conditionalFormatting>
  <conditionalFormatting sqref="O77">
    <cfRule type="expression" dxfId="343" priority="12">
      <formula>OR(,$N$54="管理職",$N$54="裁量労働制")</formula>
    </cfRule>
  </conditionalFormatting>
  <conditionalFormatting sqref="O78">
    <cfRule type="expression" dxfId="342" priority="30">
      <formula>OR($N$54="管理職",$N$54="裁量労働制")</formula>
    </cfRule>
  </conditionalFormatting>
  <conditionalFormatting sqref="O80 O84 O88">
    <cfRule type="expression" dxfId="341" priority="19">
      <formula>$N$54="固定残業制"</formula>
    </cfRule>
  </conditionalFormatting>
  <conditionalFormatting sqref="P64 D68 O68:P68">
    <cfRule type="expression" dxfId="340" priority="6">
      <formula>OR($N$54="(大学・国研等)管理職",$N$54="(大学・国研等)裁量労働制")</formula>
    </cfRule>
  </conditionalFormatting>
  <conditionalFormatting sqref="P64 D68 P68 O71">
    <cfRule type="expression" dxfId="339" priority="15">
      <formula>OR($N$54="管理職",$N$54="裁量労働制",$N$54="固定残業制")</formula>
    </cfRule>
  </conditionalFormatting>
  <conditionalFormatting sqref="P65 P69 O72">
    <cfRule type="expression" dxfId="338" priority="10">
      <formula>OR($N$54="管理職",$N$54="裁量労働制",$N$54="固定残業制")</formula>
    </cfRule>
  </conditionalFormatting>
  <conditionalFormatting sqref="P65 P69">
    <cfRule type="expression" dxfId="337" priority="32">
      <formula>OR($N$54="管理職",$N$54="裁量労働制",$N$54="(大学・国研等)管理職",$N$54="(大学・国研等)裁量労働制")</formula>
    </cfRule>
  </conditionalFormatting>
  <conditionalFormatting sqref="Q2">
    <cfRule type="expression" dxfId="336" priority="46">
      <formula>COUNTA($F$1)=1</formula>
    </cfRule>
  </conditionalFormatting>
  <conditionalFormatting sqref="Q10">
    <cfRule type="expression" dxfId="335" priority="54">
      <formula>AND(OR($H$2="あり",$Q$2="あり"),I9&lt;&gt;"通常勤務")</formula>
    </cfRule>
  </conditionalFormatting>
  <conditionalFormatting sqref="AI1">
    <cfRule type="expression" dxfId="33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F848067-F0E9-45D7-B820-D89F221763F7}">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440" t="s">
        <v>175</v>
      </c>
      <c r="B1" s="441"/>
      <c r="C1" s="441"/>
      <c r="D1" s="441"/>
      <c r="E1" s="441"/>
      <c r="F1" s="450" t="s">
        <v>105</v>
      </c>
      <c r="G1" s="451"/>
      <c r="H1" s="451"/>
      <c r="I1" s="452" t="str">
        <f>IF(AI1="エラーなし","-","コメント(S列)をご確認ください。")</f>
        <v>コメント(S列)をご確認ください。</v>
      </c>
      <c r="J1" s="453"/>
      <c r="K1" s="453"/>
      <c r="L1" s="453"/>
      <c r="M1" s="453"/>
      <c r="N1" s="29" t="str">
        <f>IF($F$1="委託業務従事日誌","契約管理番号：","事業番号：")</f>
        <v>契約管理番号：</v>
      </c>
      <c r="O1" s="454" t="s">
        <v>151</v>
      </c>
      <c r="P1" s="455"/>
      <c r="Q1" s="10" t="str">
        <f>IF($F$1="委託業務従事日誌","別紙８","")</f>
        <v>別紙８</v>
      </c>
      <c r="R1" s="456" t="s">
        <v>46</v>
      </c>
      <c r="S1" s="326" t="s">
        <v>89</v>
      </c>
      <c r="T1" s="94"/>
      <c r="U1" s="71"/>
      <c r="V1" s="71"/>
      <c r="W1" s="71"/>
      <c r="X1" s="71"/>
      <c r="Y1" s="430" t="s">
        <v>72</v>
      </c>
      <c r="Z1" s="430" t="s">
        <v>73</v>
      </c>
      <c r="AA1" s="430" t="s">
        <v>74</v>
      </c>
      <c r="AB1" s="430" t="s">
        <v>75</v>
      </c>
      <c r="AC1" s="430" t="s">
        <v>78</v>
      </c>
      <c r="AD1" s="430" t="s">
        <v>76</v>
      </c>
      <c r="AE1" s="430" t="s">
        <v>77</v>
      </c>
      <c r="AF1" s="430" t="s">
        <v>182</v>
      </c>
      <c r="AG1" s="430"/>
      <c r="AH1" s="64" t="s">
        <v>21</v>
      </c>
      <c r="AI1" s="65" t="str">
        <f>IF(COUNTIF(AI2:AI26,"○")=COUNTA(AH2:AH26),"エラーなし","エラーあり")</f>
        <v>エラーあり</v>
      </c>
      <c r="AJ1" s="68" t="s">
        <v>33</v>
      </c>
      <c r="AK1" s="68"/>
      <c r="AO1" s="25"/>
      <c r="AP1" s="25"/>
      <c r="AQ1" s="25"/>
      <c r="AR1" s="25"/>
      <c r="AS1" s="25"/>
    </row>
    <row r="2" spans="1:108" ht="17.100000000000001" customHeight="1" thickBot="1">
      <c r="A2" s="432" t="s">
        <v>161</v>
      </c>
      <c r="B2" s="433"/>
      <c r="C2" s="433"/>
      <c r="D2" s="433"/>
      <c r="E2" s="433"/>
      <c r="F2" s="433"/>
      <c r="G2" s="433"/>
      <c r="H2" s="91"/>
      <c r="I2" s="92"/>
      <c r="J2" s="92"/>
      <c r="K2" s="92"/>
      <c r="L2" s="92"/>
      <c r="M2" s="92"/>
      <c r="N2" s="92"/>
      <c r="O2" s="92"/>
      <c r="P2" s="92" t="s">
        <v>160</v>
      </c>
      <c r="Q2" s="70"/>
      <c r="R2" s="457"/>
      <c r="S2" s="327" t="str" cm="1">
        <f t="array" ref="S2">IF(AND(AI2="○",AI3="○"),"○",_xlfn.IFS(AI2="○","",AI2="✕","✕　"&amp;AJ2&amp;"　　")&amp;_xlfn.IFS(AI3="○","",AI3="✕","✕　"&amp;AJ3))</f>
        <v>○</v>
      </c>
      <c r="T2" s="71"/>
      <c r="W2" s="71"/>
      <c r="X2" s="71"/>
      <c r="Y2" s="430"/>
      <c r="Z2" s="430"/>
      <c r="AA2" s="430"/>
      <c r="AB2" s="430"/>
      <c r="AC2" s="430"/>
      <c r="AD2" s="430"/>
      <c r="AE2" s="430"/>
      <c r="AF2" s="430"/>
      <c r="AG2" s="431"/>
      <c r="AH2" s="166" t="s">
        <v>29</v>
      </c>
      <c r="AI2" s="167" t="str">
        <f>IF(A1="","✕","○")</f>
        <v>○</v>
      </c>
      <c r="AJ2" s="69" t="s">
        <v>39</v>
      </c>
    </row>
    <row r="3" spans="1:108" ht="17.100000000000001" customHeight="1" thickBot="1">
      <c r="A3" s="434" t="str">
        <f>IF($F$1="委託業務従事日誌","委託業務の名称：","補助事業の名称：")</f>
        <v>委託業務の名称：</v>
      </c>
      <c r="B3" s="435"/>
      <c r="C3" s="435"/>
      <c r="D3" s="435"/>
      <c r="E3" s="436" t="s">
        <v>124</v>
      </c>
      <c r="F3" s="437"/>
      <c r="G3" s="437"/>
      <c r="H3" s="437"/>
      <c r="I3" s="437"/>
      <c r="J3" s="437"/>
      <c r="K3" s="437"/>
      <c r="L3" s="437"/>
      <c r="M3" s="437"/>
      <c r="N3" s="437"/>
      <c r="O3" s="437"/>
      <c r="P3" s="437"/>
      <c r="Q3" s="88"/>
      <c r="R3" s="457"/>
      <c r="S3" s="327" t="str" cm="1">
        <f t="array" ref="S3">IF(AND(AI4="○",AI5="○"),"○",_xlfn.IFS(AI4="○","",AI4="✕","✕　"&amp;AJ4&amp;"　　")&amp;_xlfn.IFS(AI5="○","",AI5="✕","✕　"&amp;AJ5))</f>
        <v>✕　“他のNEDO事業有無”が未選択。　　✕　“他の公的事業有無”が未選択。</v>
      </c>
      <c r="T3" s="71"/>
      <c r="W3" s="71"/>
      <c r="X3" s="71"/>
      <c r="Y3" s="430"/>
      <c r="Z3" s="430"/>
      <c r="AA3" s="430"/>
      <c r="AB3" s="430"/>
      <c r="AC3" s="430"/>
      <c r="AD3" s="430"/>
      <c r="AE3" s="430"/>
      <c r="AF3" s="430"/>
      <c r="AG3" s="431"/>
      <c r="AH3" s="168" t="s">
        <v>28</v>
      </c>
      <c r="AI3" s="169" t="str">
        <f>IF(O1="","✕","○")</f>
        <v>○</v>
      </c>
      <c r="AJ3" s="69" t="s">
        <v>34</v>
      </c>
      <c r="AO3" s="155" t="s">
        <v>109</v>
      </c>
      <c r="AP3" s="157" t="s">
        <v>108</v>
      </c>
      <c r="AQ3" s="3"/>
      <c r="AR3" s="3"/>
      <c r="AS3" s="3"/>
    </row>
    <row r="4" spans="1:108" ht="17.100000000000001" customHeight="1" thickBot="1">
      <c r="A4" s="438"/>
      <c r="B4" s="439"/>
      <c r="C4" s="439"/>
      <c r="D4" s="439"/>
      <c r="E4" s="436" t="s">
        <v>123</v>
      </c>
      <c r="F4" s="437"/>
      <c r="G4" s="437"/>
      <c r="H4" s="437"/>
      <c r="I4" s="437"/>
      <c r="J4" s="437"/>
      <c r="K4" s="437"/>
      <c r="L4" s="437"/>
      <c r="M4" s="437"/>
      <c r="N4" s="437"/>
      <c r="O4" s="437"/>
      <c r="P4" s="437"/>
      <c r="Q4" s="88"/>
      <c r="S4" s="327" t="str">
        <f>IF(COUNTA(E3:P5)&gt;=1,"○","✕ "&amp;AJ6)</f>
        <v>○</v>
      </c>
      <c r="T4" s="71"/>
      <c r="W4" s="71"/>
      <c r="X4" s="71"/>
      <c r="Y4" s="430"/>
      <c r="Z4" s="430"/>
      <c r="AA4" s="430"/>
      <c r="AB4" s="430"/>
      <c r="AC4" s="430"/>
      <c r="AD4" s="430"/>
      <c r="AE4" s="430"/>
      <c r="AF4" s="430"/>
      <c r="AG4" s="431"/>
      <c r="AH4" s="168" t="s">
        <v>27</v>
      </c>
      <c r="AI4" s="169" t="str" cm="1">
        <f t="array" ref="AI4">_xlfn.IFS(H2="あり","○",H2="なし","○",TRUE,"✕")</f>
        <v>✕</v>
      </c>
      <c r="AJ4" s="69" t="s">
        <v>35</v>
      </c>
      <c r="AO4" s="156">
        <f>I9</f>
        <v>0</v>
      </c>
      <c r="AP4" s="158" t="e">
        <f>VLOOKUP($AO$4,$AO$11:$AS$19,2,)</f>
        <v>#N/A</v>
      </c>
      <c r="AQ4" s="3"/>
      <c r="AR4" s="3"/>
      <c r="AS4" s="3"/>
    </row>
    <row r="5" spans="1:108" ht="17.100000000000001" customHeight="1">
      <c r="A5" s="438"/>
      <c r="B5" s="439"/>
      <c r="C5" s="439"/>
      <c r="D5" s="439"/>
      <c r="E5" s="436" t="s">
        <v>152</v>
      </c>
      <c r="F5" s="437"/>
      <c r="G5" s="437"/>
      <c r="H5" s="437"/>
      <c r="I5" s="437"/>
      <c r="J5" s="437"/>
      <c r="K5" s="437"/>
      <c r="L5" s="437"/>
      <c r="M5" s="437"/>
      <c r="N5" s="437"/>
      <c r="O5" s="437"/>
      <c r="P5" s="437"/>
      <c r="Q5" s="88"/>
      <c r="R5" s="73"/>
      <c r="S5" s="327"/>
      <c r="T5" s="71"/>
      <c r="U5" s="24"/>
      <c r="V5" s="24"/>
      <c r="W5" s="71"/>
      <c r="X5" s="71"/>
      <c r="Y5" s="430"/>
      <c r="Z5" s="430"/>
      <c r="AA5" s="430"/>
      <c r="AB5" s="430"/>
      <c r="AC5" s="430"/>
      <c r="AD5" s="430"/>
      <c r="AE5" s="430"/>
      <c r="AF5" s="430"/>
      <c r="AG5" s="431"/>
      <c r="AH5" s="168" t="s">
        <v>26</v>
      </c>
      <c r="AI5" s="169" t="str" cm="1">
        <f t="array" ref="AI5">_xlfn.IFS(Q2="あり","○",Q2="なし","○",TRUE,"✕")</f>
        <v>✕</v>
      </c>
      <c r="AJ5" s="69" t="s">
        <v>90</v>
      </c>
      <c r="AO5" s="145"/>
      <c r="AP5" s="159" t="e">
        <f>VLOOKUP($AO$4,$AO$11:$AS$19,3,)</f>
        <v>#N/A</v>
      </c>
      <c r="AQ5" s="3"/>
      <c r="AR5" s="3"/>
      <c r="AS5" s="3"/>
    </row>
    <row r="6" spans="1:108" ht="17.100000000000001" customHeight="1">
      <c r="A6" s="434" t="str">
        <f>IF($F$1="委託業務従事日誌","再委託等項目：","委託・共同研究項目：")</f>
        <v>再委託等項目：</v>
      </c>
      <c r="B6" s="435"/>
      <c r="C6" s="435"/>
      <c r="D6" s="435"/>
      <c r="E6" s="436" t="s">
        <v>12</v>
      </c>
      <c r="F6" s="437"/>
      <c r="G6" s="437"/>
      <c r="H6" s="437"/>
      <c r="I6" s="437"/>
      <c r="J6" s="437"/>
      <c r="K6" s="437"/>
      <c r="L6" s="437"/>
      <c r="M6" s="437"/>
      <c r="N6" s="437"/>
      <c r="O6" s="437"/>
      <c r="P6" s="437"/>
      <c r="Q6" s="88"/>
      <c r="S6" s="327"/>
      <c r="T6" s="71"/>
      <c r="W6" s="71"/>
      <c r="X6" s="71"/>
      <c r="Y6" s="430"/>
      <c r="Z6" s="430"/>
      <c r="AA6" s="430"/>
      <c r="AB6" s="430"/>
      <c r="AC6" s="430"/>
      <c r="AD6" s="430"/>
      <c r="AE6" s="430"/>
      <c r="AF6" s="430"/>
      <c r="AG6" s="431"/>
      <c r="AH6" s="168" t="s">
        <v>25</v>
      </c>
      <c r="AI6" s="169" t="str">
        <f>IF(COUNTA(E3:P5)&gt;=1,"○","✕")</f>
        <v>○</v>
      </c>
      <c r="AJ6" s="69" t="s">
        <v>36</v>
      </c>
      <c r="AO6" s="145"/>
      <c r="AP6" s="159" t="e">
        <f>VLOOKUP($AO$4,$AO$11:$AS$19,4,)</f>
        <v>#N/A</v>
      </c>
      <c r="AQ6" s="3"/>
      <c r="AR6" s="3"/>
      <c r="AS6" s="3"/>
    </row>
    <row r="7" spans="1:108" ht="17.100000000000001" customHeight="1" thickBot="1">
      <c r="A7" s="87"/>
      <c r="B7" s="93"/>
      <c r="C7" s="435" t="str">
        <f>IF($F$1="委託業務従事日誌","委託先等名称：","補助先等名称：")</f>
        <v>委託先等名称：</v>
      </c>
      <c r="D7" s="443"/>
      <c r="E7" s="436" t="s">
        <v>121</v>
      </c>
      <c r="F7" s="437"/>
      <c r="G7" s="437"/>
      <c r="H7" s="437"/>
      <c r="I7" s="437"/>
      <c r="J7" s="437"/>
      <c r="K7" s="437"/>
      <c r="L7" s="437"/>
      <c r="M7" s="437"/>
      <c r="N7" s="437"/>
      <c r="O7" s="437"/>
      <c r="P7" s="437"/>
      <c r="Q7" s="88"/>
      <c r="R7" s="72" t="s">
        <v>45</v>
      </c>
      <c r="S7" s="327" t="str" cm="1">
        <f t="array" ref="S7">IF(COUNTA(E7)&gt;=1,_xlfn.IFS(E7=" ","✕"&amp;AJ7,E7="　","✕"&amp;AJ7,TRUE,"○"),"✕"&amp;AJ7)</f>
        <v>○</v>
      </c>
      <c r="T7" s="71"/>
      <c r="U7" s="25"/>
      <c r="V7" s="25"/>
      <c r="W7" s="71"/>
      <c r="X7" s="71"/>
      <c r="Y7" s="430"/>
      <c r="Z7" s="430"/>
      <c r="AA7" s="430"/>
      <c r="AB7" s="430"/>
      <c r="AC7" s="430"/>
      <c r="AD7" s="430"/>
      <c r="AE7" s="430"/>
      <c r="AF7" s="430"/>
      <c r="AG7" s="431"/>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442" t="s">
        <v>70</v>
      </c>
      <c r="D8" s="443"/>
      <c r="E8" s="418" t="s">
        <v>159</v>
      </c>
      <c r="F8" s="419"/>
      <c r="G8" s="419"/>
      <c r="H8" s="419"/>
      <c r="I8" s="420"/>
      <c r="J8" s="420"/>
      <c r="K8" s="45"/>
      <c r="L8" s="45"/>
      <c r="M8" s="45" t="str">
        <f>IF($F$1="委託業務従事日誌","業務管理者等","主任研究者等")&amp;"　所属："</f>
        <v>業務管理者等　所属：</v>
      </c>
      <c r="N8" s="418" t="s">
        <v>125</v>
      </c>
      <c r="O8" s="419"/>
      <c r="P8" s="419"/>
      <c r="Q8" s="89"/>
      <c r="R8" s="72" t="s">
        <v>45</v>
      </c>
      <c r="S8" s="327" t="str" cm="1">
        <f t="array" ref="S8">_xlfn.IFS(AND(COUNTA(E8)&gt;=1,COUNTA(N8)&gt;=1,COUNTA(I8)&gt;=1),"○",TRUE,IF(COUNTA(E8)&gt;=1,"","✕ "&amp;AJ8&amp;" ")&amp;IF(COUNTA(N8)&gt;=1,"","✕ "&amp;AJ10)&amp;IF(COUNTA(I8)&gt;=1,"","✕ "&amp;AJ23))</f>
        <v>✕ “雇用形態”が未入力。</v>
      </c>
      <c r="T8" s="71"/>
      <c r="W8" s="71"/>
      <c r="X8" s="71"/>
      <c r="Y8" s="430"/>
      <c r="Z8" s="430"/>
      <c r="AA8" s="430"/>
      <c r="AB8" s="430"/>
      <c r="AC8" s="430"/>
      <c r="AD8" s="430"/>
      <c r="AE8" s="430"/>
      <c r="AF8" s="430"/>
      <c r="AG8" s="431"/>
      <c r="AH8" s="170" t="s">
        <v>92</v>
      </c>
      <c r="AI8" s="169" t="str">
        <f>IF(COUNTA(E8)&gt;=1,"○","✕")</f>
        <v>○</v>
      </c>
      <c r="AJ8" s="69" t="s">
        <v>91</v>
      </c>
      <c r="AO8" s="145"/>
      <c r="AP8" s="176"/>
      <c r="AQ8" s="3"/>
      <c r="AR8" s="3"/>
      <c r="AS8" s="3"/>
    </row>
    <row r="9" spans="1:108" ht="21" customHeight="1">
      <c r="A9" s="458" t="s">
        <v>102</v>
      </c>
      <c r="B9" s="143"/>
      <c r="C9" s="96"/>
      <c r="D9" s="95" t="s">
        <v>3</v>
      </c>
      <c r="E9" s="418" t="s">
        <v>155</v>
      </c>
      <c r="F9" s="418"/>
      <c r="G9" s="418"/>
      <c r="H9" s="418"/>
      <c r="I9" s="460"/>
      <c r="J9" s="461"/>
      <c r="K9" s="44"/>
      <c r="L9" s="44"/>
      <c r="M9" s="309" t="s">
        <v>6</v>
      </c>
      <c r="N9" s="418" t="s">
        <v>122</v>
      </c>
      <c r="O9" s="419"/>
      <c r="P9" s="419"/>
      <c r="Q9" s="89"/>
      <c r="R9" s="72" t="s">
        <v>45</v>
      </c>
      <c r="S9" s="327" t="str" cm="1">
        <f t="array" ref="S9">_xlfn.IFS(AND(COUNTA(E9)&gt;=1,COUNTA(N9)&gt;=1,COUNTA(I9)&gt;=1),"○",TRUE,IF(COUNTA(E9)&gt;=1,"","✕ "&amp;AJ9&amp;" ")&amp;IF(COUNTA(N9)&gt;=1,"","✕ "&amp;AJ11)&amp;IF(COUNTA(I9)&gt;=1,"","✕ "&amp;AJ22))</f>
        <v>✕ “勤務体系”が未入力。</v>
      </c>
      <c r="T9" s="71"/>
      <c r="W9" s="71"/>
      <c r="X9" s="71"/>
      <c r="Y9" s="430"/>
      <c r="Z9" s="430"/>
      <c r="AA9" s="430"/>
      <c r="AB9" s="430"/>
      <c r="AC9" s="430"/>
      <c r="AD9" s="430"/>
      <c r="AE9" s="430"/>
      <c r="AF9" s="430"/>
      <c r="AG9" s="431"/>
      <c r="AH9" s="168" t="s">
        <v>94</v>
      </c>
      <c r="AI9" s="169" t="str">
        <f>IF(COUNTA(E9)&gt;=1,"○","✕")</f>
        <v>○</v>
      </c>
      <c r="AJ9" s="69" t="s">
        <v>93</v>
      </c>
      <c r="AO9" s="145"/>
      <c r="AP9" s="144"/>
      <c r="AQ9" s="3"/>
      <c r="AR9" s="3"/>
      <c r="AS9" s="3"/>
    </row>
    <row r="10" spans="1:108" ht="30" customHeight="1" thickBot="1">
      <c r="A10" s="459"/>
      <c r="B10" s="61">
        <f>COUNTIF($B$13:$B$43,"月")+COUNTIF($B$13:$B$43,"火")+COUNTIF($B$13:$B$43,"水")+COUNTIF($B$13:$B$43,"木")+COUNTIF($B$13:$B$43,"金")+COUNTIF($B$13:$B$43,"土")+COUNTIF($B$13:$B$43,"日")-COUNTIF($C$13:$C$43,"休日")-COUNTIF($C$13:$C$43,"休日出勤")-COUNTIF($C$13:$C$43,"振休")-COUNTIF($C$13:$C$43,"代休")</f>
        <v>21</v>
      </c>
      <c r="C10" s="462" t="str">
        <f>"←稼働"&amp;F54&amp;"日
 + "&amp;"休暇"&amp;E54&amp;"日"</f>
        <v>←稼働21日
 + 休暇0日</v>
      </c>
      <c r="D10" s="463"/>
      <c r="E10" s="464" t="str">
        <f>IF(OR(I9="管理職/高プロ",I9="固定残業代有",I9="(大学・国研等)管理職/高プロ"),"所定労働時間                                                                                                                                                                                              (hh:mm/日)","")</f>
        <v/>
      </c>
      <c r="F10" s="465"/>
      <c r="G10" s="311"/>
      <c r="H10" s="415" t="str" cm="1">
        <f t="array" ref="H10">_xlfn.IFS(OR(N54="管理職",N54="裁量労働制",N54="固定残業制"),"半休・時間休　(hh:mm/月)",OR(N54="(大学・国研等)裁量労働制"),"給与支給上の休日労働時間(hh:mm/月)",TRUE,"")</f>
        <v/>
      </c>
      <c r="I10" s="415"/>
      <c r="J10" s="308"/>
      <c r="K10" s="415" t="str" cm="1">
        <f t="array" ref="K10">_xlfn.IFS(OR(N54="裁量労働制",N54="(大学・国研等)裁量労働制"),"労基提出した協定上
の みなし時間(hh:mm/日)",N54="固定残業制","雇用契約に記載の
固定残業時間(hh:mm/月)",TRUE,"")</f>
        <v/>
      </c>
      <c r="L10" s="415"/>
      <c r="M10" s="415"/>
      <c r="N10" s="308"/>
      <c r="O10" s="416" t="str" cm="1">
        <f t="array" ref="O10">_xlfn.IFS(AND(OR(H2="あり",Q2="あり"),I9&lt;&gt;"通常勤務"),"他の公的事業
従事(hh:mm/月)",AND(H2="なし",Q2="なし"),"",TRUE,"")</f>
        <v/>
      </c>
      <c r="P10" s="417"/>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30"/>
      <c r="Z10" s="430"/>
      <c r="AA10" s="430"/>
      <c r="AB10" s="430"/>
      <c r="AC10" s="430"/>
      <c r="AD10" s="430"/>
      <c r="AE10" s="430"/>
      <c r="AF10" s="430"/>
      <c r="AG10" s="431"/>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444" t="s">
        <v>0</v>
      </c>
      <c r="B11" s="446" t="s">
        <v>1</v>
      </c>
      <c r="C11" s="448" t="s">
        <v>87</v>
      </c>
      <c r="D11" s="421" t="s">
        <v>168</v>
      </c>
      <c r="E11" s="422"/>
      <c r="F11" s="422"/>
      <c r="G11" s="423"/>
      <c r="H11" s="424" t="s">
        <v>7</v>
      </c>
      <c r="I11" s="424" t="s">
        <v>8</v>
      </c>
      <c r="J11" s="426" t="s">
        <v>86</v>
      </c>
      <c r="K11" s="426"/>
      <c r="L11" s="426"/>
      <c r="M11" s="426"/>
      <c r="N11" s="426"/>
      <c r="O11" s="426"/>
      <c r="P11" s="426"/>
      <c r="Q11" s="427"/>
      <c r="R11" s="72"/>
      <c r="S11" s="328"/>
      <c r="T11" s="71"/>
      <c r="W11" s="71"/>
      <c r="X11" s="71"/>
      <c r="Y11" s="430"/>
      <c r="Z11" s="430"/>
      <c r="AA11" s="430"/>
      <c r="AB11" s="430"/>
      <c r="AC11" s="430"/>
      <c r="AD11" s="430"/>
      <c r="AE11" s="430"/>
      <c r="AF11" s="430"/>
      <c r="AG11" s="431"/>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445"/>
      <c r="B12" s="447"/>
      <c r="C12" s="449"/>
      <c r="D12" s="41" t="s">
        <v>4</v>
      </c>
      <c r="E12" s="4" t="s">
        <v>5</v>
      </c>
      <c r="F12" s="5" t="s">
        <v>4</v>
      </c>
      <c r="G12" s="4" t="s">
        <v>5</v>
      </c>
      <c r="H12" s="425"/>
      <c r="I12" s="425"/>
      <c r="J12" s="428"/>
      <c r="K12" s="428"/>
      <c r="L12" s="428"/>
      <c r="M12" s="428"/>
      <c r="N12" s="428"/>
      <c r="O12" s="428"/>
      <c r="P12" s="428"/>
      <c r="Q12" s="429"/>
      <c r="R12" s="72"/>
      <c r="S12" s="328" t="str">
        <f>IF(TEXT(ABS((E23-D23)+(G23-F23)-H23),IF((E23-D23)+(G23-F23)&lt;H23,"-[h]:mm","[h]:mm"))&lt;"0:00"*1,"✕","○")</f>
        <v>○</v>
      </c>
      <c r="T12" s="71"/>
      <c r="W12" s="71"/>
      <c r="X12" s="71"/>
      <c r="Y12" s="430"/>
      <c r="Z12" s="430"/>
      <c r="AA12" s="430"/>
      <c r="AB12" s="430"/>
      <c r="AC12" s="430"/>
      <c r="AD12" s="430"/>
      <c r="AE12" s="430"/>
      <c r="AF12" s="430"/>
      <c r="AG12" s="431"/>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2"/>
      <c r="K13" s="413"/>
      <c r="L13" s="413"/>
      <c r="M13" s="413"/>
      <c r="N13" s="413"/>
      <c r="O13" s="413"/>
      <c r="P13" s="413"/>
      <c r="Q13" s="414"/>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7"/>
      <c r="K14" s="408"/>
      <c r="L14" s="408"/>
      <c r="M14" s="408"/>
      <c r="N14" s="408"/>
      <c r="O14" s="408"/>
      <c r="P14" s="408"/>
      <c r="Q14" s="409"/>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7"/>
      <c r="K15" s="408"/>
      <c r="L15" s="408"/>
      <c r="M15" s="408"/>
      <c r="N15" s="408"/>
      <c r="O15" s="408"/>
      <c r="P15" s="408"/>
      <c r="Q15" s="409"/>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7"/>
      <c r="K16" s="410"/>
      <c r="L16" s="410"/>
      <c r="M16" s="410"/>
      <c r="N16" s="410"/>
      <c r="O16" s="410"/>
      <c r="P16" s="410"/>
      <c r="Q16" s="411"/>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00000000000001"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07"/>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07"/>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07"/>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07"/>
      <c r="K20" s="410"/>
      <c r="L20" s="410"/>
      <c r="M20" s="410"/>
      <c r="N20" s="410"/>
      <c r="O20" s="410"/>
      <c r="P20" s="410"/>
      <c r="Q20" s="411"/>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7"/>
      <c r="K21" s="410"/>
      <c r="L21" s="410"/>
      <c r="M21" s="410"/>
      <c r="N21" s="410"/>
      <c r="O21" s="410"/>
      <c r="P21" s="410"/>
      <c r="Q21" s="41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00000000000001"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7"/>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00000000000001"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7"/>
      <c r="K23" s="410"/>
      <c r="L23" s="410"/>
      <c r="M23" s="410"/>
      <c r="N23" s="410"/>
      <c r="O23" s="410"/>
      <c r="P23" s="410"/>
      <c r="Q23" s="41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00000000000001"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7"/>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07"/>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7"/>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07"/>
      <c r="K27" s="408"/>
      <c r="L27" s="408"/>
      <c r="M27" s="408"/>
      <c r="N27" s="408"/>
      <c r="O27" s="408"/>
      <c r="P27" s="408"/>
      <c r="Q27" s="409"/>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7"/>
      <c r="K28" s="408"/>
      <c r="L28" s="408"/>
      <c r="M28" s="408"/>
      <c r="N28" s="408"/>
      <c r="O28" s="408"/>
      <c r="P28" s="408"/>
      <c r="Q28" s="409"/>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7"/>
      <c r="K29" s="408"/>
      <c r="L29" s="408"/>
      <c r="M29" s="408"/>
      <c r="N29" s="408"/>
      <c r="O29" s="408"/>
      <c r="P29" s="408"/>
      <c r="Q29" s="409"/>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7"/>
      <c r="K30" s="410"/>
      <c r="L30" s="410"/>
      <c r="M30" s="410"/>
      <c r="N30" s="410"/>
      <c r="O30" s="410"/>
      <c r="P30" s="410"/>
      <c r="Q30" s="41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07"/>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07"/>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07"/>
      <c r="K33" s="408"/>
      <c r="L33" s="408"/>
      <c r="M33" s="408"/>
      <c r="N33" s="408"/>
      <c r="O33" s="408"/>
      <c r="P33" s="408"/>
      <c r="Q33" s="409"/>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07"/>
      <c r="K34" s="408"/>
      <c r="L34" s="408"/>
      <c r="M34" s="408"/>
      <c r="N34" s="408"/>
      <c r="O34" s="408"/>
      <c r="P34" s="408"/>
      <c r="Q34" s="409"/>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07"/>
      <c r="K35" s="408"/>
      <c r="L35" s="408"/>
      <c r="M35" s="408"/>
      <c r="N35" s="408"/>
      <c r="O35" s="408"/>
      <c r="P35" s="408"/>
      <c r="Q35" s="409"/>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7"/>
      <c r="K36" s="408"/>
      <c r="L36" s="408"/>
      <c r="M36" s="408"/>
      <c r="N36" s="408"/>
      <c r="O36" s="408"/>
      <c r="P36" s="408"/>
      <c r="Q36" s="409"/>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7"/>
      <c r="K37" s="408"/>
      <c r="L37" s="408"/>
      <c r="M37" s="408"/>
      <c r="N37" s="408"/>
      <c r="O37" s="408"/>
      <c r="P37" s="408"/>
      <c r="Q37" s="409"/>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07"/>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07"/>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7"/>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07"/>
      <c r="K41" s="410"/>
      <c r="L41" s="410"/>
      <c r="M41" s="410"/>
      <c r="N41" s="410"/>
      <c r="O41" s="410"/>
      <c r="P41" s="410"/>
      <c r="Q41" s="41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7"/>
      <c r="K42" s="410"/>
      <c r="L42" s="410"/>
      <c r="M42" s="410"/>
      <c r="N42" s="410"/>
      <c r="O42" s="410"/>
      <c r="P42" s="410"/>
      <c r="Q42" s="41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f>IF(DAY(A40+3)&lt;4,"",A40+3)</f>
        <v>46326</v>
      </c>
      <c r="B43" s="40" t="str">
        <f t="shared" si="5"/>
        <v>土</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390"/>
      <c r="K43" s="391"/>
      <c r="L43" s="391"/>
      <c r="M43" s="391"/>
      <c r="N43" s="391"/>
      <c r="O43" s="391"/>
      <c r="P43" s="391"/>
      <c r="Q43" s="392"/>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393" t="s">
        <v>164</v>
      </c>
      <c r="B46" s="394"/>
      <c r="C46" s="394"/>
      <c r="D46" s="394"/>
      <c r="E46" s="394"/>
      <c r="F46" s="394"/>
      <c r="G46" s="394"/>
      <c r="H46" s="394"/>
      <c r="I46" s="394"/>
      <c r="J46" s="395" t="s">
        <v>165</v>
      </c>
      <c r="K46" s="395"/>
      <c r="L46" s="395"/>
      <c r="M46" s="395"/>
      <c r="N46" s="395"/>
      <c r="O46" s="395"/>
      <c r="P46" s="395"/>
      <c r="Q46" s="396"/>
      <c r="AO46" s="25"/>
      <c r="AP46" s="25"/>
      <c r="AQ46" s="25"/>
      <c r="AR46" s="25"/>
      <c r="AS46" s="25"/>
    </row>
    <row r="47" spans="1:45" ht="7.05" customHeight="1" thickBot="1">
      <c r="A47" s="35"/>
      <c r="B47" s="56"/>
      <c r="C47" s="56"/>
      <c r="D47" s="397"/>
      <c r="E47" s="397"/>
      <c r="F47" s="57"/>
      <c r="G47" s="57"/>
      <c r="H47" s="57"/>
      <c r="I47" s="57"/>
      <c r="J47" s="397"/>
      <c r="K47" s="397"/>
      <c r="L47" s="397"/>
      <c r="M47" s="397"/>
      <c r="N47" s="397"/>
      <c r="O47" s="397"/>
      <c r="P47" s="397"/>
      <c r="Q47" s="398"/>
      <c r="AO47" s="25"/>
      <c r="AP47" s="25"/>
      <c r="AQ47" s="25"/>
      <c r="AR47" s="25"/>
      <c r="AS47" s="25"/>
    </row>
    <row r="48" spans="1:45" ht="16.5" customHeight="1" thickBot="1">
      <c r="A48" s="9"/>
      <c r="B48" s="399" t="s">
        <v>10</v>
      </c>
      <c r="C48" s="400"/>
      <c r="D48" s="401"/>
      <c r="E48" s="402"/>
      <c r="F48" s="55" t="s">
        <v>11</v>
      </c>
      <c r="G48" s="403"/>
      <c r="H48" s="404"/>
      <c r="I48" s="404"/>
      <c r="J48" s="405"/>
      <c r="K48" s="55" t="s">
        <v>9</v>
      </c>
      <c r="L48" s="406"/>
      <c r="M48" s="404"/>
      <c r="N48" s="404"/>
      <c r="O48" s="404"/>
      <c r="P48" s="405"/>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386" t="s">
        <v>169</v>
      </c>
      <c r="B50" s="386"/>
      <c r="C50" s="386"/>
      <c r="D50" s="386"/>
      <c r="E50" s="386"/>
      <c r="F50" s="386"/>
      <c r="G50" s="386"/>
      <c r="H50" s="386"/>
      <c r="I50" s="386"/>
      <c r="J50" s="386"/>
      <c r="K50" s="386"/>
      <c r="L50" s="386"/>
      <c r="M50" s="386"/>
      <c r="N50" s="386"/>
      <c r="O50" s="386"/>
      <c r="P50" s="386"/>
      <c r="Q50" s="386"/>
      <c r="AO50" s="25"/>
      <c r="AP50" s="25"/>
      <c r="AQ50" s="25"/>
      <c r="AR50" s="25"/>
      <c r="AS50" s="25"/>
    </row>
    <row r="51" spans="1:45" ht="17.399999999999999" customHeight="1">
      <c r="A51" s="387"/>
      <c r="B51" s="387"/>
      <c r="C51" s="387"/>
      <c r="D51" s="387"/>
      <c r="E51" s="387"/>
      <c r="F51" s="387"/>
      <c r="G51" s="387"/>
      <c r="H51" s="387"/>
      <c r="I51" s="387"/>
      <c r="J51" s="387"/>
      <c r="K51" s="387"/>
      <c r="L51" s="387"/>
      <c r="M51" s="387"/>
      <c r="N51" s="387"/>
      <c r="O51" s="387"/>
      <c r="P51" s="387"/>
      <c r="Q51" s="387"/>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88" t="s">
        <v>135</v>
      </c>
      <c r="M53" s="389"/>
      <c r="N53" s="199" t="s">
        <v>17</v>
      </c>
      <c r="O53" s="200"/>
      <c r="P53" s="200"/>
      <c r="Q53" s="200"/>
      <c r="AI53" s="67"/>
    </row>
    <row r="54" spans="1:45" ht="11.4"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21</v>
      </c>
      <c r="B56" s="202">
        <f>B54</f>
        <v>0</v>
      </c>
      <c r="C56" s="202"/>
      <c r="D56" s="212"/>
      <c r="E56" s="203">
        <f>E54</f>
        <v>0</v>
      </c>
      <c r="F56" s="204">
        <f>A56-E56</f>
        <v>21</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4"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4"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4"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8" hidden="1" outlineLevel="1" thickBot="1">
      <c r="A60" s="201">
        <f>A54</f>
        <v>21</v>
      </c>
      <c r="B60" s="202">
        <f>B54</f>
        <v>0</v>
      </c>
      <c r="C60" s="202"/>
      <c r="D60" s="213"/>
      <c r="E60" s="203">
        <f>E54</f>
        <v>0</v>
      </c>
      <c r="F60" s="204">
        <f>A60-E60</f>
        <v>21</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8"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kYEhwoRuF77HXpJVsn51NabVPxzycIFzuLxSiw6aWuzR3S9Op9dSAZgnp+FzQBjustcr6yzAFmpUO/vOm5uEDg==" saltValue="XdEGR+5gz2iNBqfEddixuQ==" spinCount="100000" sheet="1" formatRows="0" selectLockedCells="1"/>
  <dataConsolidate/>
  <mergeCells count="142">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J25:Q25"/>
    <mergeCell ref="J26:Q26"/>
    <mergeCell ref="J27:Q27"/>
    <mergeCell ref="J28:Q28"/>
    <mergeCell ref="J29:Q29"/>
    <mergeCell ref="J30:Q30"/>
    <mergeCell ref="J19:Q19"/>
    <mergeCell ref="J20:Q20"/>
    <mergeCell ref="J21:Q21"/>
    <mergeCell ref="J22:Q22"/>
    <mergeCell ref="J23:Q23"/>
    <mergeCell ref="J24:Q24"/>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329" priority="39">
      <formula>OR($C13="休暇",$C13="休日")</formula>
    </cfRule>
  </conditionalFormatting>
  <conditionalFormatting sqref="B13:B43">
    <cfRule type="expression" dxfId="328" priority="52">
      <formula>$B13="土"</formula>
    </cfRule>
    <cfRule type="expression" dxfId="327" priority="51">
      <formula>$B13="日"</formula>
    </cfRule>
  </conditionalFormatting>
  <conditionalFormatting sqref="B64 B68 F68 B71">
    <cfRule type="expression" dxfId="326" priority="37">
      <formula>OR($N$54="管理職",$N$54="裁量労働制",$N$54="固定残業制")</formula>
    </cfRule>
  </conditionalFormatting>
  <conditionalFormatting sqref="B64 B68 F68">
    <cfRule type="expression" dxfId="325" priority="5">
      <formula>OR($N$54="(大学・国研等)管理職",$N$54="(大学・国研等)裁量労働制")</formula>
    </cfRule>
  </conditionalFormatting>
  <conditionalFormatting sqref="B76">
    <cfRule type="expression" dxfId="324" priority="17">
      <formula>OR($N$54="管理職",$N$54="裁量労働制")</formula>
    </cfRule>
  </conditionalFormatting>
  <conditionalFormatting sqref="B77">
    <cfRule type="expression" dxfId="323" priority="31">
      <formula>OR($N$54="管理職",$N$54="裁量労働制")</formula>
    </cfRule>
  </conditionalFormatting>
  <conditionalFormatting sqref="B80">
    <cfRule type="expression" dxfId="322" priority="29">
      <formula>$N$54="固定残業制"</formula>
    </cfRule>
  </conditionalFormatting>
  <conditionalFormatting sqref="B83 B87 B90">
    <cfRule type="expression" dxfId="321" priority="26">
      <formula>$N$54="固定残業制"</formula>
    </cfRule>
  </conditionalFormatting>
  <conditionalFormatting sqref="B84 B88 B91">
    <cfRule type="expression" dxfId="320" priority="23">
      <formula>$N$54="固定残業制"</formula>
    </cfRule>
  </conditionalFormatting>
  <conditionalFormatting sqref="B65:C65 B69:C69 F69 B72:C72 B78:C78">
    <cfRule type="expression" dxfId="319" priority="11">
      <formula>OR($N$54="管理職",$N$54="裁量労働制")</formula>
    </cfRule>
  </conditionalFormatting>
  <conditionalFormatting sqref="B65:C65 B69:C69 F69 B72:C72">
    <cfRule type="expression" dxfId="318" priority="35">
      <formula>OR($N$54="管理職",$N$54="裁量労働制",$N$54="固定残業制")</formula>
    </cfRule>
  </conditionalFormatting>
  <conditionalFormatting sqref="B65:C65 B69:C69 F69">
    <cfRule type="expression" dxfId="317" priority="4">
      <formula>OR($N$54="(大学・国研等)管理職",$N$54="(大学・国研等)裁量労働制")</formula>
    </cfRule>
  </conditionalFormatting>
  <conditionalFormatting sqref="B69:D69">
    <cfRule type="expression" dxfId="316" priority="9">
      <formula>OR($N$54="管理職",$N$54="裁量労働制",$N$54="固定残業制",$N$54="(大学・国研等)管理職",$N$54="(大学・国研等)裁量労働制")</formula>
    </cfRule>
  </conditionalFormatting>
  <conditionalFormatting sqref="C64 F64:O64 C68 G68:O68 C71:N71">
    <cfRule type="expression" dxfId="315" priority="16">
      <formula>OR($N$54="管理職",$N$54="裁量労働制",$N$54="固定残業制")</formula>
    </cfRule>
  </conditionalFormatting>
  <conditionalFormatting sqref="C80:L80">
    <cfRule type="expression" dxfId="314" priority="27">
      <formula>$N$54="固定残業制"</formula>
    </cfRule>
  </conditionalFormatting>
  <conditionalFormatting sqref="C83:L83 C90:N90 C87:E87">
    <cfRule type="expression" dxfId="313" priority="20">
      <formula>$N$54="固定残業制"</formula>
    </cfRule>
  </conditionalFormatting>
  <conditionalFormatting sqref="C84:L84 C88:L88 C91:N91">
    <cfRule type="expression" dxfId="312" priority="21">
      <formula>$N$54="固定残業制"</formula>
    </cfRule>
  </conditionalFormatting>
  <conditionalFormatting sqref="C76:N76">
    <cfRule type="expression" dxfId="311" priority="36">
      <formula>OR($N$54="管理職",$N$54="裁量労働制")</formula>
    </cfRule>
  </conditionalFormatting>
  <conditionalFormatting sqref="C78:N78">
    <cfRule type="expression" dxfId="310" priority="34">
      <formula>OR($N$54="管理職",$N$54="裁量労働制")</formula>
    </cfRule>
  </conditionalFormatting>
  <conditionalFormatting sqref="C64:O64 C68 G68:O68">
    <cfRule type="expression" dxfId="309" priority="14">
      <formula>OR($N$54="管理職",$N$54="裁量労働制",$N$54="固定残業制",$N$54="(大学・国研等)管理職",$N$54="(大学・国研等)裁量労働制")</formula>
    </cfRule>
  </conditionalFormatting>
  <conditionalFormatting sqref="D65">
    <cfRule type="expression" dxfId="308" priority="3">
      <formula>OR($N$54="(大学・国研等)管理職",$N$54="(大学・国研等)裁量労働制")</formula>
    </cfRule>
  </conditionalFormatting>
  <conditionalFormatting sqref="D65:O65 C69 G69:O69 C72:N72">
    <cfRule type="expression" dxfId="307" priority="13">
      <formula>OR($N$54="管理職",$N$54="裁量労働制",$N$54="固定残業制")</formula>
    </cfRule>
  </conditionalFormatting>
  <conditionalFormatting sqref="D65:O65 C69 G69:O69">
    <cfRule type="expression" dxfId="306" priority="7">
      <formula>OR($N$54="(大学・国研等)管理職",$N$54="(大学・国研等)裁量労働制")</formula>
    </cfRule>
  </conditionalFormatting>
  <conditionalFormatting sqref="E10:F10">
    <cfRule type="expression" dxfId="305" priority="42">
      <formula>OR(I9="管理職/高プロ",I9="固定残業代有",I9="(大学・国研等)管理職/高プロ")</formula>
    </cfRule>
  </conditionalFormatting>
  <conditionalFormatting sqref="F83:L83 H90:N90">
    <cfRule type="expression" dxfId="304" priority="8">
      <formula>$N$54="固定残業制"</formula>
    </cfRule>
  </conditionalFormatting>
  <conditionalFormatting sqref="F87:L87">
    <cfRule type="expression" dxfId="303" priority="22">
      <formula>$N$54="固定残業制"</formula>
    </cfRule>
  </conditionalFormatting>
  <conditionalFormatting sqref="F77:N77">
    <cfRule type="expression" dxfId="302" priority="18">
      <formula>OR($N$54="管理職",$N$54="裁量労働制")</formula>
    </cfRule>
  </conditionalFormatting>
  <conditionalFormatting sqref="G10">
    <cfRule type="expression" dxfId="301" priority="47">
      <formula>OR($I$9="管理職/高プロ",$I$9="固定残業代有",$I$9="(大学・国研等)管理職/高プロ")</formula>
    </cfRule>
  </conditionalFormatting>
  <conditionalFormatting sqref="H2">
    <cfRule type="expression" dxfId="300" priority="45">
      <formula>COUNTA($F$1)=1</formula>
    </cfRule>
  </conditionalFormatting>
  <conditionalFormatting sqref="H10">
    <cfRule type="expression" dxfId="299" priority="40">
      <formula>OR($I$9="管理職/高プロ",$I$9="裁量",$I$9="固定残業代有",$I$9="(大学・国研等)裁量")</formula>
    </cfRule>
  </conditionalFormatting>
  <conditionalFormatting sqref="I9:J9">
    <cfRule type="expression" dxfId="298" priority="48">
      <formula>COUNTA($F$1)=1</formula>
    </cfRule>
  </conditionalFormatting>
  <conditionalFormatting sqref="I1:M1">
    <cfRule type="expression" dxfId="297" priority="50">
      <formula>$I$1&lt;&gt;"-"</formula>
    </cfRule>
  </conditionalFormatting>
  <conditionalFormatting sqref="J10">
    <cfRule type="expression" dxfId="296" priority="41">
      <formula>OR($I$9="管理職/高プロ",$I$9="裁量",$I$9="固定残業代有",$I$9="(大学・国研等)裁量")</formula>
    </cfRule>
  </conditionalFormatting>
  <conditionalFormatting sqref="K10">
    <cfRule type="expression" dxfId="295" priority="43">
      <formula>OR($I$9="裁量",$I$9="固定残業代有",$I$9="(大学・国研等)裁量")</formula>
    </cfRule>
  </conditionalFormatting>
  <conditionalFormatting sqref="M80">
    <cfRule type="expression" dxfId="294" priority="28">
      <formula>$N$54="固定残業制"</formula>
    </cfRule>
  </conditionalFormatting>
  <conditionalFormatting sqref="M83 M87 O90">
    <cfRule type="expression" dxfId="293" priority="25">
      <formula>$N$54="固定残業制"</formula>
    </cfRule>
  </conditionalFormatting>
  <conditionalFormatting sqref="M84 M88 O91">
    <cfRule type="expression" dxfId="292" priority="24">
      <formula>$N$54="固定残業制"</formula>
    </cfRule>
  </conditionalFormatting>
  <conditionalFormatting sqref="N10">
    <cfRule type="expression" dxfId="291" priority="49">
      <formula>OR($I$9="裁量",$I$9="固定残業代有",$I$9="(大学・国研等)裁量")</formula>
    </cfRule>
  </conditionalFormatting>
  <conditionalFormatting sqref="O10">
    <cfRule type="expression" dxfId="290" priority="53">
      <formula>AND(OR($H$2="あり",$Q$2="あり"),I9&lt;&gt;"通常勤務")</formula>
    </cfRule>
  </conditionalFormatting>
  <conditionalFormatting sqref="O76">
    <cfRule type="expression" dxfId="289" priority="33">
      <formula>OR($N$54="管理職",$N$54="裁量労働制")</formula>
    </cfRule>
  </conditionalFormatting>
  <conditionalFormatting sqref="O77">
    <cfRule type="expression" dxfId="288" priority="12">
      <formula>OR(,$N$54="管理職",$N$54="裁量労働制")</formula>
    </cfRule>
  </conditionalFormatting>
  <conditionalFormatting sqref="O78">
    <cfRule type="expression" dxfId="287" priority="30">
      <formula>OR($N$54="管理職",$N$54="裁量労働制")</formula>
    </cfRule>
  </conditionalFormatting>
  <conditionalFormatting sqref="O80 O84 O88">
    <cfRule type="expression" dxfId="286" priority="19">
      <formula>$N$54="固定残業制"</formula>
    </cfRule>
  </conditionalFormatting>
  <conditionalFormatting sqref="P64 D68 O68:P68">
    <cfRule type="expression" dxfId="285" priority="6">
      <formula>OR($N$54="(大学・国研等)管理職",$N$54="(大学・国研等)裁量労働制")</formula>
    </cfRule>
  </conditionalFormatting>
  <conditionalFormatting sqref="P64 D68 P68 O71">
    <cfRule type="expression" dxfId="284" priority="15">
      <formula>OR($N$54="管理職",$N$54="裁量労働制",$N$54="固定残業制")</formula>
    </cfRule>
  </conditionalFormatting>
  <conditionalFormatting sqref="P65 P69 O72">
    <cfRule type="expression" dxfId="283" priority="10">
      <formula>OR($N$54="管理職",$N$54="裁量労働制",$N$54="固定残業制")</formula>
    </cfRule>
  </conditionalFormatting>
  <conditionalFormatting sqref="P65 P69">
    <cfRule type="expression" dxfId="282" priority="32">
      <formula>OR($N$54="管理職",$N$54="裁量労働制",$N$54="(大学・国研等)管理職",$N$54="(大学・国研等)裁量労働制")</formula>
    </cfRule>
  </conditionalFormatting>
  <conditionalFormatting sqref="Q2">
    <cfRule type="expression" dxfId="281" priority="46">
      <formula>COUNTA($F$1)=1</formula>
    </cfRule>
  </conditionalFormatting>
  <conditionalFormatting sqref="Q10">
    <cfRule type="expression" dxfId="280" priority="54">
      <formula>AND(OR($H$2="あり",$Q$2="あり"),I9&lt;&gt;"通常勤務")</formula>
    </cfRule>
  </conditionalFormatting>
  <conditionalFormatting sqref="AI1">
    <cfRule type="expression" dxfId="277" priority="55">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FD3CCDA-766F-4177-8E73-E4BFF5D7A97B}">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440" t="s">
        <v>176</v>
      </c>
      <c r="B1" s="441"/>
      <c r="C1" s="441"/>
      <c r="D1" s="441"/>
      <c r="E1" s="441"/>
      <c r="F1" s="450" t="s">
        <v>105</v>
      </c>
      <c r="G1" s="451"/>
      <c r="H1" s="451"/>
      <c r="I1" s="452" t="str">
        <f>IF(AI1="エラーなし","-","コメント(S列)をご確認ください。")</f>
        <v>コメント(S列)をご確認ください。</v>
      </c>
      <c r="J1" s="453"/>
      <c r="K1" s="453"/>
      <c r="L1" s="453"/>
      <c r="M1" s="453"/>
      <c r="N1" s="29" t="str">
        <f>IF($F$1="委託業務従事日誌","契約管理番号：","事業番号：")</f>
        <v>契約管理番号：</v>
      </c>
      <c r="O1" s="454" t="s">
        <v>151</v>
      </c>
      <c r="P1" s="455"/>
      <c r="Q1" s="10" t="str">
        <f>IF($F$1="委託業務従事日誌","別紙８","")</f>
        <v>別紙８</v>
      </c>
      <c r="R1" s="456" t="s">
        <v>46</v>
      </c>
      <c r="S1" s="326" t="s">
        <v>89</v>
      </c>
      <c r="T1" s="94"/>
      <c r="U1" s="71"/>
      <c r="V1" s="71"/>
      <c r="W1" s="71"/>
      <c r="X1" s="71"/>
      <c r="Y1" s="430" t="s">
        <v>72</v>
      </c>
      <c r="Z1" s="430" t="s">
        <v>73</v>
      </c>
      <c r="AA1" s="430" t="s">
        <v>74</v>
      </c>
      <c r="AB1" s="430" t="s">
        <v>75</v>
      </c>
      <c r="AC1" s="430" t="s">
        <v>78</v>
      </c>
      <c r="AD1" s="430" t="s">
        <v>76</v>
      </c>
      <c r="AE1" s="430" t="s">
        <v>77</v>
      </c>
      <c r="AF1" s="430" t="s">
        <v>182</v>
      </c>
      <c r="AG1" s="430"/>
      <c r="AH1" s="64" t="s">
        <v>21</v>
      </c>
      <c r="AI1" s="65" t="str">
        <f>IF(COUNTIF(AI2:AI26,"○")=COUNTA(AH2:AH26),"エラーなし","エラーあり")</f>
        <v>エラーあり</v>
      </c>
      <c r="AJ1" s="68" t="s">
        <v>33</v>
      </c>
      <c r="AK1" s="68"/>
      <c r="AO1" s="25"/>
      <c r="AP1" s="25"/>
      <c r="AQ1" s="25"/>
      <c r="AR1" s="25"/>
      <c r="AS1" s="25"/>
    </row>
    <row r="2" spans="1:108" ht="17.100000000000001" customHeight="1" thickBot="1">
      <c r="A2" s="432" t="s">
        <v>161</v>
      </c>
      <c r="B2" s="433"/>
      <c r="C2" s="433"/>
      <c r="D2" s="433"/>
      <c r="E2" s="433"/>
      <c r="F2" s="433"/>
      <c r="G2" s="433"/>
      <c r="H2" s="91"/>
      <c r="I2" s="92"/>
      <c r="J2" s="92"/>
      <c r="K2" s="92"/>
      <c r="L2" s="92"/>
      <c r="M2" s="92"/>
      <c r="N2" s="92"/>
      <c r="O2" s="92"/>
      <c r="P2" s="92" t="s">
        <v>160</v>
      </c>
      <c r="Q2" s="70"/>
      <c r="R2" s="457"/>
      <c r="S2" s="327" t="str" cm="1">
        <f t="array" ref="S2">IF(AND(AI2="○",AI3="○"),"○",_xlfn.IFS(AI2="○","",AI2="✕","✕　"&amp;AJ2&amp;"　　")&amp;_xlfn.IFS(AI3="○","",AI3="✕","✕　"&amp;AJ3))</f>
        <v>○</v>
      </c>
      <c r="T2" s="71"/>
      <c r="W2" s="71"/>
      <c r="X2" s="71"/>
      <c r="Y2" s="430"/>
      <c r="Z2" s="430"/>
      <c r="AA2" s="430"/>
      <c r="AB2" s="430"/>
      <c r="AC2" s="430"/>
      <c r="AD2" s="430"/>
      <c r="AE2" s="430"/>
      <c r="AF2" s="430"/>
      <c r="AG2" s="431"/>
      <c r="AH2" s="166" t="s">
        <v>29</v>
      </c>
      <c r="AI2" s="167" t="str">
        <f>IF(A1="","✕","○")</f>
        <v>○</v>
      </c>
      <c r="AJ2" s="69" t="s">
        <v>39</v>
      </c>
    </row>
    <row r="3" spans="1:108" ht="17.100000000000001" customHeight="1" thickBot="1">
      <c r="A3" s="434" t="str">
        <f>IF($F$1="委託業務従事日誌","委託業務の名称：","補助事業の名称：")</f>
        <v>委託業務の名称：</v>
      </c>
      <c r="B3" s="435"/>
      <c r="C3" s="435"/>
      <c r="D3" s="435"/>
      <c r="E3" s="436" t="s">
        <v>124</v>
      </c>
      <c r="F3" s="437"/>
      <c r="G3" s="437"/>
      <c r="H3" s="437"/>
      <c r="I3" s="437"/>
      <c r="J3" s="437"/>
      <c r="K3" s="437"/>
      <c r="L3" s="437"/>
      <c r="M3" s="437"/>
      <c r="N3" s="437"/>
      <c r="O3" s="437"/>
      <c r="P3" s="437"/>
      <c r="Q3" s="88"/>
      <c r="R3" s="457"/>
      <c r="S3" s="327" t="str" cm="1">
        <f t="array" ref="S3">IF(AND(AI4="○",AI5="○"),"○",_xlfn.IFS(AI4="○","",AI4="✕","✕　"&amp;AJ4&amp;"　　")&amp;_xlfn.IFS(AI5="○","",AI5="✕","✕　"&amp;AJ5))</f>
        <v>✕　“他のNEDO事業有無”が未選択。　　✕　“他の公的事業有無”が未選択。</v>
      </c>
      <c r="T3" s="71"/>
      <c r="W3" s="71"/>
      <c r="X3" s="71"/>
      <c r="Y3" s="430"/>
      <c r="Z3" s="430"/>
      <c r="AA3" s="430"/>
      <c r="AB3" s="430"/>
      <c r="AC3" s="430"/>
      <c r="AD3" s="430"/>
      <c r="AE3" s="430"/>
      <c r="AF3" s="430"/>
      <c r="AG3" s="431"/>
      <c r="AH3" s="168" t="s">
        <v>28</v>
      </c>
      <c r="AI3" s="169" t="str">
        <f>IF(O1="","✕","○")</f>
        <v>○</v>
      </c>
      <c r="AJ3" s="69" t="s">
        <v>34</v>
      </c>
      <c r="AO3" s="155" t="s">
        <v>109</v>
      </c>
      <c r="AP3" s="157" t="s">
        <v>108</v>
      </c>
      <c r="AQ3" s="3"/>
      <c r="AR3" s="3"/>
      <c r="AS3" s="3"/>
    </row>
    <row r="4" spans="1:108" ht="17.100000000000001" customHeight="1" thickBot="1">
      <c r="A4" s="438"/>
      <c r="B4" s="439"/>
      <c r="C4" s="439"/>
      <c r="D4" s="439"/>
      <c r="E4" s="436" t="s">
        <v>123</v>
      </c>
      <c r="F4" s="437"/>
      <c r="G4" s="437"/>
      <c r="H4" s="437"/>
      <c r="I4" s="437"/>
      <c r="J4" s="437"/>
      <c r="K4" s="437"/>
      <c r="L4" s="437"/>
      <c r="M4" s="437"/>
      <c r="N4" s="437"/>
      <c r="O4" s="437"/>
      <c r="P4" s="437"/>
      <c r="Q4" s="88"/>
      <c r="S4" s="327" t="str">
        <f>IF(COUNTA(E3:P5)&gt;=1,"○","✕ "&amp;AJ6)</f>
        <v>○</v>
      </c>
      <c r="T4" s="71"/>
      <c r="W4" s="71"/>
      <c r="X4" s="71"/>
      <c r="Y4" s="430"/>
      <c r="Z4" s="430"/>
      <c r="AA4" s="430"/>
      <c r="AB4" s="430"/>
      <c r="AC4" s="430"/>
      <c r="AD4" s="430"/>
      <c r="AE4" s="430"/>
      <c r="AF4" s="430"/>
      <c r="AG4" s="431"/>
      <c r="AH4" s="168" t="s">
        <v>27</v>
      </c>
      <c r="AI4" s="169" t="str" cm="1">
        <f t="array" ref="AI4">_xlfn.IFS(H2="あり","○",H2="なし","○",TRUE,"✕")</f>
        <v>✕</v>
      </c>
      <c r="AJ4" s="69" t="s">
        <v>35</v>
      </c>
      <c r="AO4" s="156">
        <f>I9</f>
        <v>0</v>
      </c>
      <c r="AP4" s="158" t="e">
        <f>VLOOKUP($AO$4,$AO$11:$AS$19,2,)</f>
        <v>#N/A</v>
      </c>
      <c r="AQ4" s="3"/>
      <c r="AR4" s="3"/>
      <c r="AS4" s="3"/>
    </row>
    <row r="5" spans="1:108" ht="17.100000000000001" customHeight="1">
      <c r="A5" s="438"/>
      <c r="B5" s="439"/>
      <c r="C5" s="439"/>
      <c r="D5" s="439"/>
      <c r="E5" s="436" t="s">
        <v>152</v>
      </c>
      <c r="F5" s="437"/>
      <c r="G5" s="437"/>
      <c r="H5" s="437"/>
      <c r="I5" s="437"/>
      <c r="J5" s="437"/>
      <c r="K5" s="437"/>
      <c r="L5" s="437"/>
      <c r="M5" s="437"/>
      <c r="N5" s="437"/>
      <c r="O5" s="437"/>
      <c r="P5" s="437"/>
      <c r="Q5" s="88"/>
      <c r="R5" s="73"/>
      <c r="S5" s="327"/>
      <c r="T5" s="71"/>
      <c r="U5" s="24"/>
      <c r="V5" s="24"/>
      <c r="W5" s="71"/>
      <c r="X5" s="71"/>
      <c r="Y5" s="430"/>
      <c r="Z5" s="430"/>
      <c r="AA5" s="430"/>
      <c r="AB5" s="430"/>
      <c r="AC5" s="430"/>
      <c r="AD5" s="430"/>
      <c r="AE5" s="430"/>
      <c r="AF5" s="430"/>
      <c r="AG5" s="431"/>
      <c r="AH5" s="168" t="s">
        <v>26</v>
      </c>
      <c r="AI5" s="169" t="str" cm="1">
        <f t="array" ref="AI5">_xlfn.IFS(Q2="あり","○",Q2="なし","○",TRUE,"✕")</f>
        <v>✕</v>
      </c>
      <c r="AJ5" s="69" t="s">
        <v>90</v>
      </c>
      <c r="AO5" s="145"/>
      <c r="AP5" s="159" t="e">
        <f>VLOOKUP($AO$4,$AO$11:$AS$19,3,)</f>
        <v>#N/A</v>
      </c>
      <c r="AQ5" s="3"/>
      <c r="AR5" s="3"/>
      <c r="AS5" s="3"/>
    </row>
    <row r="6" spans="1:108" ht="17.100000000000001" customHeight="1">
      <c r="A6" s="434" t="str">
        <f>IF($F$1="委託業務従事日誌","再委託等項目：","委託・共同研究項目：")</f>
        <v>再委託等項目：</v>
      </c>
      <c r="B6" s="435"/>
      <c r="C6" s="435"/>
      <c r="D6" s="435"/>
      <c r="E6" s="436" t="s">
        <v>12</v>
      </c>
      <c r="F6" s="437"/>
      <c r="G6" s="437"/>
      <c r="H6" s="437"/>
      <c r="I6" s="437"/>
      <c r="J6" s="437"/>
      <c r="K6" s="437"/>
      <c r="L6" s="437"/>
      <c r="M6" s="437"/>
      <c r="N6" s="437"/>
      <c r="O6" s="437"/>
      <c r="P6" s="437"/>
      <c r="Q6" s="88"/>
      <c r="S6" s="327"/>
      <c r="T6" s="71"/>
      <c r="W6" s="71"/>
      <c r="X6" s="71"/>
      <c r="Y6" s="430"/>
      <c r="Z6" s="430"/>
      <c r="AA6" s="430"/>
      <c r="AB6" s="430"/>
      <c r="AC6" s="430"/>
      <c r="AD6" s="430"/>
      <c r="AE6" s="430"/>
      <c r="AF6" s="430"/>
      <c r="AG6" s="431"/>
      <c r="AH6" s="168" t="s">
        <v>25</v>
      </c>
      <c r="AI6" s="169" t="str">
        <f>IF(COUNTA(E3:P5)&gt;=1,"○","✕")</f>
        <v>○</v>
      </c>
      <c r="AJ6" s="69" t="s">
        <v>36</v>
      </c>
      <c r="AO6" s="145"/>
      <c r="AP6" s="159" t="e">
        <f>VLOOKUP($AO$4,$AO$11:$AS$19,4,)</f>
        <v>#N/A</v>
      </c>
      <c r="AQ6" s="3"/>
      <c r="AR6" s="3"/>
      <c r="AS6" s="3"/>
    </row>
    <row r="7" spans="1:108" ht="17.100000000000001" customHeight="1" thickBot="1">
      <c r="A7" s="87"/>
      <c r="B7" s="93"/>
      <c r="C7" s="435" t="str">
        <f>IF($F$1="委託業務従事日誌","委託先等名称：","補助先等名称：")</f>
        <v>委託先等名称：</v>
      </c>
      <c r="D7" s="443"/>
      <c r="E7" s="436" t="s">
        <v>121</v>
      </c>
      <c r="F7" s="437"/>
      <c r="G7" s="437"/>
      <c r="H7" s="437"/>
      <c r="I7" s="437"/>
      <c r="J7" s="437"/>
      <c r="K7" s="437"/>
      <c r="L7" s="437"/>
      <c r="M7" s="437"/>
      <c r="N7" s="437"/>
      <c r="O7" s="437"/>
      <c r="P7" s="437"/>
      <c r="Q7" s="88"/>
      <c r="R7" s="72" t="s">
        <v>45</v>
      </c>
      <c r="S7" s="327" t="str" cm="1">
        <f t="array" ref="S7">IF(COUNTA(E7)&gt;=1,_xlfn.IFS(E7=" ","✕"&amp;AJ7,E7="　","✕"&amp;AJ7,TRUE,"○"),"✕"&amp;AJ7)</f>
        <v>○</v>
      </c>
      <c r="T7" s="71"/>
      <c r="U7" s="25"/>
      <c r="V7" s="25"/>
      <c r="W7" s="71"/>
      <c r="X7" s="71"/>
      <c r="Y7" s="430"/>
      <c r="Z7" s="430"/>
      <c r="AA7" s="430"/>
      <c r="AB7" s="430"/>
      <c r="AC7" s="430"/>
      <c r="AD7" s="430"/>
      <c r="AE7" s="430"/>
      <c r="AF7" s="430"/>
      <c r="AG7" s="431"/>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442" t="s">
        <v>70</v>
      </c>
      <c r="D8" s="443"/>
      <c r="E8" s="418" t="s">
        <v>159</v>
      </c>
      <c r="F8" s="419"/>
      <c r="G8" s="419"/>
      <c r="H8" s="419"/>
      <c r="I8" s="420"/>
      <c r="J8" s="420"/>
      <c r="K8" s="45"/>
      <c r="L8" s="45"/>
      <c r="M8" s="45" t="str">
        <f>IF($F$1="委託業務従事日誌","業務管理者等","主任研究者等")&amp;"　所属："</f>
        <v>業務管理者等　所属：</v>
      </c>
      <c r="N8" s="418" t="s">
        <v>125</v>
      </c>
      <c r="O8" s="419"/>
      <c r="P8" s="419"/>
      <c r="Q8" s="89"/>
      <c r="R8" s="72" t="s">
        <v>45</v>
      </c>
      <c r="S8" s="327" t="str" cm="1">
        <f t="array" ref="S8">_xlfn.IFS(AND(COUNTA(E8)&gt;=1,COUNTA(N8)&gt;=1,COUNTA(I8)&gt;=1),"○",TRUE,IF(COUNTA(E8)&gt;=1,"","✕ "&amp;AJ8&amp;" ")&amp;IF(COUNTA(N8)&gt;=1,"","✕ "&amp;AJ10)&amp;IF(COUNTA(I8)&gt;=1,"","✕ "&amp;AJ23))</f>
        <v>✕ “雇用形態”が未入力。</v>
      </c>
      <c r="T8" s="71"/>
      <c r="W8" s="71"/>
      <c r="X8" s="71"/>
      <c r="Y8" s="430"/>
      <c r="Z8" s="430"/>
      <c r="AA8" s="430"/>
      <c r="AB8" s="430"/>
      <c r="AC8" s="430"/>
      <c r="AD8" s="430"/>
      <c r="AE8" s="430"/>
      <c r="AF8" s="430"/>
      <c r="AG8" s="431"/>
      <c r="AH8" s="170" t="s">
        <v>92</v>
      </c>
      <c r="AI8" s="169" t="str">
        <f>IF(COUNTA(E8)&gt;=1,"○","✕")</f>
        <v>○</v>
      </c>
      <c r="AJ8" s="69" t="s">
        <v>91</v>
      </c>
      <c r="AO8" s="145"/>
      <c r="AP8" s="176"/>
      <c r="AQ8" s="3"/>
      <c r="AR8" s="3"/>
      <c r="AS8" s="3"/>
    </row>
    <row r="9" spans="1:108" ht="21" customHeight="1">
      <c r="A9" s="458" t="s">
        <v>102</v>
      </c>
      <c r="B9" s="143"/>
      <c r="C9" s="96"/>
      <c r="D9" s="95" t="s">
        <v>3</v>
      </c>
      <c r="E9" s="418" t="s">
        <v>155</v>
      </c>
      <c r="F9" s="418"/>
      <c r="G9" s="418"/>
      <c r="H9" s="418"/>
      <c r="I9" s="460"/>
      <c r="J9" s="461"/>
      <c r="K9" s="44"/>
      <c r="L9" s="44"/>
      <c r="M9" s="309" t="s">
        <v>6</v>
      </c>
      <c r="N9" s="418" t="s">
        <v>122</v>
      </c>
      <c r="O9" s="419"/>
      <c r="P9" s="419"/>
      <c r="Q9" s="89"/>
      <c r="R9" s="72" t="s">
        <v>45</v>
      </c>
      <c r="S9" s="327" t="str" cm="1">
        <f t="array" ref="S9">_xlfn.IFS(AND(COUNTA(E9)&gt;=1,COUNTA(N9)&gt;=1,COUNTA(I9)&gt;=1),"○",TRUE,IF(COUNTA(E9)&gt;=1,"","✕ "&amp;AJ9&amp;" ")&amp;IF(COUNTA(N9)&gt;=1,"","✕ "&amp;AJ11)&amp;IF(COUNTA(I9)&gt;=1,"","✕ "&amp;AJ22))</f>
        <v>✕ “勤務体系”が未入力。</v>
      </c>
      <c r="T9" s="71"/>
      <c r="W9" s="71"/>
      <c r="X9" s="71"/>
      <c r="Y9" s="430"/>
      <c r="Z9" s="430"/>
      <c r="AA9" s="430"/>
      <c r="AB9" s="430"/>
      <c r="AC9" s="430"/>
      <c r="AD9" s="430"/>
      <c r="AE9" s="430"/>
      <c r="AF9" s="430"/>
      <c r="AG9" s="431"/>
      <c r="AH9" s="168" t="s">
        <v>94</v>
      </c>
      <c r="AI9" s="169" t="str">
        <f>IF(COUNTA(E9)&gt;=1,"○","✕")</f>
        <v>○</v>
      </c>
      <c r="AJ9" s="69" t="s">
        <v>93</v>
      </c>
      <c r="AO9" s="145"/>
      <c r="AP9" s="144"/>
      <c r="AQ9" s="3"/>
      <c r="AR9" s="3"/>
      <c r="AS9" s="3"/>
    </row>
    <row r="10" spans="1:108" ht="30" customHeight="1" thickBot="1">
      <c r="A10" s="459"/>
      <c r="B10" s="61">
        <f>COUNTIF($B$13:$B$43,"月")+COUNTIF($B$13:$B$43,"火")+COUNTIF($B$13:$B$43,"水")+COUNTIF($B$13:$B$43,"木")+COUNTIF($B$13:$B$43,"金")+COUNTIF($B$13:$B$43,"土")+COUNTIF($B$13:$B$43,"日")-COUNTIF($C$13:$C$43,"休日")-COUNTIF($C$13:$C$43,"休日出勤")-COUNTIF($C$13:$C$43,"振休")-COUNTIF($C$13:$C$43,"代休")</f>
        <v>19</v>
      </c>
      <c r="C10" s="462" t="str">
        <f>"←稼働"&amp;F54&amp;"日
 + "&amp;"休暇"&amp;E54&amp;"日"</f>
        <v>←稼働19日
 + 休暇0日</v>
      </c>
      <c r="D10" s="463"/>
      <c r="E10" s="464" t="str">
        <f>IF(OR(I9="管理職/高プロ",I9="固定残業代有",I9="(大学・国研等)管理職/高プロ"),"所定労働時間                                                                                                                                                                                              (hh:mm/日)","")</f>
        <v/>
      </c>
      <c r="F10" s="465"/>
      <c r="G10" s="311"/>
      <c r="H10" s="415" t="str" cm="1">
        <f t="array" ref="H10">_xlfn.IFS(OR(N54="管理職",N54="裁量労働制",N54="固定残業制"),"半休・時間休　(hh:mm/月)",OR(N54="(大学・国研等)裁量労働制"),"給与支給上の休日労働時間(hh:mm/月)",TRUE,"")</f>
        <v/>
      </c>
      <c r="I10" s="415"/>
      <c r="J10" s="308"/>
      <c r="K10" s="415" t="str" cm="1">
        <f t="array" ref="K10">_xlfn.IFS(OR(N54="裁量労働制",N54="(大学・国研等)裁量労働制"),"労基提出した協定上
の みなし時間(hh:mm/日)",N54="固定残業制","雇用契約に記載の
固定残業時間(hh:mm/月)",TRUE,"")</f>
        <v/>
      </c>
      <c r="L10" s="415"/>
      <c r="M10" s="415"/>
      <c r="N10" s="308"/>
      <c r="O10" s="416" t="str" cm="1">
        <f t="array" ref="O10">_xlfn.IFS(AND(OR(H2="あり",Q2="あり"),I9&lt;&gt;"通常勤務"),"他の公的事業
従事(hh:mm/月)",AND(H2="なし",Q2="なし"),"",TRUE,"")</f>
        <v/>
      </c>
      <c r="P10" s="417"/>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30"/>
      <c r="Z10" s="430"/>
      <c r="AA10" s="430"/>
      <c r="AB10" s="430"/>
      <c r="AC10" s="430"/>
      <c r="AD10" s="430"/>
      <c r="AE10" s="430"/>
      <c r="AF10" s="430"/>
      <c r="AG10" s="431"/>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444" t="s">
        <v>0</v>
      </c>
      <c r="B11" s="446" t="s">
        <v>1</v>
      </c>
      <c r="C11" s="448" t="s">
        <v>87</v>
      </c>
      <c r="D11" s="421" t="s">
        <v>168</v>
      </c>
      <c r="E11" s="422"/>
      <c r="F11" s="422"/>
      <c r="G11" s="423"/>
      <c r="H11" s="424" t="s">
        <v>7</v>
      </c>
      <c r="I11" s="424" t="s">
        <v>8</v>
      </c>
      <c r="J11" s="426" t="s">
        <v>86</v>
      </c>
      <c r="K11" s="426"/>
      <c r="L11" s="426"/>
      <c r="M11" s="426"/>
      <c r="N11" s="426"/>
      <c r="O11" s="426"/>
      <c r="P11" s="426"/>
      <c r="Q11" s="427"/>
      <c r="R11" s="72"/>
      <c r="S11" s="328"/>
      <c r="T11" s="71"/>
      <c r="W11" s="71"/>
      <c r="X11" s="71"/>
      <c r="Y11" s="430"/>
      <c r="Z11" s="430"/>
      <c r="AA11" s="430"/>
      <c r="AB11" s="430"/>
      <c r="AC11" s="430"/>
      <c r="AD11" s="430"/>
      <c r="AE11" s="430"/>
      <c r="AF11" s="430"/>
      <c r="AG11" s="431"/>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445"/>
      <c r="B12" s="447"/>
      <c r="C12" s="449"/>
      <c r="D12" s="41" t="s">
        <v>4</v>
      </c>
      <c r="E12" s="4" t="s">
        <v>5</v>
      </c>
      <c r="F12" s="5" t="s">
        <v>4</v>
      </c>
      <c r="G12" s="4" t="s">
        <v>5</v>
      </c>
      <c r="H12" s="425"/>
      <c r="I12" s="425"/>
      <c r="J12" s="428"/>
      <c r="K12" s="428"/>
      <c r="L12" s="428"/>
      <c r="M12" s="428"/>
      <c r="N12" s="428"/>
      <c r="O12" s="428"/>
      <c r="P12" s="428"/>
      <c r="Q12" s="429"/>
      <c r="R12" s="72"/>
      <c r="S12" s="328" t="str">
        <f>IF(TEXT(ABS((E23-D23)+(G23-F23)-H23),IF((E23-D23)+(G23-F23)&lt;H23,"-[h]:mm","[h]:mm"))&lt;"0:00"*1,"✕","○")</f>
        <v>○</v>
      </c>
      <c r="T12" s="71"/>
      <c r="W12" s="71"/>
      <c r="X12" s="71"/>
      <c r="Y12" s="430"/>
      <c r="Z12" s="430"/>
      <c r="AA12" s="430"/>
      <c r="AB12" s="430"/>
      <c r="AC12" s="430"/>
      <c r="AD12" s="430"/>
      <c r="AE12" s="430"/>
      <c r="AF12" s="430"/>
      <c r="AG12" s="431"/>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2"/>
      <c r="K13" s="413"/>
      <c r="L13" s="413"/>
      <c r="M13" s="413"/>
      <c r="N13" s="413"/>
      <c r="O13" s="413"/>
      <c r="P13" s="413"/>
      <c r="Q13" s="414"/>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7"/>
      <c r="K14" s="408"/>
      <c r="L14" s="408"/>
      <c r="M14" s="408"/>
      <c r="N14" s="408"/>
      <c r="O14" s="408"/>
      <c r="P14" s="408"/>
      <c r="Q14" s="409"/>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7"/>
      <c r="K15" s="408"/>
      <c r="L15" s="408"/>
      <c r="M15" s="408"/>
      <c r="N15" s="408"/>
      <c r="O15" s="408"/>
      <c r="P15" s="408"/>
      <c r="Q15" s="409"/>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7"/>
      <c r="K16" s="410"/>
      <c r="L16" s="410"/>
      <c r="M16" s="410"/>
      <c r="N16" s="410"/>
      <c r="O16" s="410"/>
      <c r="P16" s="410"/>
      <c r="Q16" s="411"/>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00000000000001"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7"/>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07"/>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7"/>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7"/>
      <c r="K20" s="410"/>
      <c r="L20" s="410"/>
      <c r="M20" s="410"/>
      <c r="N20" s="410"/>
      <c r="O20" s="410"/>
      <c r="P20" s="410"/>
      <c r="Q20" s="411"/>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7"/>
      <c r="K21" s="410"/>
      <c r="L21" s="410"/>
      <c r="M21" s="410"/>
      <c r="N21" s="410"/>
      <c r="O21" s="410"/>
      <c r="P21" s="410"/>
      <c r="Q21" s="41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00000000000001"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7"/>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00000000000001"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07"/>
      <c r="K23" s="410"/>
      <c r="L23" s="410"/>
      <c r="M23" s="410"/>
      <c r="N23" s="410"/>
      <c r="O23" s="410"/>
      <c r="P23" s="410"/>
      <c r="Q23" s="41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00000000000001"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7"/>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07"/>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7"/>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07"/>
      <c r="K27" s="408"/>
      <c r="L27" s="408"/>
      <c r="M27" s="408"/>
      <c r="N27" s="408"/>
      <c r="O27" s="408"/>
      <c r="P27" s="408"/>
      <c r="Q27" s="409"/>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7"/>
      <c r="K28" s="408"/>
      <c r="L28" s="408"/>
      <c r="M28" s="408"/>
      <c r="N28" s="408"/>
      <c r="O28" s="408"/>
      <c r="P28" s="408"/>
      <c r="Q28" s="409"/>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7"/>
      <c r="K29" s="408"/>
      <c r="L29" s="408"/>
      <c r="M29" s="408"/>
      <c r="N29" s="408"/>
      <c r="O29" s="408"/>
      <c r="P29" s="408"/>
      <c r="Q29" s="409"/>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7"/>
      <c r="K30" s="410"/>
      <c r="L30" s="410"/>
      <c r="M30" s="410"/>
      <c r="N30" s="410"/>
      <c r="O30" s="410"/>
      <c r="P30" s="410"/>
      <c r="Q30" s="41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7"/>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07"/>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7"/>
      <c r="K33" s="408"/>
      <c r="L33" s="408"/>
      <c r="M33" s="408"/>
      <c r="N33" s="408"/>
      <c r="O33" s="408"/>
      <c r="P33" s="408"/>
      <c r="Q33" s="409"/>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7"/>
      <c r="K34" s="408"/>
      <c r="L34" s="408"/>
      <c r="M34" s="408"/>
      <c r="N34" s="408"/>
      <c r="O34" s="408"/>
      <c r="P34" s="408"/>
      <c r="Q34" s="409"/>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07"/>
      <c r="K35" s="408"/>
      <c r="L35" s="408"/>
      <c r="M35" s="408"/>
      <c r="N35" s="408"/>
      <c r="O35" s="408"/>
      <c r="P35" s="408"/>
      <c r="Q35" s="409"/>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7"/>
      <c r="K36" s="408"/>
      <c r="L36" s="408"/>
      <c r="M36" s="408"/>
      <c r="N36" s="408"/>
      <c r="O36" s="408"/>
      <c r="P36" s="408"/>
      <c r="Q36" s="409"/>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7"/>
      <c r="K37" s="408"/>
      <c r="L37" s="408"/>
      <c r="M37" s="408"/>
      <c r="N37" s="408"/>
      <c r="O37" s="408"/>
      <c r="P37" s="408"/>
      <c r="Q37" s="409"/>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7"/>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07"/>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7"/>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7"/>
      <c r="K41" s="410"/>
      <c r="L41" s="410"/>
      <c r="M41" s="410"/>
      <c r="N41" s="410"/>
      <c r="O41" s="410"/>
      <c r="P41" s="410"/>
      <c r="Q41" s="41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7"/>
      <c r="K42" s="410"/>
      <c r="L42" s="410"/>
      <c r="M42" s="410"/>
      <c r="N42" s="410"/>
      <c r="O42" s="410"/>
      <c r="P42" s="410"/>
      <c r="Q42" s="41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90"/>
      <c r="K43" s="391"/>
      <c r="L43" s="391"/>
      <c r="M43" s="391"/>
      <c r="N43" s="391"/>
      <c r="O43" s="391"/>
      <c r="P43" s="391"/>
      <c r="Q43" s="392"/>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393" t="s">
        <v>164</v>
      </c>
      <c r="B46" s="394"/>
      <c r="C46" s="394"/>
      <c r="D46" s="394"/>
      <c r="E46" s="394"/>
      <c r="F46" s="394"/>
      <c r="G46" s="394"/>
      <c r="H46" s="394"/>
      <c r="I46" s="394"/>
      <c r="J46" s="395" t="s">
        <v>165</v>
      </c>
      <c r="K46" s="395"/>
      <c r="L46" s="395"/>
      <c r="M46" s="395"/>
      <c r="N46" s="395"/>
      <c r="O46" s="395"/>
      <c r="P46" s="395"/>
      <c r="Q46" s="396"/>
      <c r="AO46" s="25"/>
      <c r="AP46" s="25"/>
      <c r="AQ46" s="25"/>
      <c r="AR46" s="25"/>
      <c r="AS46" s="25"/>
    </row>
    <row r="47" spans="1:45" ht="7.05" customHeight="1" thickBot="1">
      <c r="A47" s="35"/>
      <c r="B47" s="56"/>
      <c r="C47" s="56"/>
      <c r="D47" s="397"/>
      <c r="E47" s="397"/>
      <c r="F47" s="57"/>
      <c r="G47" s="57"/>
      <c r="H47" s="57"/>
      <c r="I47" s="57"/>
      <c r="J47" s="397"/>
      <c r="K47" s="397"/>
      <c r="L47" s="397"/>
      <c r="M47" s="397"/>
      <c r="N47" s="397"/>
      <c r="O47" s="397"/>
      <c r="P47" s="397"/>
      <c r="Q47" s="398"/>
      <c r="AO47" s="25"/>
      <c r="AP47" s="25"/>
      <c r="AQ47" s="25"/>
      <c r="AR47" s="25"/>
      <c r="AS47" s="25"/>
    </row>
    <row r="48" spans="1:45" ht="16.5" customHeight="1" thickBot="1">
      <c r="A48" s="9"/>
      <c r="B48" s="399" t="s">
        <v>10</v>
      </c>
      <c r="C48" s="400"/>
      <c r="D48" s="401"/>
      <c r="E48" s="402"/>
      <c r="F48" s="55" t="s">
        <v>11</v>
      </c>
      <c r="G48" s="403"/>
      <c r="H48" s="404"/>
      <c r="I48" s="404"/>
      <c r="J48" s="405"/>
      <c r="K48" s="55" t="s">
        <v>9</v>
      </c>
      <c r="L48" s="406"/>
      <c r="M48" s="404"/>
      <c r="N48" s="404"/>
      <c r="O48" s="404"/>
      <c r="P48" s="405"/>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386" t="s">
        <v>169</v>
      </c>
      <c r="B50" s="386"/>
      <c r="C50" s="386"/>
      <c r="D50" s="386"/>
      <c r="E50" s="386"/>
      <c r="F50" s="386"/>
      <c r="G50" s="386"/>
      <c r="H50" s="386"/>
      <c r="I50" s="386"/>
      <c r="J50" s="386"/>
      <c r="K50" s="386"/>
      <c r="L50" s="386"/>
      <c r="M50" s="386"/>
      <c r="N50" s="386"/>
      <c r="O50" s="386"/>
      <c r="P50" s="386"/>
      <c r="Q50" s="386"/>
      <c r="AO50" s="25"/>
      <c r="AP50" s="25"/>
      <c r="AQ50" s="25"/>
      <c r="AR50" s="25"/>
      <c r="AS50" s="25"/>
    </row>
    <row r="51" spans="1:45" ht="17.399999999999999" customHeight="1">
      <c r="A51" s="387"/>
      <c r="B51" s="387"/>
      <c r="C51" s="387"/>
      <c r="D51" s="387"/>
      <c r="E51" s="387"/>
      <c r="F51" s="387"/>
      <c r="G51" s="387"/>
      <c r="H51" s="387"/>
      <c r="I51" s="387"/>
      <c r="J51" s="387"/>
      <c r="K51" s="387"/>
      <c r="L51" s="387"/>
      <c r="M51" s="387"/>
      <c r="N51" s="387"/>
      <c r="O51" s="387"/>
      <c r="P51" s="387"/>
      <c r="Q51" s="387"/>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88" t="s">
        <v>135</v>
      </c>
      <c r="M53" s="389"/>
      <c r="N53" s="199" t="s">
        <v>17</v>
      </c>
      <c r="O53" s="200"/>
      <c r="P53" s="200"/>
      <c r="Q53" s="200"/>
      <c r="AI53" s="67"/>
    </row>
    <row r="54" spans="1:45" ht="11.4"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4"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4"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4"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8"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8"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BH875bIiMqYT7oWyUDXmUAfMB2huADU8N98fbezPEBoi1jLvpev1BFYMzoL1JvG1xcU9YPa7R/M/M6gQfhpdHw==" saltValue="7sdweCzDMabG5m0CYF/iQg==" spinCount="100000" sheet="1" formatRows="0" selectLockedCells="1"/>
  <dataConsolidate/>
  <mergeCells count="142">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J25:Q25"/>
    <mergeCell ref="J26:Q26"/>
    <mergeCell ref="J27:Q27"/>
    <mergeCell ref="J28:Q28"/>
    <mergeCell ref="J29:Q29"/>
    <mergeCell ref="J30:Q30"/>
    <mergeCell ref="J19:Q19"/>
    <mergeCell ref="J20:Q20"/>
    <mergeCell ref="J21:Q21"/>
    <mergeCell ref="J22:Q22"/>
    <mergeCell ref="J23:Q23"/>
    <mergeCell ref="J24:Q24"/>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274" priority="39">
      <formula>OR($C13="休暇",$C13="休日")</formula>
    </cfRule>
  </conditionalFormatting>
  <conditionalFormatting sqref="B13:B43">
    <cfRule type="expression" dxfId="273" priority="52">
      <formula>$B13="土"</formula>
    </cfRule>
    <cfRule type="expression" dxfId="272" priority="51">
      <formula>$B13="日"</formula>
    </cfRule>
  </conditionalFormatting>
  <conditionalFormatting sqref="B64 B68 F68 B71">
    <cfRule type="expression" dxfId="271" priority="37">
      <formula>OR($N$54="管理職",$N$54="裁量労働制",$N$54="固定残業制")</formula>
    </cfRule>
  </conditionalFormatting>
  <conditionalFormatting sqref="B64 B68 F68">
    <cfRule type="expression" dxfId="270" priority="5">
      <formula>OR($N$54="(大学・国研等)管理職",$N$54="(大学・国研等)裁量労働制")</formula>
    </cfRule>
  </conditionalFormatting>
  <conditionalFormatting sqref="B76">
    <cfRule type="expression" dxfId="269" priority="17">
      <formula>OR($N$54="管理職",$N$54="裁量労働制")</formula>
    </cfRule>
  </conditionalFormatting>
  <conditionalFormatting sqref="B77">
    <cfRule type="expression" dxfId="268" priority="31">
      <formula>OR($N$54="管理職",$N$54="裁量労働制")</formula>
    </cfRule>
  </conditionalFormatting>
  <conditionalFormatting sqref="B80">
    <cfRule type="expression" dxfId="267" priority="29">
      <formula>$N$54="固定残業制"</formula>
    </cfRule>
  </conditionalFormatting>
  <conditionalFormatting sqref="B83 B87 B90">
    <cfRule type="expression" dxfId="266" priority="26">
      <formula>$N$54="固定残業制"</formula>
    </cfRule>
  </conditionalFormatting>
  <conditionalFormatting sqref="B84 B88 B91">
    <cfRule type="expression" dxfId="265" priority="23">
      <formula>$N$54="固定残業制"</formula>
    </cfRule>
  </conditionalFormatting>
  <conditionalFormatting sqref="B65:C65 B69:C69 F69 B72:C72 B78:C78">
    <cfRule type="expression" dxfId="264" priority="11">
      <formula>OR($N$54="管理職",$N$54="裁量労働制")</formula>
    </cfRule>
  </conditionalFormatting>
  <conditionalFormatting sqref="B65:C65 B69:C69 F69 B72:C72">
    <cfRule type="expression" dxfId="263" priority="35">
      <formula>OR($N$54="管理職",$N$54="裁量労働制",$N$54="固定残業制")</formula>
    </cfRule>
  </conditionalFormatting>
  <conditionalFormatting sqref="B65:C65 B69:C69 F69">
    <cfRule type="expression" dxfId="262" priority="4">
      <formula>OR($N$54="(大学・国研等)管理職",$N$54="(大学・国研等)裁量労働制")</formula>
    </cfRule>
  </conditionalFormatting>
  <conditionalFormatting sqref="B69:D69">
    <cfRule type="expression" dxfId="261" priority="9">
      <formula>OR($N$54="管理職",$N$54="裁量労働制",$N$54="固定残業制",$N$54="(大学・国研等)管理職",$N$54="(大学・国研等)裁量労働制")</formula>
    </cfRule>
  </conditionalFormatting>
  <conditionalFormatting sqref="C64 F64:O64 C68 G68:O68 C71:N71">
    <cfRule type="expression" dxfId="260" priority="16">
      <formula>OR($N$54="管理職",$N$54="裁量労働制",$N$54="固定残業制")</formula>
    </cfRule>
  </conditionalFormatting>
  <conditionalFormatting sqref="C80:L80">
    <cfRule type="expression" dxfId="259" priority="27">
      <formula>$N$54="固定残業制"</formula>
    </cfRule>
  </conditionalFormatting>
  <conditionalFormatting sqref="C83:L83 C90:N90 C87:E87">
    <cfRule type="expression" dxfId="258" priority="20">
      <formula>$N$54="固定残業制"</formula>
    </cfRule>
  </conditionalFormatting>
  <conditionalFormatting sqref="C84:L84 C88:L88 C91:N91">
    <cfRule type="expression" dxfId="257" priority="21">
      <formula>$N$54="固定残業制"</formula>
    </cfRule>
  </conditionalFormatting>
  <conditionalFormatting sqref="C76:N76">
    <cfRule type="expression" dxfId="256" priority="36">
      <formula>OR($N$54="管理職",$N$54="裁量労働制")</formula>
    </cfRule>
  </conditionalFormatting>
  <conditionalFormatting sqref="C78:N78">
    <cfRule type="expression" dxfId="255" priority="34">
      <formula>OR($N$54="管理職",$N$54="裁量労働制")</formula>
    </cfRule>
  </conditionalFormatting>
  <conditionalFormatting sqref="C64:O64 C68 G68:O68">
    <cfRule type="expression" dxfId="254" priority="14">
      <formula>OR($N$54="管理職",$N$54="裁量労働制",$N$54="固定残業制",$N$54="(大学・国研等)管理職",$N$54="(大学・国研等)裁量労働制")</formula>
    </cfRule>
  </conditionalFormatting>
  <conditionalFormatting sqref="D65">
    <cfRule type="expression" dxfId="253" priority="3">
      <formula>OR($N$54="(大学・国研等)管理職",$N$54="(大学・国研等)裁量労働制")</formula>
    </cfRule>
  </conditionalFormatting>
  <conditionalFormatting sqref="D65:O65 C69 G69:O69 C72:N72">
    <cfRule type="expression" dxfId="252" priority="13">
      <formula>OR($N$54="管理職",$N$54="裁量労働制",$N$54="固定残業制")</formula>
    </cfRule>
  </conditionalFormatting>
  <conditionalFormatting sqref="D65:O65 C69 G69:O69">
    <cfRule type="expression" dxfId="251" priority="7">
      <formula>OR($N$54="(大学・国研等)管理職",$N$54="(大学・国研等)裁量労働制")</formula>
    </cfRule>
  </conditionalFormatting>
  <conditionalFormatting sqref="E10:F10">
    <cfRule type="expression" dxfId="250" priority="42">
      <formula>OR(I9="管理職/高プロ",I9="固定残業代有",I9="(大学・国研等)管理職/高プロ")</formula>
    </cfRule>
  </conditionalFormatting>
  <conditionalFormatting sqref="F83:L83 H90:N90">
    <cfRule type="expression" dxfId="249" priority="8">
      <formula>$N$54="固定残業制"</formula>
    </cfRule>
  </conditionalFormatting>
  <conditionalFormatting sqref="F87:L87">
    <cfRule type="expression" dxfId="248" priority="22">
      <formula>$N$54="固定残業制"</formula>
    </cfRule>
  </conditionalFormatting>
  <conditionalFormatting sqref="F77:N77">
    <cfRule type="expression" dxfId="247" priority="18">
      <formula>OR($N$54="管理職",$N$54="裁量労働制")</formula>
    </cfRule>
  </conditionalFormatting>
  <conditionalFormatting sqref="G10">
    <cfRule type="expression" dxfId="246" priority="47">
      <formula>OR($I$9="管理職/高プロ",$I$9="固定残業代有",$I$9="(大学・国研等)管理職/高プロ")</formula>
    </cfRule>
  </conditionalFormatting>
  <conditionalFormatting sqref="H2">
    <cfRule type="expression" dxfId="245" priority="45">
      <formula>COUNTA($F$1)=1</formula>
    </cfRule>
  </conditionalFormatting>
  <conditionalFormatting sqref="H10">
    <cfRule type="expression" dxfId="244" priority="40">
      <formula>OR($I$9="管理職/高プロ",$I$9="裁量",$I$9="固定残業代有",$I$9="(大学・国研等)裁量")</formula>
    </cfRule>
  </conditionalFormatting>
  <conditionalFormatting sqref="I9:J9">
    <cfRule type="expression" dxfId="243" priority="48">
      <formula>COUNTA($F$1)=1</formula>
    </cfRule>
  </conditionalFormatting>
  <conditionalFormatting sqref="I1:M1">
    <cfRule type="expression" dxfId="242" priority="50">
      <formula>$I$1&lt;&gt;"-"</formula>
    </cfRule>
  </conditionalFormatting>
  <conditionalFormatting sqref="J10">
    <cfRule type="expression" dxfId="241" priority="41">
      <formula>OR($I$9="管理職/高プロ",$I$9="裁量",$I$9="固定残業代有",$I$9="(大学・国研等)裁量")</formula>
    </cfRule>
  </conditionalFormatting>
  <conditionalFormatting sqref="K10">
    <cfRule type="expression" dxfId="240" priority="43">
      <formula>OR($I$9="裁量",$I$9="固定残業代有",$I$9="(大学・国研等)裁量")</formula>
    </cfRule>
  </conditionalFormatting>
  <conditionalFormatting sqref="M80">
    <cfRule type="expression" dxfId="239" priority="28">
      <formula>$N$54="固定残業制"</formula>
    </cfRule>
  </conditionalFormatting>
  <conditionalFormatting sqref="M83 M87 O90">
    <cfRule type="expression" dxfId="238" priority="25">
      <formula>$N$54="固定残業制"</formula>
    </cfRule>
  </conditionalFormatting>
  <conditionalFormatting sqref="M84 M88 O91">
    <cfRule type="expression" dxfId="237" priority="24">
      <formula>$N$54="固定残業制"</formula>
    </cfRule>
  </conditionalFormatting>
  <conditionalFormatting sqref="N10">
    <cfRule type="expression" dxfId="236" priority="49">
      <formula>OR($I$9="裁量",$I$9="固定残業代有",$I$9="(大学・国研等)裁量")</formula>
    </cfRule>
  </conditionalFormatting>
  <conditionalFormatting sqref="O10">
    <cfRule type="expression" dxfId="235" priority="53">
      <formula>AND(OR($H$2="あり",$Q$2="あり"),I9&lt;&gt;"通常勤務")</formula>
    </cfRule>
  </conditionalFormatting>
  <conditionalFormatting sqref="O76">
    <cfRule type="expression" dxfId="234" priority="33">
      <formula>OR($N$54="管理職",$N$54="裁量労働制")</formula>
    </cfRule>
  </conditionalFormatting>
  <conditionalFormatting sqref="O77">
    <cfRule type="expression" dxfId="233" priority="12">
      <formula>OR(,$N$54="管理職",$N$54="裁量労働制")</formula>
    </cfRule>
  </conditionalFormatting>
  <conditionalFormatting sqref="O78">
    <cfRule type="expression" dxfId="232" priority="30">
      <formula>OR($N$54="管理職",$N$54="裁量労働制")</formula>
    </cfRule>
  </conditionalFormatting>
  <conditionalFormatting sqref="O80 O84 O88">
    <cfRule type="expression" dxfId="231" priority="19">
      <formula>$N$54="固定残業制"</formula>
    </cfRule>
  </conditionalFormatting>
  <conditionalFormatting sqref="P64 D68 O68:P68">
    <cfRule type="expression" dxfId="230" priority="6">
      <formula>OR($N$54="(大学・国研等)管理職",$N$54="(大学・国研等)裁量労働制")</formula>
    </cfRule>
  </conditionalFormatting>
  <conditionalFormatting sqref="P64 D68 P68 O71">
    <cfRule type="expression" dxfId="229" priority="15">
      <formula>OR($N$54="管理職",$N$54="裁量労働制",$N$54="固定残業制")</formula>
    </cfRule>
  </conditionalFormatting>
  <conditionalFormatting sqref="P65 P69 O72">
    <cfRule type="expression" dxfId="228" priority="10">
      <formula>OR($N$54="管理職",$N$54="裁量労働制",$N$54="固定残業制")</formula>
    </cfRule>
  </conditionalFormatting>
  <conditionalFormatting sqref="P65 P69">
    <cfRule type="expression" dxfId="227" priority="32">
      <formula>OR($N$54="管理職",$N$54="裁量労働制",$N$54="(大学・国研等)管理職",$N$54="(大学・国研等)裁量労働制")</formula>
    </cfRule>
  </conditionalFormatting>
  <conditionalFormatting sqref="Q2">
    <cfRule type="expression" dxfId="226" priority="46">
      <formula>COUNTA($F$1)=1</formula>
    </cfRule>
  </conditionalFormatting>
  <conditionalFormatting sqref="Q10">
    <cfRule type="expression" dxfId="225" priority="54">
      <formula>AND(OR($H$2="あり",$Q$2="あり"),I9&lt;&gt;"通常勤務")</formula>
    </cfRule>
  </conditionalFormatting>
  <conditionalFormatting sqref="AI1">
    <cfRule type="expression" dxfId="22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1C19B764-BAA0-4E9E-A9D9-86680D18F3A0}">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440" t="s">
        <v>177</v>
      </c>
      <c r="B1" s="441"/>
      <c r="C1" s="441"/>
      <c r="D1" s="441"/>
      <c r="E1" s="441"/>
      <c r="F1" s="450" t="s">
        <v>105</v>
      </c>
      <c r="G1" s="451"/>
      <c r="H1" s="451"/>
      <c r="I1" s="452" t="str">
        <f>IF(AI1="エラーなし","-","コメント(S列)をご確認ください。")</f>
        <v>コメント(S列)をご確認ください。</v>
      </c>
      <c r="J1" s="453"/>
      <c r="K1" s="453"/>
      <c r="L1" s="453"/>
      <c r="M1" s="453"/>
      <c r="N1" s="29" t="str">
        <f>IF($F$1="委託業務従事日誌","契約管理番号：","事業番号：")</f>
        <v>契約管理番号：</v>
      </c>
      <c r="O1" s="454" t="s">
        <v>151</v>
      </c>
      <c r="P1" s="455"/>
      <c r="Q1" s="10" t="str">
        <f>IF($F$1="委託業務従事日誌","別紙８","")</f>
        <v>別紙８</v>
      </c>
      <c r="R1" s="456" t="s">
        <v>46</v>
      </c>
      <c r="S1" s="326" t="s">
        <v>89</v>
      </c>
      <c r="T1" s="94"/>
      <c r="U1" s="71"/>
      <c r="V1" s="71"/>
      <c r="W1" s="71"/>
      <c r="X1" s="71"/>
      <c r="Y1" s="430" t="s">
        <v>72</v>
      </c>
      <c r="Z1" s="430" t="s">
        <v>73</v>
      </c>
      <c r="AA1" s="430" t="s">
        <v>74</v>
      </c>
      <c r="AB1" s="430" t="s">
        <v>75</v>
      </c>
      <c r="AC1" s="430" t="s">
        <v>78</v>
      </c>
      <c r="AD1" s="430" t="s">
        <v>76</v>
      </c>
      <c r="AE1" s="430" t="s">
        <v>77</v>
      </c>
      <c r="AF1" s="430" t="s">
        <v>182</v>
      </c>
      <c r="AG1" s="430"/>
      <c r="AH1" s="64" t="s">
        <v>21</v>
      </c>
      <c r="AI1" s="65" t="str">
        <f>IF(COUNTIF(AI2:AI26,"○")=COUNTA(AH2:AH26),"エラーなし","エラーあり")</f>
        <v>エラーあり</v>
      </c>
      <c r="AJ1" s="68" t="s">
        <v>33</v>
      </c>
      <c r="AK1" s="68"/>
      <c r="AO1" s="25"/>
      <c r="AP1" s="25"/>
      <c r="AQ1" s="25"/>
      <c r="AR1" s="25"/>
      <c r="AS1" s="25"/>
    </row>
    <row r="2" spans="1:108" ht="17.100000000000001" customHeight="1" thickBot="1">
      <c r="A2" s="432" t="s">
        <v>161</v>
      </c>
      <c r="B2" s="433"/>
      <c r="C2" s="433"/>
      <c r="D2" s="433"/>
      <c r="E2" s="433"/>
      <c r="F2" s="433"/>
      <c r="G2" s="433"/>
      <c r="H2" s="91"/>
      <c r="I2" s="92"/>
      <c r="J2" s="92"/>
      <c r="K2" s="92"/>
      <c r="L2" s="92"/>
      <c r="M2" s="92"/>
      <c r="N2" s="92"/>
      <c r="O2" s="92"/>
      <c r="P2" s="92" t="s">
        <v>160</v>
      </c>
      <c r="Q2" s="70"/>
      <c r="R2" s="457"/>
      <c r="S2" s="327" t="str" cm="1">
        <f t="array" ref="S2">IF(AND(AI2="○",AI3="○"),"○",_xlfn.IFS(AI2="○","",AI2="✕","✕　"&amp;AJ2&amp;"　　")&amp;_xlfn.IFS(AI3="○","",AI3="✕","✕　"&amp;AJ3))</f>
        <v>○</v>
      </c>
      <c r="T2" s="71"/>
      <c r="W2" s="71"/>
      <c r="X2" s="71"/>
      <c r="Y2" s="430"/>
      <c r="Z2" s="430"/>
      <c r="AA2" s="430"/>
      <c r="AB2" s="430"/>
      <c r="AC2" s="430"/>
      <c r="AD2" s="430"/>
      <c r="AE2" s="430"/>
      <c r="AF2" s="430"/>
      <c r="AG2" s="431"/>
      <c r="AH2" s="166" t="s">
        <v>29</v>
      </c>
      <c r="AI2" s="167" t="str">
        <f>IF(A1="","✕","○")</f>
        <v>○</v>
      </c>
      <c r="AJ2" s="69" t="s">
        <v>39</v>
      </c>
    </row>
    <row r="3" spans="1:108" ht="17.100000000000001" customHeight="1" thickBot="1">
      <c r="A3" s="434" t="str">
        <f>IF($F$1="委託業務従事日誌","委託業務の名称：","補助事業の名称：")</f>
        <v>委託業務の名称：</v>
      </c>
      <c r="B3" s="435"/>
      <c r="C3" s="435"/>
      <c r="D3" s="435"/>
      <c r="E3" s="436" t="s">
        <v>124</v>
      </c>
      <c r="F3" s="437"/>
      <c r="G3" s="437"/>
      <c r="H3" s="437"/>
      <c r="I3" s="437"/>
      <c r="J3" s="437"/>
      <c r="K3" s="437"/>
      <c r="L3" s="437"/>
      <c r="M3" s="437"/>
      <c r="N3" s="437"/>
      <c r="O3" s="437"/>
      <c r="P3" s="437"/>
      <c r="Q3" s="88"/>
      <c r="R3" s="457"/>
      <c r="S3" s="327" t="str" cm="1">
        <f t="array" ref="S3">IF(AND(AI4="○",AI5="○"),"○",_xlfn.IFS(AI4="○","",AI4="✕","✕　"&amp;AJ4&amp;"　　")&amp;_xlfn.IFS(AI5="○","",AI5="✕","✕　"&amp;AJ5))</f>
        <v>✕　“他のNEDO事業有無”が未選択。　　✕　“他の公的事業有無”が未選択。</v>
      </c>
      <c r="T3" s="71"/>
      <c r="W3" s="71"/>
      <c r="X3" s="71"/>
      <c r="Y3" s="430"/>
      <c r="Z3" s="430"/>
      <c r="AA3" s="430"/>
      <c r="AB3" s="430"/>
      <c r="AC3" s="430"/>
      <c r="AD3" s="430"/>
      <c r="AE3" s="430"/>
      <c r="AF3" s="430"/>
      <c r="AG3" s="431"/>
      <c r="AH3" s="168" t="s">
        <v>28</v>
      </c>
      <c r="AI3" s="169" t="str">
        <f>IF(O1="","✕","○")</f>
        <v>○</v>
      </c>
      <c r="AJ3" s="69" t="s">
        <v>34</v>
      </c>
      <c r="AO3" s="155" t="s">
        <v>109</v>
      </c>
      <c r="AP3" s="157" t="s">
        <v>108</v>
      </c>
      <c r="AQ3" s="3"/>
      <c r="AR3" s="3"/>
      <c r="AS3" s="3"/>
    </row>
    <row r="4" spans="1:108" ht="17.100000000000001" customHeight="1" thickBot="1">
      <c r="A4" s="438"/>
      <c r="B4" s="439"/>
      <c r="C4" s="439"/>
      <c r="D4" s="439"/>
      <c r="E4" s="436" t="s">
        <v>123</v>
      </c>
      <c r="F4" s="437"/>
      <c r="G4" s="437"/>
      <c r="H4" s="437"/>
      <c r="I4" s="437"/>
      <c r="J4" s="437"/>
      <c r="K4" s="437"/>
      <c r="L4" s="437"/>
      <c r="M4" s="437"/>
      <c r="N4" s="437"/>
      <c r="O4" s="437"/>
      <c r="P4" s="437"/>
      <c r="Q4" s="88"/>
      <c r="S4" s="327" t="str">
        <f>IF(COUNTA(E3:P5)&gt;=1,"○","✕ "&amp;AJ6)</f>
        <v>○</v>
      </c>
      <c r="T4" s="71"/>
      <c r="W4" s="71"/>
      <c r="X4" s="71"/>
      <c r="Y4" s="430"/>
      <c r="Z4" s="430"/>
      <c r="AA4" s="430"/>
      <c r="AB4" s="430"/>
      <c r="AC4" s="430"/>
      <c r="AD4" s="430"/>
      <c r="AE4" s="430"/>
      <c r="AF4" s="430"/>
      <c r="AG4" s="431"/>
      <c r="AH4" s="168" t="s">
        <v>27</v>
      </c>
      <c r="AI4" s="169" t="str" cm="1">
        <f t="array" ref="AI4">_xlfn.IFS(H2="あり","○",H2="なし","○",TRUE,"✕")</f>
        <v>✕</v>
      </c>
      <c r="AJ4" s="69" t="s">
        <v>35</v>
      </c>
      <c r="AO4" s="156">
        <f>I9</f>
        <v>0</v>
      </c>
      <c r="AP4" s="158" t="e">
        <f>VLOOKUP($AO$4,$AO$11:$AS$19,2,)</f>
        <v>#N/A</v>
      </c>
      <c r="AQ4" s="3"/>
      <c r="AR4" s="3"/>
      <c r="AS4" s="3"/>
    </row>
    <row r="5" spans="1:108" ht="17.100000000000001" customHeight="1">
      <c r="A5" s="438"/>
      <c r="B5" s="439"/>
      <c r="C5" s="439"/>
      <c r="D5" s="439"/>
      <c r="E5" s="436" t="s">
        <v>152</v>
      </c>
      <c r="F5" s="437"/>
      <c r="G5" s="437"/>
      <c r="H5" s="437"/>
      <c r="I5" s="437"/>
      <c r="J5" s="437"/>
      <c r="K5" s="437"/>
      <c r="L5" s="437"/>
      <c r="M5" s="437"/>
      <c r="N5" s="437"/>
      <c r="O5" s="437"/>
      <c r="P5" s="437"/>
      <c r="Q5" s="88"/>
      <c r="R5" s="73"/>
      <c r="S5" s="327"/>
      <c r="T5" s="71"/>
      <c r="U5" s="24"/>
      <c r="V5" s="24"/>
      <c r="W5" s="71"/>
      <c r="X5" s="71"/>
      <c r="Y5" s="430"/>
      <c r="Z5" s="430"/>
      <c r="AA5" s="430"/>
      <c r="AB5" s="430"/>
      <c r="AC5" s="430"/>
      <c r="AD5" s="430"/>
      <c r="AE5" s="430"/>
      <c r="AF5" s="430"/>
      <c r="AG5" s="431"/>
      <c r="AH5" s="168" t="s">
        <v>26</v>
      </c>
      <c r="AI5" s="169" t="str" cm="1">
        <f t="array" ref="AI5">_xlfn.IFS(Q2="あり","○",Q2="なし","○",TRUE,"✕")</f>
        <v>✕</v>
      </c>
      <c r="AJ5" s="69" t="s">
        <v>90</v>
      </c>
      <c r="AO5" s="145"/>
      <c r="AP5" s="159" t="e">
        <f>VLOOKUP($AO$4,$AO$11:$AS$19,3,)</f>
        <v>#N/A</v>
      </c>
      <c r="AQ5" s="3"/>
      <c r="AR5" s="3"/>
      <c r="AS5" s="3"/>
    </row>
    <row r="6" spans="1:108" ht="17.100000000000001" customHeight="1">
      <c r="A6" s="434" t="str">
        <f>IF($F$1="委託業務従事日誌","再委託等項目：","委託・共同研究項目：")</f>
        <v>再委託等項目：</v>
      </c>
      <c r="B6" s="435"/>
      <c r="C6" s="435"/>
      <c r="D6" s="435"/>
      <c r="E6" s="436" t="s">
        <v>12</v>
      </c>
      <c r="F6" s="437"/>
      <c r="G6" s="437"/>
      <c r="H6" s="437"/>
      <c r="I6" s="437"/>
      <c r="J6" s="437"/>
      <c r="K6" s="437"/>
      <c r="L6" s="437"/>
      <c r="M6" s="437"/>
      <c r="N6" s="437"/>
      <c r="O6" s="437"/>
      <c r="P6" s="437"/>
      <c r="Q6" s="88"/>
      <c r="S6" s="327"/>
      <c r="T6" s="71"/>
      <c r="W6" s="71"/>
      <c r="X6" s="71"/>
      <c r="Y6" s="430"/>
      <c r="Z6" s="430"/>
      <c r="AA6" s="430"/>
      <c r="AB6" s="430"/>
      <c r="AC6" s="430"/>
      <c r="AD6" s="430"/>
      <c r="AE6" s="430"/>
      <c r="AF6" s="430"/>
      <c r="AG6" s="431"/>
      <c r="AH6" s="168" t="s">
        <v>25</v>
      </c>
      <c r="AI6" s="169" t="str">
        <f>IF(COUNTA(E3:P5)&gt;=1,"○","✕")</f>
        <v>○</v>
      </c>
      <c r="AJ6" s="69" t="s">
        <v>36</v>
      </c>
      <c r="AO6" s="145"/>
      <c r="AP6" s="159" t="e">
        <f>VLOOKUP($AO$4,$AO$11:$AS$19,4,)</f>
        <v>#N/A</v>
      </c>
      <c r="AQ6" s="3"/>
      <c r="AR6" s="3"/>
      <c r="AS6" s="3"/>
    </row>
    <row r="7" spans="1:108" ht="17.100000000000001" customHeight="1" thickBot="1">
      <c r="A7" s="87"/>
      <c r="B7" s="93"/>
      <c r="C7" s="435" t="str">
        <f>IF($F$1="委託業務従事日誌","委託先等名称：","補助先等名称：")</f>
        <v>委託先等名称：</v>
      </c>
      <c r="D7" s="443"/>
      <c r="E7" s="436" t="s">
        <v>121</v>
      </c>
      <c r="F7" s="437"/>
      <c r="G7" s="437"/>
      <c r="H7" s="437"/>
      <c r="I7" s="437"/>
      <c r="J7" s="437"/>
      <c r="K7" s="437"/>
      <c r="L7" s="437"/>
      <c r="M7" s="437"/>
      <c r="N7" s="437"/>
      <c r="O7" s="437"/>
      <c r="P7" s="437"/>
      <c r="Q7" s="88"/>
      <c r="R7" s="72" t="s">
        <v>45</v>
      </c>
      <c r="S7" s="327" t="str" cm="1">
        <f t="array" ref="S7">IF(COUNTA(E7)&gt;=1,_xlfn.IFS(E7=" ","✕"&amp;AJ7,E7="　","✕"&amp;AJ7,TRUE,"○"),"✕"&amp;AJ7)</f>
        <v>○</v>
      </c>
      <c r="T7" s="71"/>
      <c r="U7" s="25"/>
      <c r="V7" s="25"/>
      <c r="W7" s="71"/>
      <c r="X7" s="71"/>
      <c r="Y7" s="430"/>
      <c r="Z7" s="430"/>
      <c r="AA7" s="430"/>
      <c r="AB7" s="430"/>
      <c r="AC7" s="430"/>
      <c r="AD7" s="430"/>
      <c r="AE7" s="430"/>
      <c r="AF7" s="430"/>
      <c r="AG7" s="431"/>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442" t="s">
        <v>70</v>
      </c>
      <c r="D8" s="443"/>
      <c r="E8" s="418" t="s">
        <v>159</v>
      </c>
      <c r="F8" s="419"/>
      <c r="G8" s="419"/>
      <c r="H8" s="419"/>
      <c r="I8" s="420"/>
      <c r="J8" s="420"/>
      <c r="K8" s="45"/>
      <c r="L8" s="45"/>
      <c r="M8" s="45" t="str">
        <f>IF($F$1="委託業務従事日誌","業務管理者等","主任研究者等")&amp;"　所属："</f>
        <v>業務管理者等　所属：</v>
      </c>
      <c r="N8" s="418" t="s">
        <v>125</v>
      </c>
      <c r="O8" s="419"/>
      <c r="P8" s="419"/>
      <c r="Q8" s="89"/>
      <c r="R8" s="72" t="s">
        <v>45</v>
      </c>
      <c r="S8" s="327" t="str" cm="1">
        <f t="array" ref="S8">_xlfn.IFS(AND(COUNTA(E8)&gt;=1,COUNTA(N8)&gt;=1,COUNTA(I8)&gt;=1),"○",TRUE,IF(COUNTA(E8)&gt;=1,"","✕ "&amp;AJ8&amp;" ")&amp;IF(COUNTA(N8)&gt;=1,"","✕ "&amp;AJ10)&amp;IF(COUNTA(I8)&gt;=1,"","✕ "&amp;AJ23))</f>
        <v>✕ “雇用形態”が未入力。</v>
      </c>
      <c r="T8" s="71"/>
      <c r="W8" s="71"/>
      <c r="X8" s="71"/>
      <c r="Y8" s="430"/>
      <c r="Z8" s="430"/>
      <c r="AA8" s="430"/>
      <c r="AB8" s="430"/>
      <c r="AC8" s="430"/>
      <c r="AD8" s="430"/>
      <c r="AE8" s="430"/>
      <c r="AF8" s="430"/>
      <c r="AG8" s="431"/>
      <c r="AH8" s="170" t="s">
        <v>92</v>
      </c>
      <c r="AI8" s="169" t="str">
        <f>IF(COUNTA(E8)&gt;=1,"○","✕")</f>
        <v>○</v>
      </c>
      <c r="AJ8" s="69" t="s">
        <v>91</v>
      </c>
      <c r="AO8" s="145"/>
      <c r="AP8" s="176"/>
      <c r="AQ8" s="3"/>
      <c r="AR8" s="3"/>
      <c r="AS8" s="3"/>
    </row>
    <row r="9" spans="1:108" ht="21" customHeight="1">
      <c r="A9" s="458" t="s">
        <v>102</v>
      </c>
      <c r="B9" s="143"/>
      <c r="C9" s="96"/>
      <c r="D9" s="95" t="s">
        <v>3</v>
      </c>
      <c r="E9" s="418" t="s">
        <v>155</v>
      </c>
      <c r="F9" s="418"/>
      <c r="G9" s="418"/>
      <c r="H9" s="418"/>
      <c r="I9" s="460"/>
      <c r="J9" s="461"/>
      <c r="K9" s="44"/>
      <c r="L9" s="44"/>
      <c r="M9" s="309" t="s">
        <v>6</v>
      </c>
      <c r="N9" s="418" t="s">
        <v>122</v>
      </c>
      <c r="O9" s="419"/>
      <c r="P9" s="419"/>
      <c r="Q9" s="89"/>
      <c r="R9" s="72" t="s">
        <v>45</v>
      </c>
      <c r="S9" s="327" t="str" cm="1">
        <f t="array" ref="S9">_xlfn.IFS(AND(COUNTA(E9)&gt;=1,COUNTA(N9)&gt;=1,COUNTA(I9)&gt;=1),"○",TRUE,IF(COUNTA(E9)&gt;=1,"","✕ "&amp;AJ9&amp;" ")&amp;IF(COUNTA(N9)&gt;=1,"","✕ "&amp;AJ11)&amp;IF(COUNTA(I9)&gt;=1,"","✕ "&amp;AJ22))</f>
        <v>✕ “勤務体系”が未入力。</v>
      </c>
      <c r="T9" s="71"/>
      <c r="W9" s="71"/>
      <c r="X9" s="71"/>
      <c r="Y9" s="430"/>
      <c r="Z9" s="430"/>
      <c r="AA9" s="430"/>
      <c r="AB9" s="430"/>
      <c r="AC9" s="430"/>
      <c r="AD9" s="430"/>
      <c r="AE9" s="430"/>
      <c r="AF9" s="430"/>
      <c r="AG9" s="431"/>
      <c r="AH9" s="168" t="s">
        <v>94</v>
      </c>
      <c r="AI9" s="169" t="str">
        <f>IF(COUNTA(E9)&gt;=1,"○","✕")</f>
        <v>○</v>
      </c>
      <c r="AJ9" s="69" t="s">
        <v>93</v>
      </c>
      <c r="AO9" s="145"/>
      <c r="AP9" s="144"/>
      <c r="AQ9" s="3"/>
      <c r="AR9" s="3"/>
      <c r="AS9" s="3"/>
    </row>
    <row r="10" spans="1:108" ht="30" customHeight="1" thickBot="1">
      <c r="A10" s="459"/>
      <c r="B10" s="61">
        <f>COUNTIF($B$13:$B$43,"月")+COUNTIF($B$13:$B$43,"火")+COUNTIF($B$13:$B$43,"水")+COUNTIF($B$13:$B$43,"木")+COUNTIF($B$13:$B$43,"金")+COUNTIF($B$13:$B$43,"土")+COUNTIF($B$13:$B$43,"日")-COUNTIF($C$13:$C$43,"休日")-COUNTIF($C$13:$C$43,"休日出勤")-COUNTIF($C$13:$C$43,"振休")-COUNTIF($C$13:$C$43,"代休")</f>
        <v>23</v>
      </c>
      <c r="C10" s="462" t="str">
        <f>"←稼働"&amp;F54&amp;"日
 + "&amp;"休暇"&amp;E54&amp;"日"</f>
        <v>←稼働23日
 + 休暇0日</v>
      </c>
      <c r="D10" s="463"/>
      <c r="E10" s="464" t="str">
        <f>IF(OR(I9="管理職/高プロ",I9="固定残業代有",I9="(大学・国研等)管理職/高プロ"),"所定労働時間                                                                                                                                                                                              (hh:mm/日)","")</f>
        <v/>
      </c>
      <c r="F10" s="465"/>
      <c r="G10" s="311"/>
      <c r="H10" s="415" t="str" cm="1">
        <f t="array" ref="H10">_xlfn.IFS(OR(N54="管理職",N54="裁量労働制",N54="固定残業制"),"半休・時間休　(hh:mm/月)",OR(N54="(大学・国研等)裁量労働制"),"給与支給上の休日労働時間(hh:mm/月)",TRUE,"")</f>
        <v/>
      </c>
      <c r="I10" s="415"/>
      <c r="J10" s="308"/>
      <c r="K10" s="415" t="str" cm="1">
        <f t="array" ref="K10">_xlfn.IFS(OR(N54="裁量労働制",N54="(大学・国研等)裁量労働制"),"労基提出した協定上
の みなし時間(hh:mm/日)",N54="固定残業制","雇用契約に記載の
固定残業時間(hh:mm/月)",TRUE,"")</f>
        <v/>
      </c>
      <c r="L10" s="415"/>
      <c r="M10" s="415"/>
      <c r="N10" s="308"/>
      <c r="O10" s="416" t="str" cm="1">
        <f t="array" ref="O10">_xlfn.IFS(AND(OR(H2="あり",Q2="あり"),I9&lt;&gt;"通常勤務"),"他の公的事業
従事(hh:mm/月)",AND(H2="なし",Q2="なし"),"",TRUE,"")</f>
        <v/>
      </c>
      <c r="P10" s="417"/>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30"/>
      <c r="Z10" s="430"/>
      <c r="AA10" s="430"/>
      <c r="AB10" s="430"/>
      <c r="AC10" s="430"/>
      <c r="AD10" s="430"/>
      <c r="AE10" s="430"/>
      <c r="AF10" s="430"/>
      <c r="AG10" s="431"/>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444" t="s">
        <v>0</v>
      </c>
      <c r="B11" s="446" t="s">
        <v>1</v>
      </c>
      <c r="C11" s="448" t="s">
        <v>87</v>
      </c>
      <c r="D11" s="421" t="s">
        <v>168</v>
      </c>
      <c r="E11" s="422"/>
      <c r="F11" s="422"/>
      <c r="G11" s="423"/>
      <c r="H11" s="424" t="s">
        <v>7</v>
      </c>
      <c r="I11" s="424" t="s">
        <v>8</v>
      </c>
      <c r="J11" s="426" t="s">
        <v>86</v>
      </c>
      <c r="K11" s="426"/>
      <c r="L11" s="426"/>
      <c r="M11" s="426"/>
      <c r="N11" s="426"/>
      <c r="O11" s="426"/>
      <c r="P11" s="426"/>
      <c r="Q11" s="427"/>
      <c r="R11" s="72"/>
      <c r="S11" s="328"/>
      <c r="T11" s="71"/>
      <c r="W11" s="71"/>
      <c r="X11" s="71"/>
      <c r="Y11" s="430"/>
      <c r="Z11" s="430"/>
      <c r="AA11" s="430"/>
      <c r="AB11" s="430"/>
      <c r="AC11" s="430"/>
      <c r="AD11" s="430"/>
      <c r="AE11" s="430"/>
      <c r="AF11" s="430"/>
      <c r="AG11" s="431"/>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445"/>
      <c r="B12" s="447"/>
      <c r="C12" s="449"/>
      <c r="D12" s="41" t="s">
        <v>4</v>
      </c>
      <c r="E12" s="4" t="s">
        <v>5</v>
      </c>
      <c r="F12" s="5" t="s">
        <v>4</v>
      </c>
      <c r="G12" s="4" t="s">
        <v>5</v>
      </c>
      <c r="H12" s="425"/>
      <c r="I12" s="425"/>
      <c r="J12" s="428"/>
      <c r="K12" s="428"/>
      <c r="L12" s="428"/>
      <c r="M12" s="428"/>
      <c r="N12" s="428"/>
      <c r="O12" s="428"/>
      <c r="P12" s="428"/>
      <c r="Q12" s="429"/>
      <c r="R12" s="72"/>
      <c r="S12" s="328" t="str">
        <f>IF(TEXT(ABS((E23-D23)+(G23-F23)-H23),IF((E23-D23)+(G23-F23)&lt;H23,"-[h]:mm","[h]:mm"))&lt;"0:00"*1,"✕","○")</f>
        <v>○</v>
      </c>
      <c r="T12" s="71"/>
      <c r="W12" s="71"/>
      <c r="X12" s="71"/>
      <c r="Y12" s="430"/>
      <c r="Z12" s="430"/>
      <c r="AA12" s="430"/>
      <c r="AB12" s="430"/>
      <c r="AC12" s="430"/>
      <c r="AD12" s="430"/>
      <c r="AE12" s="430"/>
      <c r="AF12" s="430"/>
      <c r="AG12" s="431"/>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12"/>
      <c r="K13" s="413"/>
      <c r="L13" s="413"/>
      <c r="M13" s="413"/>
      <c r="N13" s="413"/>
      <c r="O13" s="413"/>
      <c r="P13" s="413"/>
      <c r="Q13" s="414"/>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7"/>
      <c r="K14" s="408"/>
      <c r="L14" s="408"/>
      <c r="M14" s="408"/>
      <c r="N14" s="408"/>
      <c r="O14" s="408"/>
      <c r="P14" s="408"/>
      <c r="Q14" s="409"/>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7"/>
      <c r="K15" s="408"/>
      <c r="L15" s="408"/>
      <c r="M15" s="408"/>
      <c r="N15" s="408"/>
      <c r="O15" s="408"/>
      <c r="P15" s="408"/>
      <c r="Q15" s="409"/>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7"/>
      <c r="K16" s="410"/>
      <c r="L16" s="410"/>
      <c r="M16" s="410"/>
      <c r="N16" s="410"/>
      <c r="O16" s="410"/>
      <c r="P16" s="410"/>
      <c r="Q16" s="411"/>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00000000000001"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7"/>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7"/>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07"/>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7"/>
      <c r="K20" s="410"/>
      <c r="L20" s="410"/>
      <c r="M20" s="410"/>
      <c r="N20" s="410"/>
      <c r="O20" s="410"/>
      <c r="P20" s="410"/>
      <c r="Q20" s="411"/>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7"/>
      <c r="K21" s="410"/>
      <c r="L21" s="410"/>
      <c r="M21" s="410"/>
      <c r="N21" s="410"/>
      <c r="O21" s="410"/>
      <c r="P21" s="410"/>
      <c r="Q21" s="41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00000000000001"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7"/>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00000000000001"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07"/>
      <c r="K23" s="410"/>
      <c r="L23" s="410"/>
      <c r="M23" s="410"/>
      <c r="N23" s="410"/>
      <c r="O23" s="410"/>
      <c r="P23" s="410"/>
      <c r="Q23" s="41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00000000000001"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7"/>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7"/>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07"/>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07"/>
      <c r="K27" s="408"/>
      <c r="L27" s="408"/>
      <c r="M27" s="408"/>
      <c r="N27" s="408"/>
      <c r="O27" s="408"/>
      <c r="P27" s="408"/>
      <c r="Q27" s="409"/>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7"/>
      <c r="K28" s="408"/>
      <c r="L28" s="408"/>
      <c r="M28" s="408"/>
      <c r="N28" s="408"/>
      <c r="O28" s="408"/>
      <c r="P28" s="408"/>
      <c r="Q28" s="409"/>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7"/>
      <c r="K29" s="408"/>
      <c r="L29" s="408"/>
      <c r="M29" s="408"/>
      <c r="N29" s="408"/>
      <c r="O29" s="408"/>
      <c r="P29" s="408"/>
      <c r="Q29" s="409"/>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7"/>
      <c r="K30" s="410"/>
      <c r="L30" s="410"/>
      <c r="M30" s="410"/>
      <c r="N30" s="410"/>
      <c r="O30" s="410"/>
      <c r="P30" s="410"/>
      <c r="Q30" s="41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7"/>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7"/>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07"/>
      <c r="K33" s="408"/>
      <c r="L33" s="408"/>
      <c r="M33" s="408"/>
      <c r="N33" s="408"/>
      <c r="O33" s="408"/>
      <c r="P33" s="408"/>
      <c r="Q33" s="409"/>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07"/>
      <c r="K34" s="408"/>
      <c r="L34" s="408"/>
      <c r="M34" s="408"/>
      <c r="N34" s="408"/>
      <c r="O34" s="408"/>
      <c r="P34" s="408"/>
      <c r="Q34" s="409"/>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07"/>
      <c r="K35" s="408"/>
      <c r="L35" s="408"/>
      <c r="M35" s="408"/>
      <c r="N35" s="408"/>
      <c r="O35" s="408"/>
      <c r="P35" s="408"/>
      <c r="Q35" s="409"/>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7"/>
      <c r="K36" s="408"/>
      <c r="L36" s="408"/>
      <c r="M36" s="408"/>
      <c r="N36" s="408"/>
      <c r="O36" s="408"/>
      <c r="P36" s="408"/>
      <c r="Q36" s="409"/>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7"/>
      <c r="K37" s="408"/>
      <c r="L37" s="408"/>
      <c r="M37" s="408"/>
      <c r="N37" s="408"/>
      <c r="O37" s="408"/>
      <c r="P37" s="408"/>
      <c r="Q37" s="409"/>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7"/>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7"/>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7"/>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7"/>
      <c r="K41" s="410"/>
      <c r="L41" s="410"/>
      <c r="M41" s="410"/>
      <c r="N41" s="410"/>
      <c r="O41" s="410"/>
      <c r="P41" s="410"/>
      <c r="Q41" s="41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7"/>
      <c r="K42" s="410"/>
      <c r="L42" s="410"/>
      <c r="M42" s="410"/>
      <c r="N42" s="410"/>
      <c r="O42" s="410"/>
      <c r="P42" s="410"/>
      <c r="Q42" s="41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90"/>
      <c r="K43" s="391"/>
      <c r="L43" s="391"/>
      <c r="M43" s="391"/>
      <c r="N43" s="391"/>
      <c r="O43" s="391"/>
      <c r="P43" s="391"/>
      <c r="Q43" s="392"/>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393" t="s">
        <v>164</v>
      </c>
      <c r="B46" s="394"/>
      <c r="C46" s="394"/>
      <c r="D46" s="394"/>
      <c r="E46" s="394"/>
      <c r="F46" s="394"/>
      <c r="G46" s="394"/>
      <c r="H46" s="394"/>
      <c r="I46" s="394"/>
      <c r="J46" s="395" t="s">
        <v>165</v>
      </c>
      <c r="K46" s="395"/>
      <c r="L46" s="395"/>
      <c r="M46" s="395"/>
      <c r="N46" s="395"/>
      <c r="O46" s="395"/>
      <c r="P46" s="395"/>
      <c r="Q46" s="396"/>
      <c r="AO46" s="25"/>
      <c r="AP46" s="25"/>
      <c r="AQ46" s="25"/>
      <c r="AR46" s="25"/>
      <c r="AS46" s="25"/>
    </row>
    <row r="47" spans="1:45" ht="7.05" customHeight="1" thickBot="1">
      <c r="A47" s="35"/>
      <c r="B47" s="56"/>
      <c r="C47" s="56"/>
      <c r="D47" s="397"/>
      <c r="E47" s="397"/>
      <c r="F47" s="57"/>
      <c r="G47" s="57"/>
      <c r="H47" s="57"/>
      <c r="I47" s="57"/>
      <c r="J47" s="397"/>
      <c r="K47" s="397"/>
      <c r="L47" s="397"/>
      <c r="M47" s="397"/>
      <c r="N47" s="397"/>
      <c r="O47" s="397"/>
      <c r="P47" s="397"/>
      <c r="Q47" s="398"/>
      <c r="AO47" s="25"/>
      <c r="AP47" s="25"/>
      <c r="AQ47" s="25"/>
      <c r="AR47" s="25"/>
      <c r="AS47" s="25"/>
    </row>
    <row r="48" spans="1:45" ht="16.5" customHeight="1" thickBot="1">
      <c r="A48" s="9"/>
      <c r="B48" s="399" t="s">
        <v>10</v>
      </c>
      <c r="C48" s="400"/>
      <c r="D48" s="401"/>
      <c r="E48" s="402"/>
      <c r="F48" s="55" t="s">
        <v>11</v>
      </c>
      <c r="G48" s="403"/>
      <c r="H48" s="404"/>
      <c r="I48" s="404"/>
      <c r="J48" s="405"/>
      <c r="K48" s="55" t="s">
        <v>9</v>
      </c>
      <c r="L48" s="406"/>
      <c r="M48" s="404"/>
      <c r="N48" s="404"/>
      <c r="O48" s="404"/>
      <c r="P48" s="405"/>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386" t="s">
        <v>169</v>
      </c>
      <c r="B50" s="386"/>
      <c r="C50" s="386"/>
      <c r="D50" s="386"/>
      <c r="E50" s="386"/>
      <c r="F50" s="386"/>
      <c r="G50" s="386"/>
      <c r="H50" s="386"/>
      <c r="I50" s="386"/>
      <c r="J50" s="386"/>
      <c r="K50" s="386"/>
      <c r="L50" s="386"/>
      <c r="M50" s="386"/>
      <c r="N50" s="386"/>
      <c r="O50" s="386"/>
      <c r="P50" s="386"/>
      <c r="Q50" s="386"/>
      <c r="AO50" s="25"/>
      <c r="AP50" s="25"/>
      <c r="AQ50" s="25"/>
      <c r="AR50" s="25"/>
      <c r="AS50" s="25"/>
    </row>
    <row r="51" spans="1:45" ht="17.399999999999999" customHeight="1">
      <c r="A51" s="387"/>
      <c r="B51" s="387"/>
      <c r="C51" s="387"/>
      <c r="D51" s="387"/>
      <c r="E51" s="387"/>
      <c r="F51" s="387"/>
      <c r="G51" s="387"/>
      <c r="H51" s="387"/>
      <c r="I51" s="387"/>
      <c r="J51" s="387"/>
      <c r="K51" s="387"/>
      <c r="L51" s="387"/>
      <c r="M51" s="387"/>
      <c r="N51" s="387"/>
      <c r="O51" s="387"/>
      <c r="P51" s="387"/>
      <c r="Q51" s="387"/>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88" t="s">
        <v>135</v>
      </c>
      <c r="M53" s="389"/>
      <c r="N53" s="199" t="s">
        <v>17</v>
      </c>
      <c r="O53" s="200"/>
      <c r="P53" s="200"/>
      <c r="Q53" s="200"/>
      <c r="AI53" s="67"/>
    </row>
    <row r="54" spans="1:45" ht="11.4"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23</v>
      </c>
      <c r="B56" s="202">
        <f>B54</f>
        <v>0</v>
      </c>
      <c r="C56" s="202"/>
      <c r="D56" s="212"/>
      <c r="E56" s="203">
        <f>E54</f>
        <v>0</v>
      </c>
      <c r="F56" s="204">
        <f>A56-E56</f>
        <v>23</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4"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4"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4"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8" hidden="1" outlineLevel="1" thickBot="1">
      <c r="A60" s="201">
        <f>A54</f>
        <v>23</v>
      </c>
      <c r="B60" s="202">
        <f>B54</f>
        <v>0</v>
      </c>
      <c r="C60" s="202"/>
      <c r="D60" s="213"/>
      <c r="E60" s="203">
        <f>E54</f>
        <v>0</v>
      </c>
      <c r="F60" s="204">
        <f>A60-E60</f>
        <v>23</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8"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23</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K1VxUZ9/7pYGXVjKe595+qc5UWYScgbBRUD9jWY6+WPHq+goKBzqI6kUCaxaiuLirH9YBod/WWWS3gJa+tttww==" saltValue="UzBZLiKr6eG40zFiXx3ddQ==" spinCount="100000" sheet="1" formatRows="0" selectLockedCells="1"/>
  <dataConsolidate/>
  <mergeCells count="142">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J25:Q25"/>
    <mergeCell ref="J26:Q26"/>
    <mergeCell ref="J27:Q27"/>
    <mergeCell ref="J28:Q28"/>
    <mergeCell ref="J29:Q29"/>
    <mergeCell ref="J30:Q30"/>
    <mergeCell ref="J19:Q19"/>
    <mergeCell ref="J20:Q20"/>
    <mergeCell ref="J21:Q21"/>
    <mergeCell ref="J22:Q22"/>
    <mergeCell ref="J23:Q23"/>
    <mergeCell ref="J24:Q24"/>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219" priority="39">
      <formula>OR($C13="休暇",$C13="休日")</formula>
    </cfRule>
  </conditionalFormatting>
  <conditionalFormatting sqref="B13:B43">
    <cfRule type="expression" dxfId="218" priority="52">
      <formula>$B13="土"</formula>
    </cfRule>
    <cfRule type="expression" dxfId="217" priority="51">
      <formula>$B13="日"</formula>
    </cfRule>
  </conditionalFormatting>
  <conditionalFormatting sqref="B64 B68 F68 B71">
    <cfRule type="expression" dxfId="216" priority="37">
      <formula>OR($N$54="管理職",$N$54="裁量労働制",$N$54="固定残業制")</formula>
    </cfRule>
  </conditionalFormatting>
  <conditionalFormatting sqref="B64 B68 F68">
    <cfRule type="expression" dxfId="215" priority="5">
      <formula>OR($N$54="(大学・国研等)管理職",$N$54="(大学・国研等)裁量労働制")</formula>
    </cfRule>
  </conditionalFormatting>
  <conditionalFormatting sqref="B76">
    <cfRule type="expression" dxfId="214" priority="17">
      <formula>OR($N$54="管理職",$N$54="裁量労働制")</formula>
    </cfRule>
  </conditionalFormatting>
  <conditionalFormatting sqref="B77">
    <cfRule type="expression" dxfId="213" priority="31">
      <formula>OR($N$54="管理職",$N$54="裁量労働制")</formula>
    </cfRule>
  </conditionalFormatting>
  <conditionalFormatting sqref="B80">
    <cfRule type="expression" dxfId="212" priority="29">
      <formula>$N$54="固定残業制"</formula>
    </cfRule>
  </conditionalFormatting>
  <conditionalFormatting sqref="B83 B87 B90">
    <cfRule type="expression" dxfId="211" priority="26">
      <formula>$N$54="固定残業制"</formula>
    </cfRule>
  </conditionalFormatting>
  <conditionalFormatting sqref="B84 B88 B91">
    <cfRule type="expression" dxfId="210" priority="23">
      <formula>$N$54="固定残業制"</formula>
    </cfRule>
  </conditionalFormatting>
  <conditionalFormatting sqref="B65:C65 B69:C69 F69 B72:C72 B78:C78">
    <cfRule type="expression" dxfId="209" priority="11">
      <formula>OR($N$54="管理職",$N$54="裁量労働制")</formula>
    </cfRule>
  </conditionalFormatting>
  <conditionalFormatting sqref="B65:C65 B69:C69 F69 B72:C72">
    <cfRule type="expression" dxfId="208" priority="35">
      <formula>OR($N$54="管理職",$N$54="裁量労働制",$N$54="固定残業制")</formula>
    </cfRule>
  </conditionalFormatting>
  <conditionalFormatting sqref="B65:C65 B69:C69 F69">
    <cfRule type="expression" dxfId="207" priority="4">
      <formula>OR($N$54="(大学・国研等)管理職",$N$54="(大学・国研等)裁量労働制")</formula>
    </cfRule>
  </conditionalFormatting>
  <conditionalFormatting sqref="B69:D69">
    <cfRule type="expression" dxfId="206" priority="9">
      <formula>OR($N$54="管理職",$N$54="裁量労働制",$N$54="固定残業制",$N$54="(大学・国研等)管理職",$N$54="(大学・国研等)裁量労働制")</formula>
    </cfRule>
  </conditionalFormatting>
  <conditionalFormatting sqref="C64 F64:O64 C68 G68:O68 C71:N71">
    <cfRule type="expression" dxfId="205" priority="16">
      <formula>OR($N$54="管理職",$N$54="裁量労働制",$N$54="固定残業制")</formula>
    </cfRule>
  </conditionalFormatting>
  <conditionalFormatting sqref="C80:L80">
    <cfRule type="expression" dxfId="204" priority="27">
      <formula>$N$54="固定残業制"</formula>
    </cfRule>
  </conditionalFormatting>
  <conditionalFormatting sqref="C83:L83 C90:N90 C87:E87">
    <cfRule type="expression" dxfId="203" priority="20">
      <formula>$N$54="固定残業制"</formula>
    </cfRule>
  </conditionalFormatting>
  <conditionalFormatting sqref="C84:L84 C88:L88 C91:N91">
    <cfRule type="expression" dxfId="202" priority="21">
      <formula>$N$54="固定残業制"</formula>
    </cfRule>
  </conditionalFormatting>
  <conditionalFormatting sqref="C76:N76">
    <cfRule type="expression" dxfId="201" priority="36">
      <formula>OR($N$54="管理職",$N$54="裁量労働制")</formula>
    </cfRule>
  </conditionalFormatting>
  <conditionalFormatting sqref="C78:N78">
    <cfRule type="expression" dxfId="200" priority="34">
      <formula>OR($N$54="管理職",$N$54="裁量労働制")</formula>
    </cfRule>
  </conditionalFormatting>
  <conditionalFormatting sqref="C64:O64 C68 G68:O68">
    <cfRule type="expression" dxfId="199" priority="14">
      <formula>OR($N$54="管理職",$N$54="裁量労働制",$N$54="固定残業制",$N$54="(大学・国研等)管理職",$N$54="(大学・国研等)裁量労働制")</formula>
    </cfRule>
  </conditionalFormatting>
  <conditionalFormatting sqref="D65">
    <cfRule type="expression" dxfId="198" priority="3">
      <formula>OR($N$54="(大学・国研等)管理職",$N$54="(大学・国研等)裁量労働制")</formula>
    </cfRule>
  </conditionalFormatting>
  <conditionalFormatting sqref="D65:O65 C69 G69:O69 C72:N72">
    <cfRule type="expression" dxfId="197" priority="13">
      <formula>OR($N$54="管理職",$N$54="裁量労働制",$N$54="固定残業制")</formula>
    </cfRule>
  </conditionalFormatting>
  <conditionalFormatting sqref="D65:O65 C69 G69:O69">
    <cfRule type="expression" dxfId="196" priority="7">
      <formula>OR($N$54="(大学・国研等)管理職",$N$54="(大学・国研等)裁量労働制")</formula>
    </cfRule>
  </conditionalFormatting>
  <conditionalFormatting sqref="E10:F10">
    <cfRule type="expression" dxfId="195" priority="42">
      <formula>OR(I9="管理職/高プロ",I9="固定残業代有",I9="(大学・国研等)管理職/高プロ")</formula>
    </cfRule>
  </conditionalFormatting>
  <conditionalFormatting sqref="F83:L83 H90:N90">
    <cfRule type="expression" dxfId="194" priority="8">
      <formula>$N$54="固定残業制"</formula>
    </cfRule>
  </conditionalFormatting>
  <conditionalFormatting sqref="F87:L87">
    <cfRule type="expression" dxfId="193" priority="22">
      <formula>$N$54="固定残業制"</formula>
    </cfRule>
  </conditionalFormatting>
  <conditionalFormatting sqref="F77:N77">
    <cfRule type="expression" dxfId="192" priority="18">
      <formula>OR($N$54="管理職",$N$54="裁量労働制")</formula>
    </cfRule>
  </conditionalFormatting>
  <conditionalFormatting sqref="G10">
    <cfRule type="expression" dxfId="191" priority="47">
      <formula>OR($I$9="管理職/高プロ",$I$9="固定残業代有",$I$9="(大学・国研等)管理職/高プロ")</formula>
    </cfRule>
  </conditionalFormatting>
  <conditionalFormatting sqref="H2">
    <cfRule type="expression" dxfId="190" priority="45">
      <formula>COUNTA($F$1)=1</formula>
    </cfRule>
  </conditionalFormatting>
  <conditionalFormatting sqref="H10">
    <cfRule type="expression" dxfId="189" priority="40">
      <formula>OR($I$9="管理職/高プロ",$I$9="裁量",$I$9="固定残業代有",$I$9="(大学・国研等)裁量")</formula>
    </cfRule>
  </conditionalFormatting>
  <conditionalFormatting sqref="I9:J9">
    <cfRule type="expression" dxfId="188" priority="48">
      <formula>COUNTA($F$1)=1</formula>
    </cfRule>
  </conditionalFormatting>
  <conditionalFormatting sqref="I1:M1">
    <cfRule type="expression" dxfId="187" priority="50">
      <formula>$I$1&lt;&gt;"-"</formula>
    </cfRule>
  </conditionalFormatting>
  <conditionalFormatting sqref="J10">
    <cfRule type="expression" dxfId="186" priority="41">
      <formula>OR($I$9="管理職/高プロ",$I$9="裁量",$I$9="固定残業代有",$I$9="(大学・国研等)裁量")</formula>
    </cfRule>
  </conditionalFormatting>
  <conditionalFormatting sqref="K10">
    <cfRule type="expression" dxfId="185" priority="43">
      <formula>OR($I$9="裁量",$I$9="固定残業代有",$I$9="(大学・国研等)裁量")</formula>
    </cfRule>
  </conditionalFormatting>
  <conditionalFormatting sqref="M80">
    <cfRule type="expression" dxfId="184" priority="28">
      <formula>$N$54="固定残業制"</formula>
    </cfRule>
  </conditionalFormatting>
  <conditionalFormatting sqref="M83 M87 O90">
    <cfRule type="expression" dxfId="183" priority="25">
      <formula>$N$54="固定残業制"</formula>
    </cfRule>
  </conditionalFormatting>
  <conditionalFormatting sqref="M84 M88 O91">
    <cfRule type="expression" dxfId="182" priority="24">
      <formula>$N$54="固定残業制"</formula>
    </cfRule>
  </conditionalFormatting>
  <conditionalFormatting sqref="N10">
    <cfRule type="expression" dxfId="181" priority="49">
      <formula>OR($I$9="裁量",$I$9="固定残業代有",$I$9="(大学・国研等)裁量")</formula>
    </cfRule>
  </conditionalFormatting>
  <conditionalFormatting sqref="O10">
    <cfRule type="expression" dxfId="180" priority="53">
      <formula>AND(OR($H$2="あり",$Q$2="あり"),I9&lt;&gt;"通常勤務")</formula>
    </cfRule>
  </conditionalFormatting>
  <conditionalFormatting sqref="O76">
    <cfRule type="expression" dxfId="179" priority="33">
      <formula>OR($N$54="管理職",$N$54="裁量労働制")</formula>
    </cfRule>
  </conditionalFormatting>
  <conditionalFormatting sqref="O77">
    <cfRule type="expression" dxfId="178" priority="12">
      <formula>OR(,$N$54="管理職",$N$54="裁量労働制")</formula>
    </cfRule>
  </conditionalFormatting>
  <conditionalFormatting sqref="O78">
    <cfRule type="expression" dxfId="177" priority="30">
      <formula>OR($N$54="管理職",$N$54="裁量労働制")</formula>
    </cfRule>
  </conditionalFormatting>
  <conditionalFormatting sqref="O80 O84 O88">
    <cfRule type="expression" dxfId="176" priority="19">
      <formula>$N$54="固定残業制"</formula>
    </cfRule>
  </conditionalFormatting>
  <conditionalFormatting sqref="P64 D68 O68:P68">
    <cfRule type="expression" dxfId="175" priority="6">
      <formula>OR($N$54="(大学・国研等)管理職",$N$54="(大学・国研等)裁量労働制")</formula>
    </cfRule>
  </conditionalFormatting>
  <conditionalFormatting sqref="P64 D68 P68 O71">
    <cfRule type="expression" dxfId="174" priority="15">
      <formula>OR($N$54="管理職",$N$54="裁量労働制",$N$54="固定残業制")</formula>
    </cfRule>
  </conditionalFormatting>
  <conditionalFormatting sqref="P65 P69 O72">
    <cfRule type="expression" dxfId="173" priority="10">
      <formula>OR($N$54="管理職",$N$54="裁量労働制",$N$54="固定残業制")</formula>
    </cfRule>
  </conditionalFormatting>
  <conditionalFormatting sqref="P65 P69">
    <cfRule type="expression" dxfId="172" priority="32">
      <formula>OR($N$54="管理職",$N$54="裁量労働制",$N$54="(大学・国研等)管理職",$N$54="(大学・国研等)裁量労働制")</formula>
    </cfRule>
  </conditionalFormatting>
  <conditionalFormatting sqref="Q2">
    <cfRule type="expression" dxfId="171" priority="46">
      <formula>COUNTA($F$1)=1</formula>
    </cfRule>
  </conditionalFormatting>
  <conditionalFormatting sqref="Q10">
    <cfRule type="expression" dxfId="170" priority="54">
      <formula>AND(OR($H$2="あり",$Q$2="あり"),I9&lt;&gt;"通常勤務")</formula>
    </cfRule>
  </conditionalFormatting>
  <conditionalFormatting sqref="AI1">
    <cfRule type="expression" dxfId="167" priority="55">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8B985A56-F03B-4BE1-A9B7-DC843DFC83A5}">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（日報）従事日誌202604</vt:lpstr>
      <vt:lpstr>（日報）従事日誌202605 </vt:lpstr>
      <vt:lpstr>（日報）従事日誌202606</vt:lpstr>
      <vt:lpstr>（日報）従事日誌202607</vt:lpstr>
      <vt:lpstr>（日報）従事日誌202608</vt:lpstr>
      <vt:lpstr>（日報）従事日誌202609</vt:lpstr>
      <vt:lpstr>（日報）従事日誌202610</vt:lpstr>
      <vt:lpstr>（日報）従事日誌202611</vt:lpstr>
      <vt:lpstr>（日報）従事日誌202612</vt:lpstr>
      <vt:lpstr>（日報）従事日誌202701</vt:lpstr>
      <vt:lpstr>（日報）従事日誌202702</vt:lpstr>
      <vt:lpstr>（日報）従事日誌202703</vt:lpstr>
      <vt:lpstr>'（日報）従事日誌202604'!Print_Area</vt:lpstr>
      <vt:lpstr>'（日報）従事日誌202605 '!Print_Area</vt:lpstr>
      <vt:lpstr>'（日報）従事日誌202606'!Print_Area</vt:lpstr>
      <vt:lpstr>'（日報）従事日誌202607'!Print_Area</vt:lpstr>
      <vt:lpstr>'（日報）従事日誌202608'!Print_Area</vt:lpstr>
      <vt:lpstr>'（日報）従事日誌202609'!Print_Area</vt:lpstr>
      <vt:lpstr>'（日報）従事日誌202610'!Print_Area</vt:lpstr>
      <vt:lpstr>'（日報）従事日誌202611'!Print_Area</vt:lpstr>
      <vt:lpstr>'（日報）従事日誌202612'!Print_Area</vt:lpstr>
      <vt:lpstr>'（日報）従事日誌202701'!Print_Area</vt:lpstr>
      <vt:lpstr>'（日報）従事日誌202702'!Print_Area</vt:lpstr>
      <vt:lpstr>'（日報）従事日誌202703'!Print_Area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