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codeName="ThisWorkbook" defaultThemeVersion="124226"/>
  <xr:revisionPtr revIDLastSave="0" documentId="13_ncr:1_{3D0A2497-F51C-4D6E-BFCD-43F244D93BFB}" xr6:coauthVersionLast="47" xr6:coauthVersionMax="47" xr10:uidLastSave="{00000000-0000-0000-0000-000000000000}"/>
  <bookViews>
    <workbookView xWindow="28680" yWindow="-120" windowWidth="29040" windowHeight="15720" xr2:uid="{F0CF7462-C56F-4B0A-8047-9422B17A0581}"/>
  </bookViews>
  <sheets>
    <sheet name="（日報）従事日誌202504" sheetId="66" r:id="rId1"/>
    <sheet name="（日報）従事日誌202505" sheetId="67" r:id="rId2"/>
    <sheet name="（日報）従事日誌202506" sheetId="68" r:id="rId3"/>
    <sheet name="（日報）従事日誌202507" sheetId="69" r:id="rId4"/>
    <sheet name="（日報）従事日誌202508" sheetId="70" r:id="rId5"/>
    <sheet name="（日報）従事日誌202509" sheetId="71" r:id="rId6"/>
    <sheet name="（日報）従事日誌202510" sheetId="72" r:id="rId7"/>
    <sheet name="（日報）従事日誌202511" sheetId="73" r:id="rId8"/>
    <sheet name="（日報）従事日誌202512" sheetId="74" r:id="rId9"/>
    <sheet name="（日報）従事日誌202601" sheetId="75" r:id="rId10"/>
    <sheet name="（日報）従事日誌202602" sheetId="76" r:id="rId11"/>
    <sheet name="（日報）従事日誌202603" sheetId="77" r:id="rId12"/>
  </sheets>
  <definedNames>
    <definedName name="_xlnm.Print_Area" localSheetId="0">'（日報）従事日誌202504'!$A$1:$Q$51</definedName>
    <definedName name="_xlnm.Print_Area" localSheetId="1">'（日報）従事日誌202505'!$A$1:$Q$51</definedName>
    <definedName name="_xlnm.Print_Area" localSheetId="2">'（日報）従事日誌202506'!$A$1:$Q$51</definedName>
    <definedName name="_xlnm.Print_Area" localSheetId="3">'（日報）従事日誌202507'!$A$1:$Q$51</definedName>
    <definedName name="_xlnm.Print_Area" localSheetId="4">'（日報）従事日誌202508'!$A$1:$Q$51</definedName>
    <definedName name="_xlnm.Print_Area" localSheetId="5">'（日報）従事日誌202509'!$A$1:$Q$51</definedName>
    <definedName name="_xlnm.Print_Area" localSheetId="6">'（日報）従事日誌202510'!$A$1:$Q$51</definedName>
    <definedName name="_xlnm.Print_Area" localSheetId="7">'（日報）従事日誌202511'!$A$1:$Q$51</definedName>
    <definedName name="_xlnm.Print_Area" localSheetId="8">'（日報）従事日誌202512'!$A$1:$Q$51</definedName>
    <definedName name="_xlnm.Print_Area" localSheetId="9">'（日報）従事日誌202601'!$A$1:$Q$51</definedName>
    <definedName name="_xlnm.Print_Area" localSheetId="10">'（日報）従事日誌202602'!$A$1:$Q$51</definedName>
    <definedName name="_xlnm.Print_Area" localSheetId="11">'（日報）従事日誌202603'!$A$1:$Q$51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77" l="1"/>
  <c r="A3" i="77"/>
  <c r="C7" i="76"/>
  <c r="A3" i="76"/>
  <c r="C7" i="75"/>
  <c r="A3" i="75"/>
  <c r="C7" i="74"/>
  <c r="A3" i="74"/>
  <c r="C7" i="73"/>
  <c r="A3" i="73"/>
  <c r="AI18" i="77" a="1"/>
  <c r="AI18" i="77"/>
  <c r="AI18" i="76" a="1"/>
  <c r="AI18" i="76"/>
  <c r="AI18" i="75" a="1"/>
  <c r="AI18" i="75"/>
  <c r="AI18" i="74" a="1"/>
  <c r="AI18" i="74"/>
  <c r="AI18" i="73" a="1"/>
  <c r="AI18" i="73"/>
  <c r="AI18" i="72" a="1"/>
  <c r="AI18" i="72"/>
  <c r="AI18" i="71" a="1"/>
  <c r="AI18" i="71"/>
  <c r="AI18" i="70" a="1"/>
  <c r="AI18" i="70"/>
  <c r="AI18" i="69" a="1"/>
  <c r="AI18" i="69"/>
  <c r="AI18" i="68" a="1"/>
  <c r="AI18" i="68"/>
  <c r="AI18" i="67" a="1"/>
  <c r="AI18" i="67"/>
  <c r="AI18" i="66" a="1"/>
  <c r="AI18" i="66" s="1"/>
  <c r="J222" i="77"/>
  <c r="B218" i="77"/>
  <c r="J191" i="77"/>
  <c r="B187" i="77"/>
  <c r="J181" i="77"/>
  <c r="F181" i="77"/>
  <c r="H178" i="77"/>
  <c r="B178" i="77"/>
  <c r="H174" i="77"/>
  <c r="B174" i="77"/>
  <c r="B171" i="77"/>
  <c r="N163" i="77"/>
  <c r="K163" i="77"/>
  <c r="O160" i="77"/>
  <c r="J160" i="77"/>
  <c r="B157" i="77"/>
  <c r="F156" i="77"/>
  <c r="B156" i="77"/>
  <c r="H138" i="77"/>
  <c r="B138" i="77"/>
  <c r="B133" i="77"/>
  <c r="O129" i="77"/>
  <c r="J129" i="77"/>
  <c r="B126" i="77"/>
  <c r="F125" i="77"/>
  <c r="B125" i="77"/>
  <c r="H107" i="77"/>
  <c r="B107" i="77"/>
  <c r="N102" i="77"/>
  <c r="J102" i="77"/>
  <c r="B102" i="77"/>
  <c r="O99" i="77"/>
  <c r="M98" i="77"/>
  <c r="J98" i="77"/>
  <c r="B95" i="77"/>
  <c r="F94" i="77"/>
  <c r="B94" i="77"/>
  <c r="G91" i="77" a="1"/>
  <c r="G91" i="77" s="1"/>
  <c r="C91" i="77" a="1"/>
  <c r="C91" i="77" s="1"/>
  <c r="N90" i="77" a="1"/>
  <c r="N90" i="77" s="1"/>
  <c r="N88" i="77" a="1"/>
  <c r="N88" i="77" s="1"/>
  <c r="E88" i="77" a="1"/>
  <c r="E88" i="77" s="1"/>
  <c r="C88" i="77" a="1"/>
  <c r="C88" i="77" s="1"/>
  <c r="N84" i="77" a="1"/>
  <c r="N84" i="77" s="1"/>
  <c r="E84" i="77" a="1"/>
  <c r="E84" i="77" s="1"/>
  <c r="C84" i="77" a="1"/>
  <c r="C84" i="77" s="1"/>
  <c r="P66" i="77" a="1"/>
  <c r="P66" i="77" s="1"/>
  <c r="J61" i="77"/>
  <c r="N54" i="77" a="1"/>
  <c r="N54" i="77" s="1"/>
  <c r="J54" i="77"/>
  <c r="I54" i="77"/>
  <c r="H54" i="77"/>
  <c r="F102" i="77" s="1"/>
  <c r="G54" i="77"/>
  <c r="E54" i="77"/>
  <c r="D54" i="77"/>
  <c r="B54" i="77"/>
  <c r="J222" i="76"/>
  <c r="B218" i="76"/>
  <c r="J191" i="76"/>
  <c r="B187" i="76"/>
  <c r="J181" i="76"/>
  <c r="F181" i="76"/>
  <c r="H178" i="76"/>
  <c r="B178" i="76"/>
  <c r="H174" i="76"/>
  <c r="B174" i="76"/>
  <c r="B171" i="76"/>
  <c r="N163" i="76"/>
  <c r="N71" i="76" s="1" a="1"/>
  <c r="N71" i="76" s="1"/>
  <c r="K163" i="76"/>
  <c r="O160" i="76"/>
  <c r="J160" i="76"/>
  <c r="B157" i="76"/>
  <c r="F156" i="76"/>
  <c r="B156" i="76"/>
  <c r="H138" i="76"/>
  <c r="B138" i="76"/>
  <c r="B133" i="76"/>
  <c r="O129" i="76"/>
  <c r="J129" i="76"/>
  <c r="B126" i="76"/>
  <c r="F125" i="76"/>
  <c r="B125" i="76"/>
  <c r="H107" i="76"/>
  <c r="B107" i="76"/>
  <c r="N102" i="76"/>
  <c r="J102" i="76"/>
  <c r="B102" i="76"/>
  <c r="O99" i="76"/>
  <c r="M98" i="76"/>
  <c r="J98" i="76"/>
  <c r="B95" i="76"/>
  <c r="F94" i="76"/>
  <c r="B94" i="76"/>
  <c r="G91" i="76" a="1"/>
  <c r="G91" i="76" s="1"/>
  <c r="C91" i="76" a="1"/>
  <c r="C91" i="76" s="1"/>
  <c r="N90" i="76" a="1"/>
  <c r="N90" i="76" s="1"/>
  <c r="N88" i="76" a="1"/>
  <c r="N88" i="76" s="1"/>
  <c r="E88" i="76" a="1"/>
  <c r="E88" i="76" s="1"/>
  <c r="C88" i="76" a="1"/>
  <c r="C88" i="76" s="1"/>
  <c r="N84" i="76" a="1"/>
  <c r="N84" i="76" s="1"/>
  <c r="E84" i="76" a="1"/>
  <c r="E84" i="76" s="1"/>
  <c r="C84" i="76" a="1"/>
  <c r="C84" i="76" s="1"/>
  <c r="P66" i="76" a="1"/>
  <c r="P66" i="76" s="1"/>
  <c r="J61" i="76"/>
  <c r="N54" i="76" a="1"/>
  <c r="N54" i="76" s="1"/>
  <c r="J54" i="76"/>
  <c r="I54" i="76"/>
  <c r="H54" i="76"/>
  <c r="F102" i="76" s="1"/>
  <c r="G54" i="76"/>
  <c r="E54" i="76"/>
  <c r="D54" i="76"/>
  <c r="B54" i="76"/>
  <c r="J222" i="75"/>
  <c r="B218" i="75"/>
  <c r="J191" i="75"/>
  <c r="B187" i="75"/>
  <c r="J181" i="75"/>
  <c r="F181" i="75"/>
  <c r="H178" i="75"/>
  <c r="B178" i="75"/>
  <c r="H174" i="75"/>
  <c r="B174" i="75"/>
  <c r="B171" i="75"/>
  <c r="N163" i="75"/>
  <c r="K163" i="75"/>
  <c r="O160" i="75"/>
  <c r="J160" i="75"/>
  <c r="B157" i="75"/>
  <c r="F156" i="75"/>
  <c r="B156" i="75"/>
  <c r="H138" i="75"/>
  <c r="B138" i="75"/>
  <c r="B133" i="75"/>
  <c r="O129" i="75"/>
  <c r="J129" i="75"/>
  <c r="B126" i="75"/>
  <c r="F125" i="75"/>
  <c r="B125" i="75"/>
  <c r="H107" i="75"/>
  <c r="B107" i="75"/>
  <c r="N102" i="75"/>
  <c r="J102" i="75"/>
  <c r="B102" i="75"/>
  <c r="O99" i="75"/>
  <c r="M98" i="75"/>
  <c r="J98" i="75"/>
  <c r="B95" i="75"/>
  <c r="F94" i="75"/>
  <c r="B94" i="75"/>
  <c r="G91" i="75" a="1"/>
  <c r="G91" i="75" s="1"/>
  <c r="C91" i="75" a="1"/>
  <c r="C91" i="75" s="1"/>
  <c r="N90" i="75" a="1"/>
  <c r="N90" i="75" s="1"/>
  <c r="N88" i="75" a="1"/>
  <c r="N88" i="75" s="1"/>
  <c r="E88" i="75" a="1"/>
  <c r="E88" i="75" s="1"/>
  <c r="C88" i="75" a="1"/>
  <c r="C88" i="75" s="1"/>
  <c r="N84" i="75" a="1"/>
  <c r="N84" i="75" s="1"/>
  <c r="E84" i="75" a="1"/>
  <c r="E84" i="75" s="1"/>
  <c r="C84" i="75" a="1"/>
  <c r="C84" i="75" s="1"/>
  <c r="P66" i="75" a="1"/>
  <c r="P66" i="75" s="1"/>
  <c r="J61" i="75"/>
  <c r="N54" i="75" a="1"/>
  <c r="N54" i="75" s="1"/>
  <c r="J54" i="75"/>
  <c r="I54" i="75"/>
  <c r="H54" i="75"/>
  <c r="F102" i="75" s="1"/>
  <c r="G54" i="75"/>
  <c r="E54" i="75"/>
  <c r="D54" i="75"/>
  <c r="B54" i="75"/>
  <c r="J222" i="74"/>
  <c r="B218" i="74"/>
  <c r="J191" i="74"/>
  <c r="B187" i="74"/>
  <c r="J181" i="74"/>
  <c r="F181" i="74"/>
  <c r="H178" i="74"/>
  <c r="B178" i="74"/>
  <c r="H174" i="74"/>
  <c r="B174" i="74"/>
  <c r="B171" i="74"/>
  <c r="N163" i="74"/>
  <c r="K163" i="74"/>
  <c r="O160" i="74"/>
  <c r="J160" i="74"/>
  <c r="B157" i="74"/>
  <c r="F156" i="74"/>
  <c r="B156" i="74"/>
  <c r="H138" i="74"/>
  <c r="B138" i="74"/>
  <c r="B133" i="74"/>
  <c r="O129" i="74"/>
  <c r="J129" i="74"/>
  <c r="M126" i="74"/>
  <c r="B126" i="74"/>
  <c r="F125" i="74"/>
  <c r="B125" i="74"/>
  <c r="H107" i="74"/>
  <c r="B107" i="74"/>
  <c r="J102" i="74"/>
  <c r="B102" i="74"/>
  <c r="M98" i="74"/>
  <c r="J98" i="74"/>
  <c r="B95" i="74"/>
  <c r="F94" i="74"/>
  <c r="B94" i="74"/>
  <c r="G91" i="74" a="1"/>
  <c r="G91" i="74" s="1"/>
  <c r="C91" i="74" a="1"/>
  <c r="C91" i="74" s="1"/>
  <c r="N90" i="74" a="1"/>
  <c r="N90" i="74" s="1"/>
  <c r="N88" i="74"/>
  <c r="N88" i="74" a="1"/>
  <c r="E88" i="74"/>
  <c r="E88" i="74" a="1"/>
  <c r="C88" i="74"/>
  <c r="C88" i="74" a="1"/>
  <c r="N84" i="74" a="1"/>
  <c r="N84" i="74" s="1"/>
  <c r="E84" i="74" a="1"/>
  <c r="E84" i="74" s="1"/>
  <c r="C84" i="74" a="1"/>
  <c r="C84" i="74" s="1"/>
  <c r="P66" i="74" a="1"/>
  <c r="P66" i="74" s="1"/>
  <c r="E60" i="74"/>
  <c r="G58" i="74"/>
  <c r="B58" i="74"/>
  <c r="I57" i="74"/>
  <c r="E57" i="74"/>
  <c r="G56" i="74"/>
  <c r="B56" i="74"/>
  <c r="N54" i="74"/>
  <c r="N54" i="74" a="1"/>
  <c r="J54" i="74"/>
  <c r="J60" i="74" s="1"/>
  <c r="I54" i="74"/>
  <c r="H54" i="74"/>
  <c r="H61" i="74" s="1"/>
  <c r="G54" i="74"/>
  <c r="E54" i="74"/>
  <c r="D54" i="74"/>
  <c r="B54" i="74"/>
  <c r="D53" i="74" a="1"/>
  <c r="D53" i="74" s="1"/>
  <c r="J222" i="73"/>
  <c r="B218" i="73"/>
  <c r="J191" i="73"/>
  <c r="B187" i="73"/>
  <c r="J181" i="73"/>
  <c r="F181" i="73"/>
  <c r="H178" i="73"/>
  <c r="B178" i="73"/>
  <c r="H174" i="73"/>
  <c r="B174" i="73"/>
  <c r="B171" i="73"/>
  <c r="N163" i="73"/>
  <c r="K163" i="73"/>
  <c r="O160" i="73"/>
  <c r="J160" i="73"/>
  <c r="B157" i="73"/>
  <c r="F156" i="73"/>
  <c r="B156" i="73"/>
  <c r="H138" i="73"/>
  <c r="B138" i="73"/>
  <c r="B133" i="73"/>
  <c r="O129" i="73"/>
  <c r="J129" i="73"/>
  <c r="B126" i="73"/>
  <c r="F125" i="73"/>
  <c r="B125" i="73"/>
  <c r="H107" i="73"/>
  <c r="B107" i="73"/>
  <c r="N102" i="73"/>
  <c r="J102" i="73"/>
  <c r="F102" i="73"/>
  <c r="B102" i="73"/>
  <c r="O99" i="73"/>
  <c r="M98" i="73"/>
  <c r="J98" i="73"/>
  <c r="B95" i="73"/>
  <c r="F94" i="73"/>
  <c r="B94" i="73"/>
  <c r="G91" i="73" a="1"/>
  <c r="G91" i="73" s="1"/>
  <c r="C91" i="73" a="1"/>
  <c r="C91" i="73" s="1"/>
  <c r="N90" i="73" a="1"/>
  <c r="N90" i="73" s="1"/>
  <c r="N88" i="73" a="1"/>
  <c r="N88" i="73" s="1"/>
  <c r="E88" i="73" a="1"/>
  <c r="E88" i="73" s="1"/>
  <c r="C88" i="73" a="1"/>
  <c r="C88" i="73" s="1"/>
  <c r="N84" i="73" a="1"/>
  <c r="N84" i="73" s="1"/>
  <c r="E84" i="73" a="1"/>
  <c r="E84" i="73" s="1"/>
  <c r="C84" i="73" a="1"/>
  <c r="C84" i="73" s="1"/>
  <c r="P66" i="73" a="1"/>
  <c r="P66" i="73" s="1"/>
  <c r="J61" i="73"/>
  <c r="N54" i="73" a="1"/>
  <c r="N54" i="73" s="1"/>
  <c r="J54" i="73"/>
  <c r="I54" i="73"/>
  <c r="H54" i="73"/>
  <c r="H60" i="73" s="1"/>
  <c r="G54" i="73"/>
  <c r="E54" i="73"/>
  <c r="D54" i="73"/>
  <c r="B54" i="73"/>
  <c r="J222" i="72"/>
  <c r="B218" i="72"/>
  <c r="J191" i="72"/>
  <c r="B187" i="72"/>
  <c r="J181" i="72"/>
  <c r="F181" i="72"/>
  <c r="H178" i="72"/>
  <c r="B178" i="72"/>
  <c r="H174" i="72"/>
  <c r="B174" i="72"/>
  <c r="B171" i="72"/>
  <c r="N163" i="72"/>
  <c r="N71" i="72" s="1" a="1"/>
  <c r="N71" i="72" s="1"/>
  <c r="K163" i="72"/>
  <c r="O160" i="72"/>
  <c r="J160" i="72"/>
  <c r="B157" i="72"/>
  <c r="F156" i="72"/>
  <c r="B156" i="72"/>
  <c r="H138" i="72"/>
  <c r="B138" i="72"/>
  <c r="B133" i="72"/>
  <c r="O129" i="72"/>
  <c r="J129" i="72"/>
  <c r="B126" i="72"/>
  <c r="F125" i="72"/>
  <c r="B125" i="72"/>
  <c r="H107" i="72"/>
  <c r="B107" i="72"/>
  <c r="N102" i="72"/>
  <c r="J102" i="72"/>
  <c r="B102" i="72"/>
  <c r="O99" i="72"/>
  <c r="M98" i="72"/>
  <c r="J98" i="72"/>
  <c r="B95" i="72"/>
  <c r="F94" i="72"/>
  <c r="B94" i="72"/>
  <c r="G91" i="72" a="1"/>
  <c r="G91" i="72" s="1"/>
  <c r="C91" i="72" a="1"/>
  <c r="C91" i="72" s="1"/>
  <c r="N90" i="72" a="1"/>
  <c r="N90" i="72" s="1"/>
  <c r="N88" i="72" a="1"/>
  <c r="N88" i="72" s="1"/>
  <c r="E88" i="72" a="1"/>
  <c r="E88" i="72" s="1"/>
  <c r="C88" i="72" a="1"/>
  <c r="C88" i="72" s="1"/>
  <c r="N84" i="72" a="1"/>
  <c r="N84" i="72" s="1"/>
  <c r="E84" i="72" a="1"/>
  <c r="E84" i="72" s="1"/>
  <c r="C84" i="72" a="1"/>
  <c r="C84" i="72" s="1"/>
  <c r="P66" i="72" a="1"/>
  <c r="P66" i="72" s="1"/>
  <c r="J61" i="72"/>
  <c r="N54" i="72" a="1"/>
  <c r="N54" i="72" s="1"/>
  <c r="J54" i="72"/>
  <c r="I54" i="72"/>
  <c r="H54" i="72"/>
  <c r="F102" i="72" s="1"/>
  <c r="G54" i="72"/>
  <c r="E54" i="72"/>
  <c r="D54" i="72"/>
  <c r="B54" i="72"/>
  <c r="J222" i="71"/>
  <c r="B218" i="71"/>
  <c r="J191" i="71"/>
  <c r="B187" i="71"/>
  <c r="J181" i="71"/>
  <c r="F181" i="71"/>
  <c r="H178" i="71"/>
  <c r="B178" i="71"/>
  <c r="H174" i="71"/>
  <c r="B174" i="71"/>
  <c r="B171" i="71"/>
  <c r="N163" i="71"/>
  <c r="K163" i="71"/>
  <c r="O160" i="71"/>
  <c r="J160" i="71"/>
  <c r="B157" i="71"/>
  <c r="F156" i="71"/>
  <c r="B156" i="71"/>
  <c r="H138" i="71"/>
  <c r="B138" i="71"/>
  <c r="B133" i="71"/>
  <c r="O129" i="71"/>
  <c r="J129" i="71"/>
  <c r="B126" i="71"/>
  <c r="F125" i="71"/>
  <c r="B125" i="71"/>
  <c r="H107" i="71"/>
  <c r="B107" i="71"/>
  <c r="J102" i="71"/>
  <c r="B102" i="71"/>
  <c r="M98" i="71"/>
  <c r="J98" i="71"/>
  <c r="B95" i="71"/>
  <c r="F94" i="71"/>
  <c r="B94" i="71"/>
  <c r="G91" i="71"/>
  <c r="G91" i="71" a="1"/>
  <c r="C91" i="71"/>
  <c r="C91" i="71" a="1"/>
  <c r="N90" i="71"/>
  <c r="N90" i="71" a="1"/>
  <c r="N88" i="71" a="1"/>
  <c r="N88" i="71" s="1"/>
  <c r="E88" i="71" a="1"/>
  <c r="E88" i="71" s="1"/>
  <c r="C88" i="71" a="1"/>
  <c r="C88" i="71" s="1"/>
  <c r="N84" i="71" a="1"/>
  <c r="N84" i="71" s="1"/>
  <c r="E84" i="71" a="1"/>
  <c r="E84" i="71" s="1"/>
  <c r="C84" i="71" a="1"/>
  <c r="C84" i="71" s="1"/>
  <c r="P66" i="71" a="1"/>
  <c r="P66" i="71" s="1"/>
  <c r="J61" i="71"/>
  <c r="H61" i="71"/>
  <c r="D61" i="71"/>
  <c r="J60" i="71"/>
  <c r="H60" i="71"/>
  <c r="I56" i="71"/>
  <c r="N54" i="71" a="1"/>
  <c r="N54" i="71" s="1"/>
  <c r="F68" i="71" s="1" a="1"/>
  <c r="F68" i="71" s="1"/>
  <c r="J54" i="71"/>
  <c r="I54" i="71"/>
  <c r="H54" i="71"/>
  <c r="G54" i="71"/>
  <c r="E54" i="71"/>
  <c r="D65" i="71" s="1"/>
  <c r="D54" i="71"/>
  <c r="D58" i="71" s="1"/>
  <c r="J157" i="71" s="1"/>
  <c r="B54" i="71"/>
  <c r="B58" i="71" s="1"/>
  <c r="J222" i="70"/>
  <c r="B218" i="70"/>
  <c r="J191" i="70"/>
  <c r="B187" i="70"/>
  <c r="J181" i="70"/>
  <c r="F181" i="70"/>
  <c r="H178" i="70"/>
  <c r="B178" i="70"/>
  <c r="H174" i="70"/>
  <c r="B174" i="70"/>
  <c r="B171" i="70"/>
  <c r="N163" i="70"/>
  <c r="K163" i="70"/>
  <c r="O160" i="70"/>
  <c r="J160" i="70"/>
  <c r="B157" i="70"/>
  <c r="F156" i="70"/>
  <c r="B156" i="70"/>
  <c r="H138" i="70"/>
  <c r="B138" i="70"/>
  <c r="B133" i="70"/>
  <c r="O129" i="70"/>
  <c r="J129" i="70"/>
  <c r="B126" i="70"/>
  <c r="F125" i="70"/>
  <c r="B125" i="70"/>
  <c r="H107" i="70"/>
  <c r="B107" i="70"/>
  <c r="J102" i="70"/>
  <c r="B102" i="70"/>
  <c r="M98" i="70"/>
  <c r="J98" i="70"/>
  <c r="B95" i="70"/>
  <c r="F94" i="70"/>
  <c r="B94" i="70"/>
  <c r="G91" i="70" a="1"/>
  <c r="G91" i="70" s="1"/>
  <c r="C91" i="70" a="1"/>
  <c r="C91" i="70" s="1"/>
  <c r="N90" i="70" a="1"/>
  <c r="N90" i="70" s="1"/>
  <c r="N88" i="70" a="1"/>
  <c r="N88" i="70" s="1"/>
  <c r="E88" i="70" a="1"/>
  <c r="E88" i="70" s="1"/>
  <c r="C88" i="70" a="1"/>
  <c r="C88" i="70" s="1"/>
  <c r="N84" i="70" a="1"/>
  <c r="N84" i="70" s="1"/>
  <c r="E84" i="70" a="1"/>
  <c r="E84" i="70" s="1"/>
  <c r="C84" i="70" a="1"/>
  <c r="C84" i="70" s="1"/>
  <c r="P66" i="70" a="1"/>
  <c r="P66" i="70" s="1"/>
  <c r="N54" i="70" a="1"/>
  <c r="N54" i="70" s="1"/>
  <c r="J54" i="70"/>
  <c r="N102" i="70" s="1"/>
  <c r="I54" i="70"/>
  <c r="H54" i="70"/>
  <c r="G54" i="70"/>
  <c r="E54" i="70"/>
  <c r="D54" i="70"/>
  <c r="B54" i="70"/>
  <c r="D53" i="70" a="1"/>
  <c r="D53" i="70" s="1"/>
  <c r="J222" i="69"/>
  <c r="B218" i="69"/>
  <c r="J191" i="69"/>
  <c r="B187" i="69"/>
  <c r="J181" i="69"/>
  <c r="F181" i="69"/>
  <c r="H178" i="69"/>
  <c r="B178" i="69"/>
  <c r="H174" i="69"/>
  <c r="B174" i="69"/>
  <c r="B171" i="69"/>
  <c r="N163" i="69"/>
  <c r="N71" i="69" s="1" a="1"/>
  <c r="N71" i="69" s="1"/>
  <c r="K163" i="69"/>
  <c r="O160" i="69"/>
  <c r="J160" i="69"/>
  <c r="B157" i="69"/>
  <c r="F156" i="69"/>
  <c r="B156" i="69"/>
  <c r="H138" i="69"/>
  <c r="B138" i="69"/>
  <c r="B133" i="69"/>
  <c r="O129" i="69"/>
  <c r="J129" i="69"/>
  <c r="B126" i="69"/>
  <c r="F125" i="69"/>
  <c r="B125" i="69"/>
  <c r="H107" i="69"/>
  <c r="B107" i="69"/>
  <c r="N102" i="69"/>
  <c r="J102" i="69"/>
  <c r="B102" i="69"/>
  <c r="O99"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J61" i="69"/>
  <c r="N54" i="69" a="1"/>
  <c r="N54" i="69" s="1"/>
  <c r="J54" i="69"/>
  <c r="I54" i="69"/>
  <c r="H54" i="69"/>
  <c r="F102" i="69" s="1"/>
  <c r="G54" i="69"/>
  <c r="E54" i="69"/>
  <c r="D54" i="69"/>
  <c r="B54" i="69"/>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M126"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E60" i="68"/>
  <c r="G58" i="68"/>
  <c r="B58" i="68"/>
  <c r="I57" i="68"/>
  <c r="E57" i="68"/>
  <c r="G56" i="68"/>
  <c r="B56" i="68"/>
  <c r="N54" i="68"/>
  <c r="E77" i="68" s="1" a="1"/>
  <c r="E77" i="68" s="1"/>
  <c r="N54" i="68" a="1"/>
  <c r="J54" i="68"/>
  <c r="I54" i="68"/>
  <c r="H54" i="68"/>
  <c r="G54" i="68"/>
  <c r="E54" i="68"/>
  <c r="D54" i="68"/>
  <c r="B54" i="68"/>
  <c r="D53" i="68" a="1"/>
  <c r="D53" i="68" s="1"/>
  <c r="J222" i="67"/>
  <c r="B218" i="67"/>
  <c r="J191" i="67"/>
  <c r="B187" i="67"/>
  <c r="J181" i="67"/>
  <c r="F181" i="67"/>
  <c r="H178" i="67"/>
  <c r="B178" i="67"/>
  <c r="H174" i="67"/>
  <c r="B174" i="67"/>
  <c r="B171" i="67"/>
  <c r="N163" i="67"/>
  <c r="K163" i="67"/>
  <c r="O160" i="67"/>
  <c r="J160" i="67"/>
  <c r="B157" i="67"/>
  <c r="F156" i="67"/>
  <c r="B156" i="67"/>
  <c r="H138" i="67"/>
  <c r="B138" i="67"/>
  <c r="B133" i="67"/>
  <c r="O129" i="67"/>
  <c r="J129" i="67"/>
  <c r="M126" i="67"/>
  <c r="B126" i="67"/>
  <c r="F125" i="67"/>
  <c r="B125" i="67"/>
  <c r="H107" i="67"/>
  <c r="B107" i="67"/>
  <c r="J102" i="67"/>
  <c r="B102" i="67"/>
  <c r="M98" i="67"/>
  <c r="J98" i="67"/>
  <c r="B95" i="67"/>
  <c r="F94" i="67"/>
  <c r="B94" i="67"/>
  <c r="G91" i="67" a="1"/>
  <c r="G91" i="67" s="1"/>
  <c r="C91" i="67" a="1"/>
  <c r="C91" i="67" s="1"/>
  <c r="N90" i="67" a="1"/>
  <c r="N90" i="67" s="1"/>
  <c r="N88" i="67" a="1"/>
  <c r="N88" i="67" s="1"/>
  <c r="E88" i="67" a="1"/>
  <c r="E88" i="67" s="1"/>
  <c r="C88" i="67" a="1"/>
  <c r="C88" i="67" s="1"/>
  <c r="N84" i="67" a="1"/>
  <c r="N84" i="67" s="1"/>
  <c r="E84" i="67" a="1"/>
  <c r="E84" i="67" s="1"/>
  <c r="C84" i="67" a="1"/>
  <c r="C84" i="67" s="1"/>
  <c r="P66" i="67" a="1"/>
  <c r="P66" i="67" s="1"/>
  <c r="O64" i="67" a="1"/>
  <c r="O64" i="67" s="1"/>
  <c r="F64" i="67" a="1"/>
  <c r="F64" i="67" s="1"/>
  <c r="A63" i="67" a="1"/>
  <c r="A63" i="67" s="1"/>
  <c r="E60" i="67"/>
  <c r="G58" i="67"/>
  <c r="B58" i="67"/>
  <c r="I57" i="67"/>
  <c r="E57" i="67"/>
  <c r="G56" i="67"/>
  <c r="B56" i="67"/>
  <c r="N54" i="67"/>
  <c r="N54" i="67" a="1"/>
  <c r="J54" i="67"/>
  <c r="J60" i="67" s="1"/>
  <c r="I54" i="67"/>
  <c r="H54" i="67"/>
  <c r="H61" i="67" s="1"/>
  <c r="G54" i="67"/>
  <c r="E54" i="67"/>
  <c r="D54" i="67"/>
  <c r="B54" i="67"/>
  <c r="D53" i="67" a="1"/>
  <c r="D53" i="67" s="1"/>
  <c r="J222" i="66"/>
  <c r="B218" i="66"/>
  <c r="J191" i="66"/>
  <c r="B187" i="66"/>
  <c r="J181" i="66"/>
  <c r="F181" i="66"/>
  <c r="H178" i="66"/>
  <c r="B178" i="66"/>
  <c r="H174" i="66"/>
  <c r="B174" i="66"/>
  <c r="B171" i="66"/>
  <c r="N163" i="66"/>
  <c r="K163" i="66"/>
  <c r="O160" i="66"/>
  <c r="J160" i="66"/>
  <c r="B157" i="66"/>
  <c r="F156" i="66"/>
  <c r="B156" i="66"/>
  <c r="H138" i="66"/>
  <c r="B138" i="66"/>
  <c r="B133" i="66"/>
  <c r="O129" i="66"/>
  <c r="J129" i="66"/>
  <c r="B126" i="66"/>
  <c r="F125" i="66"/>
  <c r="B125" i="66"/>
  <c r="H107" i="66"/>
  <c r="B107" i="66"/>
  <c r="J102" i="66"/>
  <c r="B102" i="66"/>
  <c r="M98" i="66"/>
  <c r="J98" i="66"/>
  <c r="B95" i="66"/>
  <c r="F94" i="66"/>
  <c r="B94" i="66"/>
  <c r="G91" i="66" a="1"/>
  <c r="G91" i="66" s="1"/>
  <c r="C91" i="66" a="1"/>
  <c r="C91" i="66" s="1"/>
  <c r="N90" i="66" a="1"/>
  <c r="N90" i="66" s="1"/>
  <c r="N88" i="66" a="1"/>
  <c r="N88" i="66" s="1"/>
  <c r="E88" i="66" a="1"/>
  <c r="E88" i="66" s="1"/>
  <c r="C88" i="66" a="1"/>
  <c r="C88" i="66" s="1"/>
  <c r="N84" i="66" a="1"/>
  <c r="N84" i="66" s="1"/>
  <c r="E84" i="66" a="1"/>
  <c r="E84" i="66" s="1"/>
  <c r="C84" i="66" a="1"/>
  <c r="C84" i="66" s="1"/>
  <c r="P66" i="66" a="1"/>
  <c r="P66" i="66" s="1"/>
  <c r="J61" i="66"/>
  <c r="N54" i="66" a="1"/>
  <c r="N54" i="66" s="1"/>
  <c r="J54" i="66"/>
  <c r="N102" i="66" s="1"/>
  <c r="I54" i="66"/>
  <c r="H54" i="66"/>
  <c r="F102" i="66" s="1"/>
  <c r="G54" i="66"/>
  <c r="E54" i="66"/>
  <c r="D54" i="66"/>
  <c r="B54" i="66"/>
  <c r="V10" i="66" a="1"/>
  <c r="V10" i="66"/>
  <c r="V10" i="67" a="1"/>
  <c r="V10" i="67"/>
  <c r="V10" i="68" a="1"/>
  <c r="V10" i="68"/>
  <c r="V10" i="69" a="1"/>
  <c r="V10" i="69"/>
  <c r="V10" i="70" a="1"/>
  <c r="V10" i="70"/>
  <c r="V10" i="71" a="1"/>
  <c r="V10" i="71"/>
  <c r="V10" i="72" a="1"/>
  <c r="V10" i="72"/>
  <c r="V10" i="73" a="1"/>
  <c r="V10" i="73"/>
  <c r="V10" i="74" a="1"/>
  <c r="V10" i="74"/>
  <c r="V10" i="75" a="1"/>
  <c r="V10" i="75"/>
  <c r="V10" i="76" a="1"/>
  <c r="V10" i="76"/>
  <c r="V10" i="77" a="1"/>
  <c r="V10" i="77" s="1"/>
  <c r="AF43" i="77"/>
  <c r="AE43" i="77" a="1"/>
  <c r="AE43" i="77" s="1"/>
  <c r="AD43" i="77"/>
  <c r="Y43" i="77" a="1"/>
  <c r="Y43" i="77" s="1"/>
  <c r="I43" i="77" a="1"/>
  <c r="I43" i="77" s="1"/>
  <c r="AF42" i="77"/>
  <c r="AE42" i="77"/>
  <c r="AE42" i="77" a="1"/>
  <c r="AD42" i="77"/>
  <c r="AB42" i="77" a="1"/>
  <c r="AB42" i="77" s="1"/>
  <c r="Y42" i="77" a="1"/>
  <c r="Y42" i="77" s="1"/>
  <c r="I42" i="77" a="1"/>
  <c r="I42" i="77" s="1"/>
  <c r="AA42" i="77" s="1" a="1"/>
  <c r="AA42" i="77" s="1"/>
  <c r="AF41" i="77"/>
  <c r="AE41" i="77"/>
  <c r="AE41" i="77" a="1"/>
  <c r="AD41" i="77"/>
  <c r="Y41" i="77" a="1"/>
  <c r="Y41" i="77" s="1"/>
  <c r="I41" i="77" a="1"/>
  <c r="I41" i="77" s="1"/>
  <c r="AB41" i="77" s="1" a="1"/>
  <c r="AB41" i="77" s="1"/>
  <c r="AF40" i="77"/>
  <c r="AE40" i="77"/>
  <c r="AE40" i="77" a="1"/>
  <c r="AD40" i="77"/>
  <c r="AB40" i="77" a="1"/>
  <c r="AB40" i="77" s="1"/>
  <c r="Y40" i="77" a="1"/>
  <c r="Y40" i="77" s="1"/>
  <c r="I40" i="77" a="1"/>
  <c r="I40" i="77" s="1"/>
  <c r="AA40" i="77" s="1" a="1"/>
  <c r="AA40" i="77" s="1"/>
  <c r="AF39" i="77"/>
  <c r="AE39" i="77"/>
  <c r="AE39" i="77" a="1"/>
  <c r="AD39" i="77"/>
  <c r="Y39" i="77" a="1"/>
  <c r="Y39" i="77" s="1"/>
  <c r="I39" i="77" a="1"/>
  <c r="I39" i="77" s="1"/>
  <c r="AB39" i="77" s="1" a="1"/>
  <c r="AB39" i="77" s="1"/>
  <c r="AF38" i="77"/>
  <c r="AE38" i="77"/>
  <c r="AE38" i="77" a="1"/>
  <c r="AD38" i="77"/>
  <c r="Y38" i="77" a="1"/>
  <c r="Y38" i="77" s="1"/>
  <c r="I38" i="77" a="1"/>
  <c r="I38" i="77" s="1"/>
  <c r="AF37" i="77"/>
  <c r="AE37" i="77"/>
  <c r="AE37" i="77" a="1"/>
  <c r="AD37" i="77"/>
  <c r="Y37" i="77" a="1"/>
  <c r="Y37" i="77" s="1"/>
  <c r="I37" i="77" a="1"/>
  <c r="I37" i="77" s="1"/>
  <c r="AF36" i="77"/>
  <c r="AE36" i="77"/>
  <c r="AE36" i="77" a="1"/>
  <c r="AD36" i="77"/>
  <c r="Y36" i="77" a="1"/>
  <c r="Y36" i="77" s="1"/>
  <c r="I36" i="77" a="1"/>
  <c r="I36" i="77" s="1"/>
  <c r="AF35" i="77"/>
  <c r="AE35" i="77"/>
  <c r="AE35" i="77" a="1"/>
  <c r="AD35" i="77"/>
  <c r="Y35" i="77" a="1"/>
  <c r="Y35" i="77" s="1"/>
  <c r="I35" i="77" a="1"/>
  <c r="I35" i="77" s="1"/>
  <c r="AF34" i="77"/>
  <c r="AE34" i="77"/>
  <c r="AE34" i="77" a="1"/>
  <c r="AD34" i="77"/>
  <c r="Y34" i="77" a="1"/>
  <c r="Y34" i="77" s="1"/>
  <c r="I34" i="77" a="1"/>
  <c r="I34" i="77" s="1"/>
  <c r="AF33" i="77"/>
  <c r="AE33" i="77"/>
  <c r="AE33" i="77" a="1"/>
  <c r="AD33" i="77"/>
  <c r="Y33" i="77" a="1"/>
  <c r="Y33" i="77" s="1"/>
  <c r="I33" i="77" a="1"/>
  <c r="I33" i="77" s="1"/>
  <c r="AF32" i="77"/>
  <c r="AE32" i="77"/>
  <c r="AE32" i="77" a="1"/>
  <c r="AD32" i="77"/>
  <c r="Y32" i="77" a="1"/>
  <c r="Y32" i="77" s="1"/>
  <c r="I32" i="77" a="1"/>
  <c r="I32" i="77" s="1"/>
  <c r="AF31" i="77"/>
  <c r="AE31" i="77"/>
  <c r="AE31" i="77" a="1"/>
  <c r="AD31" i="77"/>
  <c r="Y31" i="77" a="1"/>
  <c r="Y31" i="77" s="1"/>
  <c r="I31" i="77" a="1"/>
  <c r="I31" i="77" s="1"/>
  <c r="AF30" i="77"/>
  <c r="AE30" i="77"/>
  <c r="AE30" i="77" a="1"/>
  <c r="AD30" i="77"/>
  <c r="Y30" i="77" a="1"/>
  <c r="Y30" i="77" s="1"/>
  <c r="I30" i="77" a="1"/>
  <c r="I30" i="77" s="1"/>
  <c r="AF29" i="77"/>
  <c r="AE29" i="77"/>
  <c r="AE29" i="77" a="1"/>
  <c r="AD29" i="77"/>
  <c r="Y29" i="77" a="1"/>
  <c r="Y29" i="77" s="1"/>
  <c r="I29" i="77" a="1"/>
  <c r="I29" i="77" s="1"/>
  <c r="AF28" i="77"/>
  <c r="AE28" i="77"/>
  <c r="AE28" i="77" a="1"/>
  <c r="AD28" i="77"/>
  <c r="Y28" i="77" a="1"/>
  <c r="Y28" i="77" s="1"/>
  <c r="I28" i="77" a="1"/>
  <c r="I28" i="77" s="1"/>
  <c r="AF27" i="77"/>
  <c r="AE27" i="77"/>
  <c r="AE27" i="77" a="1"/>
  <c r="AD27" i="77"/>
  <c r="Y27" i="77" a="1"/>
  <c r="Y27" i="77" s="1"/>
  <c r="I27" i="77" a="1"/>
  <c r="I27" i="77" s="1"/>
  <c r="AF26" i="77"/>
  <c r="AE26" i="77"/>
  <c r="AE26" i="77" a="1"/>
  <c r="AD26" i="77"/>
  <c r="Y26" i="77" a="1"/>
  <c r="Y26" i="77" s="1"/>
  <c r="I26" i="77" a="1"/>
  <c r="I26" i="77" s="1"/>
  <c r="AF25" i="77"/>
  <c r="AE25" i="77"/>
  <c r="AE25" i="77" a="1"/>
  <c r="AD25" i="77"/>
  <c r="Y25" i="77" a="1"/>
  <c r="Y25" i="77" s="1"/>
  <c r="I25" i="77" a="1"/>
  <c r="I25" i="77" s="1"/>
  <c r="AF24" i="77"/>
  <c r="AE24" i="77"/>
  <c r="AE24" i="77" a="1"/>
  <c r="AD24" i="77"/>
  <c r="Y24" i="77" a="1"/>
  <c r="Y24" i="77" s="1"/>
  <c r="I24" i="77" a="1"/>
  <c r="I24" i="77" s="1"/>
  <c r="AF23" i="77"/>
  <c r="AE23" i="77"/>
  <c r="AE23" i="77" a="1"/>
  <c r="AD23" i="77"/>
  <c r="Y23" i="77" a="1"/>
  <c r="Y23" i="77" s="1"/>
  <c r="I23" i="77" a="1"/>
  <c r="I23" i="77" s="1"/>
  <c r="AF22" i="77"/>
  <c r="AE22" i="77"/>
  <c r="AE22" i="77" a="1"/>
  <c r="AD22" i="77"/>
  <c r="Y22" i="77" a="1"/>
  <c r="Y22" i="77" s="1"/>
  <c r="I22" i="77" a="1"/>
  <c r="I22" i="77" s="1"/>
  <c r="AI21" i="77" a="1"/>
  <c r="AI21" i="77" s="1"/>
  <c r="AF21" i="77"/>
  <c r="AE21" i="77"/>
  <c r="AE21" i="77" a="1"/>
  <c r="AD21" i="77"/>
  <c r="Y21" i="77" a="1"/>
  <c r="Y21" i="77" s="1"/>
  <c r="I21" i="77" a="1"/>
  <c r="I21" i="77" s="1"/>
  <c r="AF20" i="77"/>
  <c r="AE20" i="77" a="1"/>
  <c r="AE20" i="77" s="1"/>
  <c r="AD20" i="77"/>
  <c r="Y20" i="77"/>
  <c r="Y20" i="77" a="1"/>
  <c r="I20" i="77"/>
  <c r="AB20" i="77" s="1" a="1"/>
  <c r="AB20" i="77" s="1"/>
  <c r="I20" i="77" a="1"/>
  <c r="AF19" i="77"/>
  <c r="AE19" i="77"/>
  <c r="AE19" i="77" a="1"/>
  <c r="AD19" i="77"/>
  <c r="Y19" i="77" a="1"/>
  <c r="Y19" i="77" s="1"/>
  <c r="I19" i="77" a="1"/>
  <c r="I19" i="77" s="1"/>
  <c r="AF18" i="77"/>
  <c r="AE18" i="77"/>
  <c r="AE18" i="77" a="1"/>
  <c r="AD18" i="77"/>
  <c r="Y18" i="77" a="1"/>
  <c r="Y18" i="77" s="1"/>
  <c r="I18" i="77" a="1"/>
  <c r="I18" i="77" s="1"/>
  <c r="AI17" i="77" a="1"/>
  <c r="AI17" i="77" s="1"/>
  <c r="AF17" i="77"/>
  <c r="AE17" i="77"/>
  <c r="AE17" i="77" a="1"/>
  <c r="AD17" i="77"/>
  <c r="Y17" i="77" a="1"/>
  <c r="Y17" i="77" s="1"/>
  <c r="I17" i="77" a="1"/>
  <c r="I17" i="77" s="1"/>
  <c r="AI16" i="77" a="1"/>
  <c r="AI16" i="77" s="1"/>
  <c r="AF16" i="77"/>
  <c r="AE16" i="77"/>
  <c r="AE16" i="77" a="1"/>
  <c r="AD16" i="77"/>
  <c r="Y16" i="77" a="1"/>
  <c r="Y16" i="77" s="1"/>
  <c r="I16" i="77" a="1"/>
  <c r="I16" i="77" s="1"/>
  <c r="AF15" i="77"/>
  <c r="AE15" i="77" a="1"/>
  <c r="AE15" i="77" s="1"/>
  <c r="AD15" i="77"/>
  <c r="Y15" i="77"/>
  <c r="Y15" i="77" a="1"/>
  <c r="I15" i="77"/>
  <c r="AB15" i="77" s="1" a="1"/>
  <c r="AB15" i="77" s="1"/>
  <c r="I15" i="77" a="1"/>
  <c r="AF14" i="77"/>
  <c r="AE14" i="77"/>
  <c r="AE14" i="77" a="1"/>
  <c r="AD14" i="77"/>
  <c r="Y14" i="77" a="1"/>
  <c r="Y14" i="77" s="1"/>
  <c r="I14" i="77" a="1"/>
  <c r="I14" i="77" s="1"/>
  <c r="AF13" i="77"/>
  <c r="AE13" i="77" a="1"/>
  <c r="AE13" i="77" s="1"/>
  <c r="AI20" i="77" s="1"/>
  <c r="AD13" i="77"/>
  <c r="Y13" i="77"/>
  <c r="AI19" i="77" s="1"/>
  <c r="Y13" i="77" a="1"/>
  <c r="I13" i="77"/>
  <c r="I13" i="77" a="1"/>
  <c r="A13" i="77"/>
  <c r="Z13" i="77" s="1" a="1"/>
  <c r="Z13" i="77" s="1"/>
  <c r="AI12" i="77"/>
  <c r="S12" i="77"/>
  <c r="AI11" i="77"/>
  <c r="AI10" i="77"/>
  <c r="X10" i="77" a="1"/>
  <c r="X10" i="77" s="1"/>
  <c r="W10" i="77" a="1"/>
  <c r="W10" i="77" s="1"/>
  <c r="U10" i="77" a="1"/>
  <c r="U10" i="77" s="1"/>
  <c r="O10" i="77" a="1"/>
  <c r="O10" i="77" s="1"/>
  <c r="E10" i="77"/>
  <c r="AI9" i="77"/>
  <c r="S9" i="77" a="1"/>
  <c r="S9" i="77" s="1"/>
  <c r="AI8" i="77"/>
  <c r="S8" i="77" a="1"/>
  <c r="S8" i="77" s="1"/>
  <c r="L8" i="77"/>
  <c r="AI7" i="77" a="1"/>
  <c r="AI7" i="77" s="1"/>
  <c r="S7" i="77" a="1"/>
  <c r="S7" i="77" s="1"/>
  <c r="AI6" i="77"/>
  <c r="A6" i="77"/>
  <c r="AI5" i="77"/>
  <c r="AI5" i="77" a="1"/>
  <c r="AO4" i="77"/>
  <c r="AP5" i="77" s="1"/>
  <c r="AI4" i="77" a="1"/>
  <c r="AI4" i="77" s="1"/>
  <c r="S4" i="77"/>
  <c r="AI3" i="77"/>
  <c r="AI2" i="77"/>
  <c r="S2" i="77" s="1" a="1"/>
  <c r="S2" i="77" s="1"/>
  <c r="Q1" i="77"/>
  <c r="N1" i="77"/>
  <c r="AF43" i="76"/>
  <c r="AE43" i="76" a="1"/>
  <c r="AE43" i="76" s="1"/>
  <c r="AD43" i="76"/>
  <c r="Y43" i="76"/>
  <c r="Y43" i="76" a="1"/>
  <c r="I43" i="76"/>
  <c r="I43" i="76" a="1"/>
  <c r="AF42" i="76"/>
  <c r="AE42" i="76" a="1"/>
  <c r="AE42" i="76" s="1"/>
  <c r="AD42" i="76"/>
  <c r="Y42" i="76"/>
  <c r="Y42" i="76" a="1"/>
  <c r="I42" i="76"/>
  <c r="I42" i="76" a="1"/>
  <c r="AF41" i="76"/>
  <c r="AE41" i="76" a="1"/>
  <c r="AE41" i="76" s="1"/>
  <c r="AD41" i="76"/>
  <c r="Y41" i="76"/>
  <c r="Y41" i="76" a="1"/>
  <c r="I41" i="76"/>
  <c r="I41" i="76" a="1"/>
  <c r="AF40" i="76"/>
  <c r="AE40" i="76" a="1"/>
  <c r="AE40" i="76" s="1"/>
  <c r="AD40" i="76"/>
  <c r="Y40" i="76"/>
  <c r="Y40" i="76" a="1"/>
  <c r="I40" i="76"/>
  <c r="I40" i="76" a="1"/>
  <c r="AF39" i="76"/>
  <c r="AE39" i="76" a="1"/>
  <c r="AE39" i="76" s="1"/>
  <c r="AD39" i="76"/>
  <c r="Y39" i="76"/>
  <c r="Y39" i="76" a="1"/>
  <c r="I39" i="76"/>
  <c r="I39" i="76" a="1"/>
  <c r="AF38" i="76"/>
  <c r="AE38" i="76" a="1"/>
  <c r="AE38" i="76" s="1"/>
  <c r="AD38" i="76"/>
  <c r="Y38" i="76"/>
  <c r="Y38" i="76" a="1"/>
  <c r="I38" i="76"/>
  <c r="I38" i="76" a="1"/>
  <c r="AF37" i="76"/>
  <c r="AE37" i="76" a="1"/>
  <c r="AE37" i="76" s="1"/>
  <c r="AD37" i="76"/>
  <c r="Y37" i="76"/>
  <c r="Y37" i="76" a="1"/>
  <c r="I37" i="76"/>
  <c r="I37" i="76" a="1"/>
  <c r="AF36" i="76"/>
  <c r="AE36" i="76" a="1"/>
  <c r="AE36" i="76" s="1"/>
  <c r="AD36" i="76"/>
  <c r="Y36" i="76"/>
  <c r="Y36" i="76" a="1"/>
  <c r="I36" i="76"/>
  <c r="I36" i="76" a="1"/>
  <c r="AF35" i="76"/>
  <c r="AE35" i="76" a="1"/>
  <c r="AE35" i="76" s="1"/>
  <c r="AD35" i="76"/>
  <c r="Y35" i="76"/>
  <c r="Y35" i="76" a="1"/>
  <c r="I35" i="76"/>
  <c r="I35" i="76" a="1"/>
  <c r="AF34" i="76"/>
  <c r="AE34" i="76" a="1"/>
  <c r="AE34" i="76" s="1"/>
  <c r="AD34" i="76"/>
  <c r="Y34" i="76"/>
  <c r="Y34" i="76" a="1"/>
  <c r="I34" i="76"/>
  <c r="I34" i="76" a="1"/>
  <c r="AF33" i="76"/>
  <c r="AE33" i="76" a="1"/>
  <c r="AE33" i="76" s="1"/>
  <c r="AD33" i="76"/>
  <c r="Y33" i="76"/>
  <c r="Y33" i="76" a="1"/>
  <c r="I33" i="76"/>
  <c r="I33" i="76" a="1"/>
  <c r="AF32" i="76"/>
  <c r="AE32" i="76" a="1"/>
  <c r="AE32" i="76" s="1"/>
  <c r="AD32" i="76"/>
  <c r="Y32" i="76"/>
  <c r="Y32" i="76" a="1"/>
  <c r="I32" i="76"/>
  <c r="I32" i="76" a="1"/>
  <c r="AF31" i="76"/>
  <c r="AE31" i="76" a="1"/>
  <c r="AE31" i="76" s="1"/>
  <c r="AD31" i="76"/>
  <c r="Y31" i="76"/>
  <c r="Y31" i="76" a="1"/>
  <c r="I31" i="76"/>
  <c r="I31" i="76" a="1"/>
  <c r="AF30" i="76"/>
  <c r="AE30" i="76" a="1"/>
  <c r="AE30" i="76" s="1"/>
  <c r="AD30" i="76"/>
  <c r="Y30" i="76"/>
  <c r="Y30" i="76" a="1"/>
  <c r="I30" i="76"/>
  <c r="I30" i="76" a="1"/>
  <c r="AF29" i="76"/>
  <c r="AE29" i="76" a="1"/>
  <c r="AE29" i="76" s="1"/>
  <c r="AD29" i="76"/>
  <c r="Y29" i="76"/>
  <c r="Y29" i="76" a="1"/>
  <c r="I29" i="76"/>
  <c r="I29" i="76" a="1"/>
  <c r="AF28" i="76"/>
  <c r="AE28" i="76" a="1"/>
  <c r="AE28" i="76" s="1"/>
  <c r="AD28" i="76"/>
  <c r="Y28" i="76"/>
  <c r="Y28" i="76" a="1"/>
  <c r="I28" i="76"/>
  <c r="I28" i="76" a="1"/>
  <c r="AF27" i="76"/>
  <c r="AE27" i="76" a="1"/>
  <c r="AE27" i="76" s="1"/>
  <c r="AD27" i="76"/>
  <c r="Y27" i="76"/>
  <c r="Y27" i="76" a="1"/>
  <c r="I27" i="76"/>
  <c r="I27" i="76" a="1"/>
  <c r="AF26" i="76"/>
  <c r="AE26" i="76" a="1"/>
  <c r="AE26" i="76" s="1"/>
  <c r="AD26" i="76"/>
  <c r="Y26" i="76"/>
  <c r="Y26" i="76" a="1"/>
  <c r="I26" i="76"/>
  <c r="I26" i="76" a="1"/>
  <c r="AF25" i="76"/>
  <c r="AE25" i="76" a="1"/>
  <c r="AE25" i="76" s="1"/>
  <c r="AD25" i="76"/>
  <c r="Y25" i="76"/>
  <c r="Y25" i="76" a="1"/>
  <c r="I25" i="76"/>
  <c r="I25" i="76" a="1"/>
  <c r="AF24" i="76"/>
  <c r="AE24" i="76" a="1"/>
  <c r="AE24" i="76" s="1"/>
  <c r="AD24" i="76"/>
  <c r="Y24" i="76"/>
  <c r="Y24" i="76" a="1"/>
  <c r="I24" i="76"/>
  <c r="I24" i="76" a="1"/>
  <c r="AF23" i="76"/>
  <c r="AE23" i="76" a="1"/>
  <c r="AE23" i="76" s="1"/>
  <c r="AD23" i="76"/>
  <c r="Y23" i="76"/>
  <c r="Y23" i="76" a="1"/>
  <c r="I23" i="76"/>
  <c r="I23" i="76" a="1"/>
  <c r="AF22" i="76"/>
  <c r="AE22" i="76" a="1"/>
  <c r="AE22" i="76" s="1"/>
  <c r="AD22" i="76"/>
  <c r="Y22" i="76"/>
  <c r="Y22" i="76" a="1"/>
  <c r="I22" i="76"/>
  <c r="I22" i="76" a="1"/>
  <c r="AI21" i="76"/>
  <c r="AI21" i="76" a="1"/>
  <c r="AF21" i="76"/>
  <c r="AE21" i="76" a="1"/>
  <c r="AE21" i="76" s="1"/>
  <c r="AD21" i="76"/>
  <c r="Y21" i="76"/>
  <c r="Y21" i="76" a="1"/>
  <c r="I21" i="76"/>
  <c r="I21" i="76" a="1"/>
  <c r="AF20" i="76"/>
  <c r="AE20" i="76"/>
  <c r="AE20" i="76" a="1"/>
  <c r="AD20" i="76"/>
  <c r="Y20" i="76" a="1"/>
  <c r="Y20" i="76" s="1"/>
  <c r="I20" i="76" a="1"/>
  <c r="I20" i="76" s="1"/>
  <c r="AB20" i="76" s="1" a="1"/>
  <c r="AB20" i="76" s="1"/>
  <c r="AF19" i="76"/>
  <c r="AE19" i="76" a="1"/>
  <c r="AE19" i="76" s="1"/>
  <c r="AD19" i="76"/>
  <c r="Y19" i="76"/>
  <c r="Y19" i="76" a="1"/>
  <c r="I19" i="76"/>
  <c r="I19" i="76" a="1"/>
  <c r="AF18" i="76"/>
  <c r="AE18" i="76" a="1"/>
  <c r="AE18" i="76" s="1"/>
  <c r="AD18" i="76"/>
  <c r="Y18" i="76"/>
  <c r="Y18" i="76" a="1"/>
  <c r="I18" i="76"/>
  <c r="I18" i="76" a="1"/>
  <c r="AI17" i="76" a="1"/>
  <c r="AI17" i="76" s="1"/>
  <c r="AF17" i="76"/>
  <c r="AE17" i="76" a="1"/>
  <c r="AE17" i="76" s="1"/>
  <c r="AD17" i="76"/>
  <c r="Y17" i="76"/>
  <c r="Y17" i="76" a="1"/>
  <c r="I17" i="76"/>
  <c r="I17" i="76" a="1"/>
  <c r="AI16" i="76"/>
  <c r="AI16" i="76" a="1"/>
  <c r="AF16" i="76"/>
  <c r="AE16" i="76" a="1"/>
  <c r="AE16" i="76" s="1"/>
  <c r="AD16" i="76"/>
  <c r="Y16" i="76"/>
  <c r="Y16" i="76" a="1"/>
  <c r="I16" i="76"/>
  <c r="I16" i="76" a="1"/>
  <c r="AF15" i="76"/>
  <c r="AE15" i="76"/>
  <c r="AE15" i="76" a="1"/>
  <c r="AD15" i="76"/>
  <c r="Y15" i="76" a="1"/>
  <c r="Y15" i="76" s="1"/>
  <c r="I15" i="76" a="1"/>
  <c r="I15" i="76" s="1"/>
  <c r="AB15" i="76" s="1" a="1"/>
  <c r="AB15" i="76" s="1"/>
  <c r="AF14" i="76"/>
  <c r="AE14" i="76" a="1"/>
  <c r="AE14" i="76" s="1"/>
  <c r="AD14" i="76"/>
  <c r="Y14" i="76"/>
  <c r="Y14" i="76" a="1"/>
  <c r="I14" i="76"/>
  <c r="I14" i="76" a="1"/>
  <c r="AF13" i="76"/>
  <c r="AE13" i="76"/>
  <c r="AI20" i="76" s="1"/>
  <c r="AE13" i="76" a="1"/>
  <c r="AD13" i="76"/>
  <c r="Y13" i="76" a="1"/>
  <c r="Y13" i="76" s="1"/>
  <c r="AI19" i="76" s="1"/>
  <c r="I13" i="76" a="1"/>
  <c r="I13" i="76" s="1"/>
  <c r="A13" i="76"/>
  <c r="AI12" i="76"/>
  <c r="S12" i="76"/>
  <c r="AI11" i="76"/>
  <c r="AI10" i="76"/>
  <c r="X10" i="76" a="1"/>
  <c r="X10" i="76" s="1"/>
  <c r="W10" i="76" a="1"/>
  <c r="W10" i="76" s="1"/>
  <c r="U10" i="76" a="1"/>
  <c r="U10" i="76" s="1"/>
  <c r="O10" i="76" a="1"/>
  <c r="O10" i="76" s="1"/>
  <c r="E10" i="76"/>
  <c r="AI9" i="76"/>
  <c r="S9" i="76" a="1"/>
  <c r="S9" i="76" s="1"/>
  <c r="AI8" i="76"/>
  <c r="S8" i="76"/>
  <c r="S8" i="76" a="1"/>
  <c r="L8" i="76"/>
  <c r="AI7" i="76"/>
  <c r="AI7" i="76" a="1"/>
  <c r="S7" i="76"/>
  <c r="S7" i="76" a="1"/>
  <c r="AI6" i="76"/>
  <c r="A6" i="76"/>
  <c r="AI5" i="76" a="1"/>
  <c r="AI5" i="76" s="1"/>
  <c r="AO4" i="76"/>
  <c r="AI4" i="76" a="1"/>
  <c r="AI4" i="76" s="1"/>
  <c r="S3" i="76" s="1" a="1"/>
  <c r="S3" i="76" s="1"/>
  <c r="S4" i="76"/>
  <c r="AI3" i="76"/>
  <c r="AI2" i="76"/>
  <c r="S2" i="76" s="1" a="1"/>
  <c r="S2" i="76" s="1"/>
  <c r="Q1" i="76"/>
  <c r="N1" i="76"/>
  <c r="AF43" i="75"/>
  <c r="AE43" i="75" a="1"/>
  <c r="AE43" i="75" s="1"/>
  <c r="AD43" i="75"/>
  <c r="Y43" i="75" a="1"/>
  <c r="Y43" i="75" s="1"/>
  <c r="I43" i="75" a="1"/>
  <c r="I43" i="75" s="1"/>
  <c r="AF42" i="75"/>
  <c r="AE42" i="75"/>
  <c r="AE42" i="75" a="1"/>
  <c r="AD42" i="75"/>
  <c r="Y42" i="75" a="1"/>
  <c r="Y42" i="75" s="1"/>
  <c r="I42" i="75" a="1"/>
  <c r="I42" i="75" s="1"/>
  <c r="AF41" i="75"/>
  <c r="AE41" i="75"/>
  <c r="AE41" i="75" a="1"/>
  <c r="AD41" i="75"/>
  <c r="Y41" i="75" a="1"/>
  <c r="Y41" i="75" s="1"/>
  <c r="I41" i="75" a="1"/>
  <c r="I41" i="75" s="1"/>
  <c r="AF40" i="75"/>
  <c r="AE40" i="75"/>
  <c r="AE40" i="75" a="1"/>
  <c r="AD40" i="75"/>
  <c r="Y40" i="75" a="1"/>
  <c r="Y40" i="75" s="1"/>
  <c r="I40" i="75" a="1"/>
  <c r="I40" i="75" s="1"/>
  <c r="AB40" i="75" s="1" a="1"/>
  <c r="AB40" i="75" s="1"/>
  <c r="AF39" i="75"/>
  <c r="AE39" i="75"/>
  <c r="AE39" i="75" a="1"/>
  <c r="AD39" i="75"/>
  <c r="Y39" i="75" a="1"/>
  <c r="Y39" i="75" s="1"/>
  <c r="I39" i="75" a="1"/>
  <c r="I39" i="75" s="1"/>
  <c r="AA39" i="75" s="1" a="1"/>
  <c r="AA39" i="75" s="1"/>
  <c r="AF38" i="75"/>
  <c r="AE38" i="75"/>
  <c r="AE38" i="75" a="1"/>
  <c r="AD38" i="75"/>
  <c r="Y38" i="75" a="1"/>
  <c r="Y38" i="75" s="1"/>
  <c r="I38" i="75" a="1"/>
  <c r="I38" i="75" s="1"/>
  <c r="AB38" i="75" s="1" a="1"/>
  <c r="AB38" i="75" s="1"/>
  <c r="AF37" i="75"/>
  <c r="AE37" i="75"/>
  <c r="AE37" i="75" a="1"/>
  <c r="AD37" i="75"/>
  <c r="Y37" i="75" a="1"/>
  <c r="Y37" i="75" s="1"/>
  <c r="I37" i="75" a="1"/>
  <c r="I37" i="75" s="1"/>
  <c r="AA37" i="75" s="1" a="1"/>
  <c r="AA37" i="75" s="1"/>
  <c r="AF36" i="75"/>
  <c r="AE36" i="75"/>
  <c r="AE36" i="75" a="1"/>
  <c r="AD36" i="75"/>
  <c r="Y36" i="75" a="1"/>
  <c r="Y36" i="75" s="1"/>
  <c r="I36" i="75" a="1"/>
  <c r="I36" i="75" s="1"/>
  <c r="AB36" i="75" s="1" a="1"/>
  <c r="AB36" i="75" s="1"/>
  <c r="AF35" i="75"/>
  <c r="AE35" i="75"/>
  <c r="AE35" i="75" a="1"/>
  <c r="AD35" i="75"/>
  <c r="Y35" i="75" a="1"/>
  <c r="Y35" i="75" s="1"/>
  <c r="I35" i="75" a="1"/>
  <c r="I35" i="75" s="1"/>
  <c r="AA35" i="75" s="1" a="1"/>
  <c r="AA35" i="75" s="1"/>
  <c r="AF34" i="75"/>
  <c r="AE34" i="75"/>
  <c r="AE34" i="75" a="1"/>
  <c r="AD34" i="75"/>
  <c r="Y34" i="75" a="1"/>
  <c r="Y34" i="75" s="1"/>
  <c r="I34" i="75" a="1"/>
  <c r="I34" i="75" s="1"/>
  <c r="AB34" i="75" s="1" a="1"/>
  <c r="AB34" i="75" s="1"/>
  <c r="AF33" i="75"/>
  <c r="AE33" i="75"/>
  <c r="AE33" i="75" a="1"/>
  <c r="AD33" i="75"/>
  <c r="Y33" i="75" a="1"/>
  <c r="Y33" i="75" s="1"/>
  <c r="I33" i="75" a="1"/>
  <c r="I33" i="75" s="1"/>
  <c r="AA33" i="75" s="1" a="1"/>
  <c r="AA33" i="75" s="1"/>
  <c r="AF32" i="75"/>
  <c r="AE32" i="75"/>
  <c r="AE32" i="75" a="1"/>
  <c r="AD32" i="75"/>
  <c r="Y32" i="75" a="1"/>
  <c r="Y32" i="75" s="1"/>
  <c r="I32" i="75" a="1"/>
  <c r="I32" i="75" s="1"/>
  <c r="AB32" i="75" s="1" a="1"/>
  <c r="AB32" i="75" s="1"/>
  <c r="AF31" i="75"/>
  <c r="AE31" i="75"/>
  <c r="AE31" i="75" a="1"/>
  <c r="AD31" i="75"/>
  <c r="Y31" i="75" a="1"/>
  <c r="Y31" i="75" s="1"/>
  <c r="I31" i="75" a="1"/>
  <c r="I31" i="75" s="1"/>
  <c r="AA31" i="75" s="1" a="1"/>
  <c r="AA31" i="75" s="1"/>
  <c r="AF30" i="75"/>
  <c r="AE30" i="75"/>
  <c r="AE30" i="75" a="1"/>
  <c r="AD30" i="75"/>
  <c r="Y30" i="75" a="1"/>
  <c r="Y30" i="75" s="1"/>
  <c r="I30" i="75" a="1"/>
  <c r="I30" i="75" s="1"/>
  <c r="AB30" i="75" s="1" a="1"/>
  <c r="AB30" i="75" s="1"/>
  <c r="AF29" i="75"/>
  <c r="AE29" i="75"/>
  <c r="AE29" i="75" a="1"/>
  <c r="AD29" i="75"/>
  <c r="Y29" i="75" a="1"/>
  <c r="Y29" i="75" s="1"/>
  <c r="I29" i="75" a="1"/>
  <c r="I29" i="75" s="1"/>
  <c r="AA29" i="75" s="1" a="1"/>
  <c r="AA29" i="75" s="1"/>
  <c r="AF28" i="75"/>
  <c r="AE28" i="75"/>
  <c r="AE28" i="75" a="1"/>
  <c r="AD28" i="75"/>
  <c r="Y28" i="75" a="1"/>
  <c r="Y28" i="75" s="1"/>
  <c r="I28" i="75" a="1"/>
  <c r="I28" i="75" s="1"/>
  <c r="AB28" i="75" s="1" a="1"/>
  <c r="AB28" i="75" s="1"/>
  <c r="AF27" i="75"/>
  <c r="AE27" i="75"/>
  <c r="AE27" i="75" a="1"/>
  <c r="AD27" i="75"/>
  <c r="Y27" i="75" a="1"/>
  <c r="Y27" i="75" s="1"/>
  <c r="I27" i="75" a="1"/>
  <c r="I27" i="75" s="1"/>
  <c r="AA27" i="75" s="1" a="1"/>
  <c r="AA27" i="75" s="1"/>
  <c r="AF26" i="75"/>
  <c r="AE26" i="75"/>
  <c r="AE26" i="75" a="1"/>
  <c r="AD26" i="75"/>
  <c r="Y26" i="75" a="1"/>
  <c r="Y26" i="75" s="1"/>
  <c r="I26" i="75" a="1"/>
  <c r="I26" i="75" s="1"/>
  <c r="AB26" i="75" s="1" a="1"/>
  <c r="AB26" i="75" s="1"/>
  <c r="AF25" i="75"/>
  <c r="AE25" i="75"/>
  <c r="AE25" i="75" a="1"/>
  <c r="AD25" i="75"/>
  <c r="Y25" i="75" a="1"/>
  <c r="Y25" i="75" s="1"/>
  <c r="I25" i="75" a="1"/>
  <c r="I25" i="75" s="1"/>
  <c r="AA25" i="75" s="1" a="1"/>
  <c r="AA25" i="75" s="1"/>
  <c r="AF24" i="75"/>
  <c r="AE24" i="75"/>
  <c r="AE24" i="75" a="1"/>
  <c r="AD24" i="75"/>
  <c r="Y24" i="75" a="1"/>
  <c r="Y24" i="75" s="1"/>
  <c r="I24" i="75" a="1"/>
  <c r="I24" i="75" s="1"/>
  <c r="AB24" i="75" s="1" a="1"/>
  <c r="AB24" i="75" s="1"/>
  <c r="AF23" i="75"/>
  <c r="AE23" i="75"/>
  <c r="AE23" i="75" a="1"/>
  <c r="AD23" i="75"/>
  <c r="Y23" i="75" a="1"/>
  <c r="Y23" i="75" s="1"/>
  <c r="I23" i="75" a="1"/>
  <c r="I23" i="75" s="1"/>
  <c r="AA23" i="75" s="1" a="1"/>
  <c r="AA23" i="75" s="1"/>
  <c r="AF22" i="75"/>
  <c r="AE22" i="75"/>
  <c r="AE22" i="75" a="1"/>
  <c r="AD22" i="75"/>
  <c r="Y22" i="75" a="1"/>
  <c r="Y22" i="75" s="1"/>
  <c r="I22" i="75" a="1"/>
  <c r="I22" i="75" s="1"/>
  <c r="AB22" i="75" s="1" a="1"/>
  <c r="AB22" i="75" s="1"/>
  <c r="AI21" i="75" a="1"/>
  <c r="AI21" i="75" s="1"/>
  <c r="AF21" i="75"/>
  <c r="AE21" i="75"/>
  <c r="AE21" i="75" a="1"/>
  <c r="AD21" i="75"/>
  <c r="Y21" i="75" a="1"/>
  <c r="Y21" i="75" s="1"/>
  <c r="I21" i="75" a="1"/>
  <c r="I21" i="75" s="1"/>
  <c r="AB21" i="75" s="1" a="1"/>
  <c r="AB21" i="75" s="1"/>
  <c r="AF20" i="75"/>
  <c r="AE20" i="75" a="1"/>
  <c r="AE20" i="75" s="1"/>
  <c r="AD20" i="75"/>
  <c r="Y20" i="75"/>
  <c r="Y20" i="75" a="1"/>
  <c r="I20" i="75"/>
  <c r="I20" i="75" a="1"/>
  <c r="AF19" i="75"/>
  <c r="AE19" i="75"/>
  <c r="AE19" i="75" a="1"/>
  <c r="AD19" i="75"/>
  <c r="Y19" i="75"/>
  <c r="Y19" i="75" a="1"/>
  <c r="I19" i="75"/>
  <c r="AB19" i="75" s="1" a="1"/>
  <c r="AB19" i="75" s="1"/>
  <c r="I19" i="75" a="1"/>
  <c r="AF18" i="75"/>
  <c r="AE18" i="75" a="1"/>
  <c r="AE18" i="75" s="1"/>
  <c r="AD18" i="75"/>
  <c r="Y18" i="75"/>
  <c r="Y18" i="75" a="1"/>
  <c r="I18" i="75" a="1"/>
  <c r="I18" i="75" s="1"/>
  <c r="AI17" i="75" a="1"/>
  <c r="AI17" i="75" s="1"/>
  <c r="AF17" i="75"/>
  <c r="AE17" i="75"/>
  <c r="AE17" i="75" a="1"/>
  <c r="AD17" i="75"/>
  <c r="Y17" i="75" a="1"/>
  <c r="Y17" i="75" s="1"/>
  <c r="I17" i="75" a="1"/>
  <c r="I17" i="75" s="1"/>
  <c r="AI16" i="75" a="1"/>
  <c r="AI16" i="75" s="1"/>
  <c r="AF16" i="75"/>
  <c r="AE16" i="75"/>
  <c r="AE16" i="75" a="1"/>
  <c r="AD16" i="75"/>
  <c r="Y16" i="75" a="1"/>
  <c r="Y16" i="75" s="1"/>
  <c r="I16" i="75" a="1"/>
  <c r="I16" i="75" s="1"/>
  <c r="AF15" i="75"/>
  <c r="AE15" i="75" a="1"/>
  <c r="AE15" i="75" s="1"/>
  <c r="AD15" i="75"/>
  <c r="Y15" i="75"/>
  <c r="Y15" i="75" a="1"/>
  <c r="I15" i="75"/>
  <c r="AB15" i="75" s="1" a="1"/>
  <c r="AB15" i="75" s="1"/>
  <c r="I15" i="75" a="1"/>
  <c r="AF14" i="75"/>
  <c r="AE14" i="75"/>
  <c r="AE14" i="75" a="1"/>
  <c r="AD14" i="75"/>
  <c r="Y14" i="75" a="1"/>
  <c r="Y14" i="75" s="1"/>
  <c r="I14" i="75" a="1"/>
  <c r="I14" i="75" s="1"/>
  <c r="AF13" i="75"/>
  <c r="AE13" i="75" a="1"/>
  <c r="AE13" i="75" s="1"/>
  <c r="AI20" i="75" s="1"/>
  <c r="AD13" i="75"/>
  <c r="Y13" i="75"/>
  <c r="AI19" i="75" s="1"/>
  <c r="Y13" i="75" a="1"/>
  <c r="I13" i="75"/>
  <c r="AB13" i="75" s="1" a="1"/>
  <c r="AB13" i="75" s="1"/>
  <c r="I13" i="75" a="1"/>
  <c r="A13" i="75"/>
  <c r="Z13" i="75" s="1" a="1"/>
  <c r="Z13" i="75" s="1"/>
  <c r="AI12" i="75"/>
  <c r="S12" i="75"/>
  <c r="AI11" i="75"/>
  <c r="AI10" i="75"/>
  <c r="X10" i="75" a="1"/>
  <c r="X10" i="75" s="1"/>
  <c r="W10" i="75"/>
  <c r="W10" i="75" a="1"/>
  <c r="U10" i="75"/>
  <c r="U10" i="75" a="1"/>
  <c r="O10" i="75" a="1"/>
  <c r="O10" i="75" s="1"/>
  <c r="E10" i="75"/>
  <c r="AI9" i="75"/>
  <c r="S9" i="75" a="1"/>
  <c r="S9" i="75" s="1"/>
  <c r="AI8" i="75"/>
  <c r="S8" i="75" a="1"/>
  <c r="S8" i="75" s="1"/>
  <c r="L8" i="75"/>
  <c r="AI7" i="75" a="1"/>
  <c r="AI7" i="75" s="1"/>
  <c r="S7" i="75" a="1"/>
  <c r="S7" i="75" s="1"/>
  <c r="AI6" i="75"/>
  <c r="A6" i="75"/>
  <c r="AI5" i="75" a="1"/>
  <c r="AI5" i="75" s="1"/>
  <c r="AO4" i="75"/>
  <c r="AP5" i="75" s="1"/>
  <c r="AI4" i="75"/>
  <c r="AI4" i="75" a="1"/>
  <c r="S4" i="75"/>
  <c r="AI3" i="75"/>
  <c r="AI2" i="75"/>
  <c r="S2" i="75" s="1" a="1"/>
  <c r="S2" i="75" s="1"/>
  <c r="Q1" i="75"/>
  <c r="N1" i="75"/>
  <c r="K10" i="74" a="1"/>
  <c r="K10" i="74" s="1"/>
  <c r="AF43" i="74"/>
  <c r="AE43" i="74" a="1"/>
  <c r="AE43" i="74" s="1"/>
  <c r="AD43" i="74"/>
  <c r="Y43" i="74"/>
  <c r="Y43" i="74" a="1"/>
  <c r="I43" i="74"/>
  <c r="I43" i="74" a="1"/>
  <c r="AF42" i="74"/>
  <c r="AE42" i="74" a="1"/>
  <c r="AE42" i="74" s="1"/>
  <c r="AD42" i="74"/>
  <c r="Y42" i="74" a="1"/>
  <c r="Y42" i="74" s="1"/>
  <c r="I42" i="74" a="1"/>
  <c r="I42" i="74" s="1"/>
  <c r="AF41" i="74"/>
  <c r="AE41" i="74"/>
  <c r="AE41" i="74" a="1"/>
  <c r="AD41" i="74"/>
  <c r="Y41" i="74" a="1"/>
  <c r="Y41" i="74" s="1"/>
  <c r="I41" i="74" a="1"/>
  <c r="I41" i="74" s="1"/>
  <c r="AF40" i="74"/>
  <c r="AE40" i="74"/>
  <c r="AE40" i="74" a="1"/>
  <c r="AD40" i="74"/>
  <c r="Y40" i="74" a="1"/>
  <c r="Y40" i="74" s="1"/>
  <c r="I40" i="74" a="1"/>
  <c r="I40" i="74" s="1"/>
  <c r="AF39" i="74"/>
  <c r="AE39" i="74"/>
  <c r="AE39" i="74" a="1"/>
  <c r="AD39" i="74"/>
  <c r="Y39" i="74" a="1"/>
  <c r="Y39" i="74" s="1"/>
  <c r="I39" i="74" a="1"/>
  <c r="I39" i="74" s="1"/>
  <c r="AF38" i="74"/>
  <c r="AE38" i="74"/>
  <c r="AE38" i="74" a="1"/>
  <c r="AD38" i="74"/>
  <c r="Y38" i="74" a="1"/>
  <c r="Y38" i="74" s="1"/>
  <c r="I38" i="74" a="1"/>
  <c r="I38" i="74" s="1"/>
  <c r="AF37" i="74"/>
  <c r="AE37" i="74"/>
  <c r="AE37" i="74" a="1"/>
  <c r="AD37" i="74"/>
  <c r="Y37" i="74" a="1"/>
  <c r="Y37" i="74" s="1"/>
  <c r="I37" i="74" a="1"/>
  <c r="I37" i="74" s="1"/>
  <c r="AF36" i="74"/>
  <c r="AE36" i="74"/>
  <c r="AE36" i="74" a="1"/>
  <c r="AD36" i="74"/>
  <c r="Y36" i="74" a="1"/>
  <c r="Y36" i="74" s="1"/>
  <c r="I36" i="74" a="1"/>
  <c r="I36" i="74" s="1"/>
  <c r="AF35" i="74"/>
  <c r="AE35" i="74"/>
  <c r="AE35" i="74" a="1"/>
  <c r="AD35" i="74"/>
  <c r="Y35" i="74" a="1"/>
  <c r="Y35" i="74" s="1"/>
  <c r="I35" i="74" a="1"/>
  <c r="I35" i="74" s="1"/>
  <c r="AF34" i="74"/>
  <c r="AE34" i="74"/>
  <c r="AE34" i="74" a="1"/>
  <c r="AD34" i="74"/>
  <c r="Y34" i="74" a="1"/>
  <c r="Y34" i="74" s="1"/>
  <c r="I34" i="74" a="1"/>
  <c r="I34" i="74" s="1"/>
  <c r="AF33" i="74"/>
  <c r="AE33" i="74"/>
  <c r="AE33" i="74" a="1"/>
  <c r="AD33" i="74"/>
  <c r="Y33" i="74" a="1"/>
  <c r="Y33" i="74" s="1"/>
  <c r="I33" i="74" a="1"/>
  <c r="I33" i="74" s="1"/>
  <c r="AF32" i="74"/>
  <c r="AE32" i="74"/>
  <c r="AE32" i="74" a="1"/>
  <c r="AD32" i="74"/>
  <c r="Y32" i="74" a="1"/>
  <c r="Y32" i="74" s="1"/>
  <c r="I32" i="74" a="1"/>
  <c r="I32" i="74" s="1"/>
  <c r="AF31" i="74"/>
  <c r="AE31" i="74"/>
  <c r="AE31" i="74" a="1"/>
  <c r="AD31" i="74"/>
  <c r="Y31" i="74" a="1"/>
  <c r="Y31" i="74" s="1"/>
  <c r="I31" i="74" a="1"/>
  <c r="I31" i="74" s="1"/>
  <c r="AF30" i="74"/>
  <c r="AE30" i="74"/>
  <c r="AE30" i="74" a="1"/>
  <c r="AD30" i="74"/>
  <c r="Y30" i="74" a="1"/>
  <c r="Y30" i="74" s="1"/>
  <c r="I30" i="74" a="1"/>
  <c r="I30" i="74" s="1"/>
  <c r="AF29" i="74"/>
  <c r="AE29" i="74"/>
  <c r="AE29" i="74" a="1"/>
  <c r="AD29" i="74"/>
  <c r="Y29" i="74" a="1"/>
  <c r="Y29" i="74" s="1"/>
  <c r="I29" i="74" a="1"/>
  <c r="I29" i="74" s="1"/>
  <c r="AF28" i="74"/>
  <c r="AE28" i="74"/>
  <c r="AE28" i="74" a="1"/>
  <c r="AD28" i="74"/>
  <c r="Y28" i="74" a="1"/>
  <c r="Y28" i="74" s="1"/>
  <c r="I28" i="74" a="1"/>
  <c r="I28" i="74" s="1"/>
  <c r="AF27" i="74"/>
  <c r="AE27" i="74"/>
  <c r="AE27" i="74" a="1"/>
  <c r="AD27" i="74"/>
  <c r="Y27" i="74" a="1"/>
  <c r="Y27" i="74" s="1"/>
  <c r="I27" i="74" a="1"/>
  <c r="I27" i="74" s="1"/>
  <c r="AF26" i="74"/>
  <c r="AE26" i="74"/>
  <c r="AE26" i="74" a="1"/>
  <c r="AD26" i="74"/>
  <c r="Y26" i="74" a="1"/>
  <c r="Y26" i="74" s="1"/>
  <c r="I26" i="74" a="1"/>
  <c r="I26" i="74" s="1"/>
  <c r="AF25" i="74"/>
  <c r="AE25" i="74"/>
  <c r="AE25" i="74" a="1"/>
  <c r="AD25" i="74"/>
  <c r="Y25" i="74" a="1"/>
  <c r="Y25" i="74" s="1"/>
  <c r="I25" i="74" a="1"/>
  <c r="I25" i="74" s="1"/>
  <c r="AF24" i="74"/>
  <c r="AE24" i="74"/>
  <c r="AE24" i="74" a="1"/>
  <c r="AD24" i="74"/>
  <c r="Y24" i="74" a="1"/>
  <c r="Y24" i="74" s="1"/>
  <c r="I24" i="74" a="1"/>
  <c r="I24" i="74" s="1"/>
  <c r="AF23" i="74"/>
  <c r="AE23" i="74"/>
  <c r="AE23" i="74" a="1"/>
  <c r="AD23" i="74"/>
  <c r="Y23" i="74" a="1"/>
  <c r="Y23" i="74" s="1"/>
  <c r="I23" i="74" a="1"/>
  <c r="I23" i="74" s="1"/>
  <c r="AF22" i="74"/>
  <c r="AE22" i="74"/>
  <c r="AE22" i="74" a="1"/>
  <c r="AD22" i="74"/>
  <c r="Y22" i="74" a="1"/>
  <c r="Y22" i="74" s="1"/>
  <c r="I22" i="74" a="1"/>
  <c r="I22" i="74" s="1"/>
  <c r="AI21" i="74" a="1"/>
  <c r="AI21" i="74" s="1"/>
  <c r="AF21" i="74"/>
  <c r="AE21" i="74"/>
  <c r="AE21" i="74" a="1"/>
  <c r="AD21" i="74"/>
  <c r="Y21" i="74" a="1"/>
  <c r="Y21" i="74" s="1"/>
  <c r="I21" i="74" a="1"/>
  <c r="I21" i="74" s="1"/>
  <c r="AF20" i="74"/>
  <c r="AE20" i="74" a="1"/>
  <c r="AE20" i="74" s="1"/>
  <c r="AD20" i="74"/>
  <c r="Y20" i="74"/>
  <c r="Y20" i="74" a="1"/>
  <c r="I20" i="74"/>
  <c r="AB20" i="74" s="1" a="1"/>
  <c r="AB20" i="74" s="1"/>
  <c r="I20" i="74" a="1"/>
  <c r="AF19" i="74"/>
  <c r="AE19" i="74"/>
  <c r="AE19" i="74" a="1"/>
  <c r="AD19" i="74"/>
  <c r="Y19" i="74" a="1"/>
  <c r="Y19" i="74" s="1"/>
  <c r="I19" i="74" a="1"/>
  <c r="I19" i="74" s="1"/>
  <c r="AF18" i="74"/>
  <c r="AE18" i="74"/>
  <c r="AE18" i="74" a="1"/>
  <c r="AD18" i="74"/>
  <c r="Y18" i="74" a="1"/>
  <c r="Y18" i="74" s="1"/>
  <c r="I18" i="74" a="1"/>
  <c r="I18" i="74" s="1"/>
  <c r="AI17" i="74" a="1"/>
  <c r="AI17" i="74" s="1"/>
  <c r="AF17" i="74"/>
  <c r="AE17" i="74"/>
  <c r="AE17" i="74" a="1"/>
  <c r="AD17" i="74"/>
  <c r="Y17" i="74" a="1"/>
  <c r="Y17" i="74" s="1"/>
  <c r="I17" i="74" a="1"/>
  <c r="I17" i="74" s="1"/>
  <c r="AI16" i="74" a="1"/>
  <c r="AI16" i="74" s="1"/>
  <c r="AF16" i="74"/>
  <c r="AE16" i="74"/>
  <c r="AE16" i="74" a="1"/>
  <c r="AD16" i="74"/>
  <c r="Y16" i="74" a="1"/>
  <c r="Y16" i="74" s="1"/>
  <c r="I16" i="74" a="1"/>
  <c r="I16" i="74" s="1"/>
  <c r="AF15" i="74"/>
  <c r="AE15" i="74" a="1"/>
  <c r="AE15" i="74" s="1"/>
  <c r="AD15" i="74"/>
  <c r="Y15" i="74"/>
  <c r="Y15" i="74" a="1"/>
  <c r="I15" i="74"/>
  <c r="AB15" i="74" s="1" a="1"/>
  <c r="AB15" i="74" s="1"/>
  <c r="I15" i="74" a="1"/>
  <c r="AF14" i="74"/>
  <c r="AE14" i="74"/>
  <c r="AE14" i="74" a="1"/>
  <c r="AD14" i="74"/>
  <c r="Y14" i="74" a="1"/>
  <c r="Y14" i="74" s="1"/>
  <c r="I14" i="74" a="1"/>
  <c r="I14" i="74" s="1"/>
  <c r="AF13" i="74"/>
  <c r="AE13" i="74" a="1"/>
  <c r="AE13" i="74" s="1"/>
  <c r="AI20" i="74" s="1"/>
  <c r="AD13" i="74"/>
  <c r="Y13" i="74"/>
  <c r="AI19" i="74" s="1"/>
  <c r="Y13" i="74" a="1"/>
  <c r="I13" i="74"/>
  <c r="AB13" i="74" s="1" a="1"/>
  <c r="AB13" i="74" s="1"/>
  <c r="I13" i="74" a="1"/>
  <c r="A13" i="74"/>
  <c r="Z13" i="74" s="1" a="1"/>
  <c r="Z13" i="74" s="1"/>
  <c r="AI12" i="74"/>
  <c r="S12" i="74"/>
  <c r="AI11" i="74"/>
  <c r="AI10" i="74"/>
  <c r="X10" i="74"/>
  <c r="X10" i="74" a="1"/>
  <c r="W10" i="74"/>
  <c r="W10" i="74" a="1"/>
  <c r="U10" i="74"/>
  <c r="U10" i="74" a="1"/>
  <c r="O10" i="74"/>
  <c r="O10" i="74" a="1"/>
  <c r="E10" i="74"/>
  <c r="AI9" i="74"/>
  <c r="S9" i="74" a="1"/>
  <c r="S9" i="74" s="1"/>
  <c r="AI8" i="74"/>
  <c r="S8" i="74" a="1"/>
  <c r="S8" i="74" s="1"/>
  <c r="L8" i="74"/>
  <c r="AI7" i="74" a="1"/>
  <c r="AI7" i="74" s="1"/>
  <c r="S7" i="74" a="1"/>
  <c r="S7" i="74" s="1"/>
  <c r="AI6" i="74"/>
  <c r="A6" i="74"/>
  <c r="AI5" i="74" a="1"/>
  <c r="AI5" i="74" s="1"/>
  <c r="AO4" i="74"/>
  <c r="AP5" i="74" s="1"/>
  <c r="AI4" i="74" a="1"/>
  <c r="AI4" i="74" s="1"/>
  <c r="S4" i="74"/>
  <c r="AI3" i="74"/>
  <c r="AI2" i="74"/>
  <c r="S2" i="74" s="1" a="1"/>
  <c r="S2" i="74" s="1"/>
  <c r="Q1" i="74"/>
  <c r="N1" i="74"/>
  <c r="AF43" i="73"/>
  <c r="AE43" i="73" a="1"/>
  <c r="AE43" i="73" s="1"/>
  <c r="AD43" i="73"/>
  <c r="Y43" i="73" a="1"/>
  <c r="Y43" i="73" s="1"/>
  <c r="I43" i="73" a="1"/>
  <c r="I43" i="73" s="1"/>
  <c r="AF42" i="73"/>
  <c r="AE42" i="73"/>
  <c r="AE42" i="73" a="1"/>
  <c r="AD42" i="73"/>
  <c r="Y42" i="73" a="1"/>
  <c r="Y42" i="73" s="1"/>
  <c r="I42" i="73" a="1"/>
  <c r="I42" i="73" s="1"/>
  <c r="AB42" i="73" s="1" a="1"/>
  <c r="AB42" i="73" s="1"/>
  <c r="AF41" i="73"/>
  <c r="AE41" i="73"/>
  <c r="AE41" i="73" a="1"/>
  <c r="AD41" i="73"/>
  <c r="AB41" i="73" a="1"/>
  <c r="AB41" i="73" s="1"/>
  <c r="Y41" i="73" a="1"/>
  <c r="Y41" i="73" s="1"/>
  <c r="I41" i="73" a="1"/>
  <c r="I41" i="73" s="1"/>
  <c r="AA41" i="73" s="1" a="1"/>
  <c r="AA41" i="73" s="1"/>
  <c r="AF40" i="73"/>
  <c r="AE40" i="73"/>
  <c r="AE40" i="73" a="1"/>
  <c r="AD40" i="73"/>
  <c r="Y40" i="73" a="1"/>
  <c r="Y40" i="73" s="1"/>
  <c r="I40" i="73" a="1"/>
  <c r="I40" i="73" s="1"/>
  <c r="AB40" i="73" s="1" a="1"/>
  <c r="AB40" i="73" s="1"/>
  <c r="AF39" i="73"/>
  <c r="AE39" i="73"/>
  <c r="AE39" i="73" a="1"/>
  <c r="AD39" i="73"/>
  <c r="AB39" i="73" a="1"/>
  <c r="AB39" i="73" s="1"/>
  <c r="Y39" i="73" a="1"/>
  <c r="Y39" i="73" s="1"/>
  <c r="I39" i="73" a="1"/>
  <c r="I39" i="73" s="1"/>
  <c r="AA39" i="73" s="1" a="1"/>
  <c r="AA39" i="73" s="1"/>
  <c r="AF38" i="73"/>
  <c r="AE38" i="73"/>
  <c r="AE38" i="73" a="1"/>
  <c r="AD38" i="73"/>
  <c r="Y38" i="73" a="1"/>
  <c r="Y38" i="73" s="1"/>
  <c r="I38" i="73"/>
  <c r="AB38" i="73" s="1" a="1"/>
  <c r="AB38" i="73" s="1"/>
  <c r="I38" i="73" a="1"/>
  <c r="AF37" i="73"/>
  <c r="AE37" i="73" a="1"/>
  <c r="AE37" i="73" s="1"/>
  <c r="AD37" i="73"/>
  <c r="Y37" i="73"/>
  <c r="Y37" i="73" a="1"/>
  <c r="I37" i="73"/>
  <c r="AB37" i="73" s="1" a="1"/>
  <c r="AB37" i="73" s="1"/>
  <c r="I37" i="73" a="1"/>
  <c r="AF36" i="73"/>
  <c r="AE36" i="73" a="1"/>
  <c r="AE36" i="73" s="1"/>
  <c r="AD36" i="73"/>
  <c r="Y36" i="73"/>
  <c r="Y36" i="73" a="1"/>
  <c r="I36" i="73" a="1"/>
  <c r="I36" i="73" s="1"/>
  <c r="AF35" i="73"/>
  <c r="AE35" i="73"/>
  <c r="AE35" i="73" a="1"/>
  <c r="AD35" i="73"/>
  <c r="Y35" i="73" a="1"/>
  <c r="Y35" i="73" s="1"/>
  <c r="I35" i="73" a="1"/>
  <c r="I35" i="73" s="1"/>
  <c r="AF34" i="73"/>
  <c r="AE34" i="73"/>
  <c r="AE34" i="73" a="1"/>
  <c r="AD34" i="73"/>
  <c r="Y34" i="73" a="1"/>
  <c r="Y34" i="73" s="1"/>
  <c r="I34" i="73" a="1"/>
  <c r="I34" i="73" s="1"/>
  <c r="AF33" i="73"/>
  <c r="AE33" i="73"/>
  <c r="AE33" i="73" a="1"/>
  <c r="AD33" i="73"/>
  <c r="Y33" i="73" a="1"/>
  <c r="Y33" i="73" s="1"/>
  <c r="I33" i="73" a="1"/>
  <c r="I33" i="73" s="1"/>
  <c r="AF32" i="73"/>
  <c r="AE32" i="73"/>
  <c r="AE32" i="73" a="1"/>
  <c r="AD32" i="73"/>
  <c r="Y32" i="73" a="1"/>
  <c r="Y32" i="73" s="1"/>
  <c r="I32" i="73" a="1"/>
  <c r="I32" i="73" s="1"/>
  <c r="AB32" i="73" s="1" a="1"/>
  <c r="AB32" i="73" s="1"/>
  <c r="AF31" i="73"/>
  <c r="AE31" i="73"/>
  <c r="AE31" i="73" a="1"/>
  <c r="AD31" i="73"/>
  <c r="Y31" i="73" a="1"/>
  <c r="Y31" i="73" s="1"/>
  <c r="I31" i="73" a="1"/>
  <c r="I31" i="73" s="1"/>
  <c r="AA31" i="73" s="1" a="1"/>
  <c r="AA31" i="73" s="1"/>
  <c r="AF30" i="73"/>
  <c r="AE30" i="73"/>
  <c r="AE30" i="73" a="1"/>
  <c r="AD30" i="73"/>
  <c r="Y30" i="73" a="1"/>
  <c r="Y30" i="73" s="1"/>
  <c r="I30" i="73" a="1"/>
  <c r="I30" i="73" s="1"/>
  <c r="AB30" i="73" s="1" a="1"/>
  <c r="AB30" i="73" s="1"/>
  <c r="AF29" i="73"/>
  <c r="AE29" i="73"/>
  <c r="AE29" i="73" a="1"/>
  <c r="AD29" i="73"/>
  <c r="AB29" i="73" a="1"/>
  <c r="AB29" i="73" s="1"/>
  <c r="Y29" i="73" a="1"/>
  <c r="Y29" i="73" s="1"/>
  <c r="I29" i="73" a="1"/>
  <c r="I29" i="73" s="1"/>
  <c r="AA29" i="73" s="1" a="1"/>
  <c r="AA29" i="73" s="1"/>
  <c r="AF28" i="73"/>
  <c r="AE28" i="73"/>
  <c r="AE28" i="73" a="1"/>
  <c r="AD28" i="73"/>
  <c r="Y28" i="73" a="1"/>
  <c r="Y28" i="73" s="1"/>
  <c r="I28" i="73" a="1"/>
  <c r="I28" i="73" s="1"/>
  <c r="AB28" i="73" s="1" a="1"/>
  <c r="AB28" i="73" s="1"/>
  <c r="AF27" i="73"/>
  <c r="AE27" i="73"/>
  <c r="AE27" i="73" a="1"/>
  <c r="AD27" i="73"/>
  <c r="AB27" i="73" a="1"/>
  <c r="AB27" i="73" s="1"/>
  <c r="Y27" i="73" a="1"/>
  <c r="Y27" i="73" s="1"/>
  <c r="I27" i="73" a="1"/>
  <c r="I27" i="73" s="1"/>
  <c r="AA27" i="73" s="1" a="1"/>
  <c r="AA27" i="73" s="1"/>
  <c r="AF26" i="73"/>
  <c r="AE26" i="73"/>
  <c r="AE26" i="73" a="1"/>
  <c r="AD26" i="73"/>
  <c r="Y26" i="73" a="1"/>
  <c r="Y26" i="73" s="1"/>
  <c r="I26" i="73" a="1"/>
  <c r="I26" i="73" s="1"/>
  <c r="AB26" i="73" s="1" a="1"/>
  <c r="AB26" i="73" s="1"/>
  <c r="AF25" i="73"/>
  <c r="AE25" i="73"/>
  <c r="AE25" i="73" a="1"/>
  <c r="AD25" i="73"/>
  <c r="AB25" i="73" a="1"/>
  <c r="AB25" i="73" s="1"/>
  <c r="Y25" i="73" a="1"/>
  <c r="Y25" i="73" s="1"/>
  <c r="I25" i="73" a="1"/>
  <c r="I25" i="73" s="1"/>
  <c r="AA25" i="73" s="1" a="1"/>
  <c r="AA25" i="73" s="1"/>
  <c r="AF24" i="73"/>
  <c r="AE24" i="73"/>
  <c r="AE24" i="73" a="1"/>
  <c r="AD24" i="73"/>
  <c r="Y24" i="73" a="1"/>
  <c r="Y24" i="73" s="1"/>
  <c r="I24" i="73" a="1"/>
  <c r="I24" i="73" s="1"/>
  <c r="AB24" i="73" s="1" a="1"/>
  <c r="AB24" i="73" s="1"/>
  <c r="AF23" i="73"/>
  <c r="AE23" i="73"/>
  <c r="AE23" i="73" a="1"/>
  <c r="AD23" i="73"/>
  <c r="AB23" i="73" a="1"/>
  <c r="AB23" i="73" s="1"/>
  <c r="Y23" i="73" a="1"/>
  <c r="Y23" i="73" s="1"/>
  <c r="I23" i="73" a="1"/>
  <c r="I23" i="73" s="1"/>
  <c r="AA23" i="73" s="1" a="1"/>
  <c r="AA23" i="73" s="1"/>
  <c r="AF22" i="73"/>
  <c r="AE22" i="73"/>
  <c r="AE22" i="73" a="1"/>
  <c r="AD22" i="73"/>
  <c r="Y22" i="73" a="1"/>
  <c r="Y22" i="73" s="1"/>
  <c r="I22" i="73" a="1"/>
  <c r="I22" i="73" s="1"/>
  <c r="AB22" i="73" s="1" a="1"/>
  <c r="AB22" i="73" s="1"/>
  <c r="AI21" i="73" a="1"/>
  <c r="AI21" i="73" s="1"/>
  <c r="AF21" i="73"/>
  <c r="AE21" i="73"/>
  <c r="AE21" i="73" a="1"/>
  <c r="AD21" i="73"/>
  <c r="Y21" i="73" a="1"/>
  <c r="Y21" i="73" s="1"/>
  <c r="I21" i="73" a="1"/>
  <c r="I21" i="73" s="1"/>
  <c r="AB21" i="73" s="1" a="1"/>
  <c r="AB21" i="73" s="1"/>
  <c r="AF20" i="73"/>
  <c r="AE20" i="73" a="1"/>
  <c r="AE20" i="73" s="1"/>
  <c r="AD20" i="73"/>
  <c r="Y20" i="73"/>
  <c r="Y20" i="73" a="1"/>
  <c r="I20" i="73"/>
  <c r="I20" i="73" a="1"/>
  <c r="AF19" i="73"/>
  <c r="AE19" i="73"/>
  <c r="AE19" i="73" a="1"/>
  <c r="AD19" i="73"/>
  <c r="Y19" i="73" a="1"/>
  <c r="Y19" i="73" s="1"/>
  <c r="I19" i="73" a="1"/>
  <c r="I19" i="73" s="1"/>
  <c r="AB19" i="73" s="1" a="1"/>
  <c r="AB19" i="73" s="1"/>
  <c r="AF18" i="73"/>
  <c r="AE18" i="73"/>
  <c r="AE18" i="73" a="1"/>
  <c r="AD18" i="73"/>
  <c r="Y18" i="73" a="1"/>
  <c r="Y18" i="73" s="1"/>
  <c r="I18" i="73" a="1"/>
  <c r="I18" i="73" s="1"/>
  <c r="AB18" i="73" s="1" a="1"/>
  <c r="AB18" i="73" s="1"/>
  <c r="AI17" i="73" a="1"/>
  <c r="AI17" i="73" s="1"/>
  <c r="AF17" i="73"/>
  <c r="AE17" i="73"/>
  <c r="AE17" i="73" a="1"/>
  <c r="AD17" i="73"/>
  <c r="Y17" i="73" a="1"/>
  <c r="Y17" i="73" s="1"/>
  <c r="I17" i="73" a="1"/>
  <c r="I17" i="73" s="1"/>
  <c r="AB17" i="73" s="1" a="1"/>
  <c r="AB17" i="73" s="1"/>
  <c r="AI16" i="73" a="1"/>
  <c r="AI16" i="73" s="1"/>
  <c r="AF16" i="73"/>
  <c r="AE16" i="73"/>
  <c r="AE16" i="73" a="1"/>
  <c r="AD16" i="73"/>
  <c r="Y16" i="73" a="1"/>
  <c r="Y16" i="73" s="1"/>
  <c r="I16" i="73" a="1"/>
  <c r="I16" i="73" s="1"/>
  <c r="AB16" i="73" s="1" a="1"/>
  <c r="AB16" i="73" s="1"/>
  <c r="AF15" i="73"/>
  <c r="AE15" i="73" a="1"/>
  <c r="AE15" i="73" s="1"/>
  <c r="AD15" i="73"/>
  <c r="Y15" i="73" a="1"/>
  <c r="Y15" i="73" s="1"/>
  <c r="I15" i="73" a="1"/>
  <c r="I15" i="73" s="1"/>
  <c r="AF14" i="73"/>
  <c r="AE14" i="73" a="1"/>
  <c r="AE14" i="73" s="1"/>
  <c r="AD14" i="73"/>
  <c r="Y14" i="73"/>
  <c r="Y14" i="73" a="1"/>
  <c r="I14" i="73"/>
  <c r="AB14" i="73" s="1" a="1"/>
  <c r="AB14" i="73" s="1"/>
  <c r="I14" i="73" a="1"/>
  <c r="AF13" i="73"/>
  <c r="AE13" i="73"/>
  <c r="AE13" i="73" a="1"/>
  <c r="AD13" i="73"/>
  <c r="Y13" i="73" a="1"/>
  <c r="Y13" i="73" s="1"/>
  <c r="AI19" i="73" s="1"/>
  <c r="I13" i="73" a="1"/>
  <c r="I13" i="73" s="1"/>
  <c r="A13" i="73"/>
  <c r="A14" i="73" s="1"/>
  <c r="AI12" i="73"/>
  <c r="S12" i="73"/>
  <c r="AI11" i="73"/>
  <c r="AI10" i="73"/>
  <c r="X10" i="73" a="1"/>
  <c r="X10" i="73" s="1"/>
  <c r="W10" i="73" a="1"/>
  <c r="W10" i="73" s="1"/>
  <c r="U10" i="73" a="1"/>
  <c r="U10" i="73" s="1"/>
  <c r="O10" i="73" a="1"/>
  <c r="O10" i="73" s="1"/>
  <c r="E10" i="73"/>
  <c r="AI9" i="73"/>
  <c r="S9" i="73" a="1"/>
  <c r="S9" i="73" s="1"/>
  <c r="AI8" i="73"/>
  <c r="S8" i="73"/>
  <c r="S8" i="73" a="1"/>
  <c r="L8" i="73"/>
  <c r="AI7" i="73"/>
  <c r="AI7" i="73" a="1"/>
  <c r="S7" i="73"/>
  <c r="S7" i="73" a="1"/>
  <c r="AI6" i="73"/>
  <c r="A6" i="73"/>
  <c r="AI5" i="73" a="1"/>
  <c r="AI5" i="73" s="1"/>
  <c r="AO4" i="73"/>
  <c r="AP7" i="73" s="1"/>
  <c r="AI4" i="73" a="1"/>
  <c r="AI4" i="73" s="1"/>
  <c r="S3" i="73" s="1" a="1"/>
  <c r="S3" i="73" s="1"/>
  <c r="S4" i="73"/>
  <c r="AI3" i="73"/>
  <c r="AI2" i="73"/>
  <c r="Q1" i="73"/>
  <c r="N1" i="73"/>
  <c r="AF43" i="72"/>
  <c r="AE43" i="72" a="1"/>
  <c r="AE43" i="72" s="1"/>
  <c r="AD43" i="72"/>
  <c r="Y43" i="72"/>
  <c r="Y43" i="72" a="1"/>
  <c r="I43" i="72"/>
  <c r="AB43" i="72" s="1" a="1"/>
  <c r="AB43" i="72" s="1"/>
  <c r="I43" i="72" a="1"/>
  <c r="AF42" i="72"/>
  <c r="AE42" i="72" a="1"/>
  <c r="AE42" i="72" s="1"/>
  <c r="AD42" i="72"/>
  <c r="Y42" i="72"/>
  <c r="Y42" i="72" a="1"/>
  <c r="I42" i="72"/>
  <c r="AB42" i="72" s="1" a="1"/>
  <c r="AB42" i="72" s="1"/>
  <c r="I42" i="72" a="1"/>
  <c r="AF41" i="72"/>
  <c r="AE41" i="72" a="1"/>
  <c r="AE41" i="72" s="1"/>
  <c r="AD41" i="72"/>
  <c r="Y41" i="72"/>
  <c r="Y41" i="72" a="1"/>
  <c r="I41" i="72"/>
  <c r="AB41" i="72" s="1" a="1"/>
  <c r="AB41" i="72" s="1"/>
  <c r="I41" i="72" a="1"/>
  <c r="AF40" i="72"/>
  <c r="AE40" i="72" a="1"/>
  <c r="AE40" i="72" s="1"/>
  <c r="AD40" i="72"/>
  <c r="Y40" i="72"/>
  <c r="Y40" i="72" a="1"/>
  <c r="I40" i="72"/>
  <c r="AB40" i="72" s="1" a="1"/>
  <c r="AB40" i="72" s="1"/>
  <c r="I40" i="72" a="1"/>
  <c r="AF39" i="72"/>
  <c r="AE39" i="72" a="1"/>
  <c r="AE39" i="72" s="1"/>
  <c r="AD39" i="72"/>
  <c r="Y39" i="72"/>
  <c r="Y39" i="72" a="1"/>
  <c r="I39" i="72"/>
  <c r="AB39" i="72" s="1" a="1"/>
  <c r="AB39" i="72" s="1"/>
  <c r="I39" i="72" a="1"/>
  <c r="AF38" i="72"/>
  <c r="AE38" i="72" a="1"/>
  <c r="AE38" i="72" s="1"/>
  <c r="AD38" i="72"/>
  <c r="Y38" i="72"/>
  <c r="Y38" i="72" a="1"/>
  <c r="I38" i="72"/>
  <c r="AB38" i="72" s="1" a="1"/>
  <c r="AB38" i="72" s="1"/>
  <c r="I38" i="72" a="1"/>
  <c r="AF37" i="72"/>
  <c r="AE37" i="72" a="1"/>
  <c r="AE37" i="72" s="1"/>
  <c r="AD37" i="72"/>
  <c r="Y37" i="72" a="1"/>
  <c r="Y37" i="72" s="1"/>
  <c r="I37" i="72" a="1"/>
  <c r="I37" i="72" s="1"/>
  <c r="AF36" i="72"/>
  <c r="AE36" i="72"/>
  <c r="AE36" i="72" a="1"/>
  <c r="AD36" i="72"/>
  <c r="Y36" i="72" a="1"/>
  <c r="Y36" i="72" s="1"/>
  <c r="I36" i="72" a="1"/>
  <c r="I36" i="72" s="1"/>
  <c r="AA36" i="72" s="1" a="1"/>
  <c r="AA36" i="72" s="1"/>
  <c r="AF35" i="72"/>
  <c r="AE35" i="72"/>
  <c r="AE35" i="72" a="1"/>
  <c r="AD35" i="72"/>
  <c r="Y35" i="72" a="1"/>
  <c r="Y35" i="72" s="1"/>
  <c r="I35" i="72" a="1"/>
  <c r="I35" i="72" s="1"/>
  <c r="AB35" i="72" s="1" a="1"/>
  <c r="AB35" i="72" s="1"/>
  <c r="AF34" i="72"/>
  <c r="AE34" i="72"/>
  <c r="AE34" i="72" a="1"/>
  <c r="AD34" i="72"/>
  <c r="Y34" i="72" a="1"/>
  <c r="Y34" i="72" s="1"/>
  <c r="I34" i="72" a="1"/>
  <c r="I34" i="72" s="1"/>
  <c r="AA34" i="72" s="1" a="1"/>
  <c r="AA34" i="72" s="1"/>
  <c r="AF33" i="72"/>
  <c r="AE33" i="72"/>
  <c r="AE33" i="72" a="1"/>
  <c r="AD33" i="72"/>
  <c r="Y33" i="72" a="1"/>
  <c r="Y33" i="72" s="1"/>
  <c r="I33" i="72" a="1"/>
  <c r="I33" i="72" s="1"/>
  <c r="AB33" i="72" s="1" a="1"/>
  <c r="AB33" i="72" s="1"/>
  <c r="AF32" i="72"/>
  <c r="AE32" i="72"/>
  <c r="AE32" i="72" a="1"/>
  <c r="AD32" i="72"/>
  <c r="Y32" i="72" a="1"/>
  <c r="Y32" i="72" s="1"/>
  <c r="I32" i="72" a="1"/>
  <c r="I32" i="72" s="1"/>
  <c r="AA32" i="72" s="1" a="1"/>
  <c r="AA32" i="72" s="1"/>
  <c r="AF31" i="72"/>
  <c r="AE31" i="72"/>
  <c r="AE31" i="72" a="1"/>
  <c r="AD31" i="72"/>
  <c r="Y31" i="72" a="1"/>
  <c r="Y31" i="72" s="1"/>
  <c r="I31" i="72" a="1"/>
  <c r="I31" i="72" s="1"/>
  <c r="AB31" i="72" s="1" a="1"/>
  <c r="AB31" i="72" s="1"/>
  <c r="AF30" i="72"/>
  <c r="AE30" i="72"/>
  <c r="AE30" i="72" a="1"/>
  <c r="AD30" i="72"/>
  <c r="Y30" i="72" a="1"/>
  <c r="Y30" i="72" s="1"/>
  <c r="I30" i="72" a="1"/>
  <c r="I30" i="72" s="1"/>
  <c r="AA30" i="72" s="1" a="1"/>
  <c r="AA30" i="72" s="1"/>
  <c r="AF29" i="72"/>
  <c r="AE29" i="72"/>
  <c r="AE29" i="72" a="1"/>
  <c r="AD29" i="72"/>
  <c r="Y29" i="72" a="1"/>
  <c r="Y29" i="72" s="1"/>
  <c r="I29" i="72" a="1"/>
  <c r="I29" i="72" s="1"/>
  <c r="AF28" i="72"/>
  <c r="AE28" i="72"/>
  <c r="AE28" i="72" a="1"/>
  <c r="AD28" i="72"/>
  <c r="Y28" i="72" a="1"/>
  <c r="Y28" i="72" s="1"/>
  <c r="I28" i="72" a="1"/>
  <c r="I28" i="72" s="1"/>
  <c r="AF27" i="72"/>
  <c r="AE27" i="72"/>
  <c r="AE27" i="72" a="1"/>
  <c r="AD27" i="72"/>
  <c r="Y27" i="72" a="1"/>
  <c r="Y27" i="72" s="1"/>
  <c r="I27" i="72" a="1"/>
  <c r="I27" i="72" s="1"/>
  <c r="AF26" i="72"/>
  <c r="AE26" i="72"/>
  <c r="AE26" i="72" a="1"/>
  <c r="AD26" i="72"/>
  <c r="Y26" i="72" a="1"/>
  <c r="Y26" i="72" s="1"/>
  <c r="I26" i="72" a="1"/>
  <c r="I26" i="72" s="1"/>
  <c r="AF25" i="72"/>
  <c r="AE25" i="72"/>
  <c r="AE25" i="72" a="1"/>
  <c r="AD25" i="72"/>
  <c r="Y25" i="72" a="1"/>
  <c r="Y25" i="72" s="1"/>
  <c r="I25" i="72" a="1"/>
  <c r="I25" i="72" s="1"/>
  <c r="AF24" i="72"/>
  <c r="AE24" i="72"/>
  <c r="AE24" i="72" a="1"/>
  <c r="AD24" i="72"/>
  <c r="Y24" i="72" a="1"/>
  <c r="Y24" i="72" s="1"/>
  <c r="I24" i="72" a="1"/>
  <c r="I24" i="72" s="1"/>
  <c r="AF23" i="72"/>
  <c r="AE23" i="72"/>
  <c r="AE23" i="72" a="1"/>
  <c r="AD23" i="72"/>
  <c r="Y23" i="72" a="1"/>
  <c r="Y23" i="72" s="1"/>
  <c r="I23" i="72" a="1"/>
  <c r="I23" i="72" s="1"/>
  <c r="AF22" i="72"/>
  <c r="AE22" i="72"/>
  <c r="AE22" i="72" a="1"/>
  <c r="AD22" i="72"/>
  <c r="Y22" i="72" a="1"/>
  <c r="Y22" i="72" s="1"/>
  <c r="I22" i="72" a="1"/>
  <c r="I22" i="72" s="1"/>
  <c r="AI21" i="72" a="1"/>
  <c r="AI21" i="72" s="1"/>
  <c r="AF21" i="72"/>
  <c r="AE21" i="72"/>
  <c r="AE21" i="72" a="1"/>
  <c r="AD21" i="72"/>
  <c r="Y21" i="72" a="1"/>
  <c r="Y21" i="72" s="1"/>
  <c r="I21" i="72" a="1"/>
  <c r="I21" i="72" s="1"/>
  <c r="AF20" i="72"/>
  <c r="AE20" i="72" a="1"/>
  <c r="AE20" i="72" s="1"/>
  <c r="AD20" i="72"/>
  <c r="Y20" i="72"/>
  <c r="Y20" i="72" a="1"/>
  <c r="I20" i="72"/>
  <c r="AB20" i="72" s="1" a="1"/>
  <c r="AB20" i="72" s="1"/>
  <c r="I20" i="72" a="1"/>
  <c r="AF19" i="72"/>
  <c r="AE19" i="72"/>
  <c r="AE19" i="72" a="1"/>
  <c r="AD19" i="72"/>
  <c r="Y19" i="72" a="1"/>
  <c r="Y19" i="72" s="1"/>
  <c r="I19" i="72" a="1"/>
  <c r="I19" i="72" s="1"/>
  <c r="AF18" i="72"/>
  <c r="AE18" i="72"/>
  <c r="AE18" i="72" a="1"/>
  <c r="AD18" i="72"/>
  <c r="Y18" i="72" a="1"/>
  <c r="Y18" i="72" s="1"/>
  <c r="I18" i="72" a="1"/>
  <c r="I18" i="72" s="1"/>
  <c r="AI17" i="72" a="1"/>
  <c r="AI17" i="72" s="1"/>
  <c r="AF17" i="72"/>
  <c r="AE17" i="72"/>
  <c r="AE17" i="72" a="1"/>
  <c r="AD17" i="72"/>
  <c r="Y17" i="72" a="1"/>
  <c r="Y17" i="72" s="1"/>
  <c r="I17" i="72" a="1"/>
  <c r="I17" i="72" s="1"/>
  <c r="AI16" i="72" a="1"/>
  <c r="AI16" i="72" s="1"/>
  <c r="AF16" i="72"/>
  <c r="AE16" i="72"/>
  <c r="AE16" i="72" a="1"/>
  <c r="AD16" i="72"/>
  <c r="Y16" i="72" a="1"/>
  <c r="Y16" i="72" s="1"/>
  <c r="I16" i="72" a="1"/>
  <c r="I16" i="72" s="1"/>
  <c r="AF15" i="72"/>
  <c r="AE15" i="72" a="1"/>
  <c r="AE15" i="72" s="1"/>
  <c r="AD15" i="72"/>
  <c r="Y15" i="72"/>
  <c r="Y15" i="72" a="1"/>
  <c r="I15" i="72"/>
  <c r="AB15" i="72" s="1" a="1"/>
  <c r="AB15" i="72" s="1"/>
  <c r="I15" i="72" a="1"/>
  <c r="AF14" i="72"/>
  <c r="AE14" i="72"/>
  <c r="AE14" i="72" a="1"/>
  <c r="AD14" i="72"/>
  <c r="Y14" i="72" a="1"/>
  <c r="Y14" i="72" s="1"/>
  <c r="I14" i="72" a="1"/>
  <c r="I14" i="72" s="1"/>
  <c r="AF13" i="72"/>
  <c r="AE13" i="72" a="1"/>
  <c r="AE13" i="72" s="1"/>
  <c r="AI20" i="72" s="1"/>
  <c r="AD13" i="72"/>
  <c r="Y13" i="72"/>
  <c r="AI19" i="72" s="1"/>
  <c r="Y13" i="72" a="1"/>
  <c r="I13" i="72"/>
  <c r="I13" i="72" a="1"/>
  <c r="A13" i="72"/>
  <c r="Z13" i="72" s="1" a="1"/>
  <c r="Z13" i="72" s="1"/>
  <c r="AI12" i="72"/>
  <c r="S12" i="72"/>
  <c r="AI11" i="72"/>
  <c r="AI10" i="72"/>
  <c r="X10" i="72"/>
  <c r="X10" i="72" a="1"/>
  <c r="W10" i="72"/>
  <c r="W10" i="72" a="1"/>
  <c r="U10" i="72"/>
  <c r="S10" i="72" s="1" a="1"/>
  <c r="S10" i="72" s="1"/>
  <c r="U10" i="72" a="1"/>
  <c r="O10" i="72"/>
  <c r="O10" i="72" a="1"/>
  <c r="E10" i="72"/>
  <c r="AI9" i="72"/>
  <c r="S9" i="72" a="1"/>
  <c r="S9" i="72" s="1"/>
  <c r="AI8" i="72"/>
  <c r="S8" i="72" a="1"/>
  <c r="S8" i="72" s="1"/>
  <c r="L8" i="72"/>
  <c r="AI7" i="72" a="1"/>
  <c r="AI7" i="72" s="1"/>
  <c r="S7" i="72" a="1"/>
  <c r="S7" i="72" s="1"/>
  <c r="C7" i="72"/>
  <c r="AI6" i="72"/>
  <c r="A6" i="72"/>
  <c r="AI5" i="72" a="1"/>
  <c r="AI5" i="72" s="1"/>
  <c r="AO4" i="72"/>
  <c r="AP5" i="72" s="1"/>
  <c r="AI4" i="72" a="1"/>
  <c r="AI4" i="72" s="1"/>
  <c r="S4" i="72"/>
  <c r="AI3" i="72"/>
  <c r="A3" i="72"/>
  <c r="AI2" i="72"/>
  <c r="S2" i="72" s="1" a="1"/>
  <c r="S2" i="72" s="1"/>
  <c r="Q1" i="72"/>
  <c r="N1" i="72"/>
  <c r="AF43" i="71"/>
  <c r="AE43" i="71" a="1"/>
  <c r="AE43" i="71" s="1"/>
  <c r="AD43" i="71"/>
  <c r="Y43" i="71"/>
  <c r="Y43" i="71" a="1"/>
  <c r="I43" i="71"/>
  <c r="I43" i="71" a="1"/>
  <c r="AF42" i="71"/>
  <c r="AE42" i="71" a="1"/>
  <c r="AE42" i="71" s="1"/>
  <c r="AD42" i="71"/>
  <c r="Y42" i="71"/>
  <c r="Y42" i="71" a="1"/>
  <c r="I42" i="71"/>
  <c r="I42" i="71" a="1"/>
  <c r="AF41" i="71"/>
  <c r="AE41" i="71" a="1"/>
  <c r="AE41" i="71" s="1"/>
  <c r="AD41" i="71"/>
  <c r="Y41" i="71"/>
  <c r="Y41" i="71" a="1"/>
  <c r="I41" i="71"/>
  <c r="I41" i="71" a="1"/>
  <c r="AF40" i="71"/>
  <c r="AE40" i="71" a="1"/>
  <c r="AE40" i="71" s="1"/>
  <c r="AD40" i="71"/>
  <c r="Y40" i="71"/>
  <c r="Y40" i="71" a="1"/>
  <c r="I40" i="71"/>
  <c r="I40" i="71" a="1"/>
  <c r="AF39" i="71"/>
  <c r="AE39" i="71" a="1"/>
  <c r="AE39" i="71" s="1"/>
  <c r="AD39" i="71"/>
  <c r="Y39" i="71"/>
  <c r="Y39" i="71" a="1"/>
  <c r="I39" i="71"/>
  <c r="I39" i="71" a="1"/>
  <c r="AF38" i="71"/>
  <c r="AE38" i="71" a="1"/>
  <c r="AE38" i="71" s="1"/>
  <c r="AD38" i="71"/>
  <c r="Y38" i="71"/>
  <c r="Y38" i="71" a="1"/>
  <c r="I38" i="71"/>
  <c r="I38" i="71" a="1"/>
  <c r="AF37" i="71"/>
  <c r="AE37" i="71" a="1"/>
  <c r="AE37" i="71" s="1"/>
  <c r="AD37" i="71"/>
  <c r="Y37" i="71"/>
  <c r="Y37" i="71" a="1"/>
  <c r="I37" i="71"/>
  <c r="I37" i="71" a="1"/>
  <c r="AF36" i="71"/>
  <c r="AE36" i="71" a="1"/>
  <c r="AE36" i="71" s="1"/>
  <c r="AD36" i="71"/>
  <c r="Y36" i="71"/>
  <c r="Y36" i="71" a="1"/>
  <c r="I36" i="71"/>
  <c r="I36" i="71" a="1"/>
  <c r="AF35" i="71"/>
  <c r="AE35" i="71" a="1"/>
  <c r="AE35" i="71" s="1"/>
  <c r="AD35" i="71"/>
  <c r="Y35" i="71"/>
  <c r="Y35" i="71" a="1"/>
  <c r="I35" i="71"/>
  <c r="I35" i="71" a="1"/>
  <c r="AF34" i="71"/>
  <c r="AE34" i="71" a="1"/>
  <c r="AE34" i="71" s="1"/>
  <c r="AD34" i="71"/>
  <c r="Y34" i="71"/>
  <c r="Y34" i="71" a="1"/>
  <c r="I34" i="71"/>
  <c r="I34" i="71" a="1"/>
  <c r="AF33" i="71"/>
  <c r="AE33" i="71" a="1"/>
  <c r="AE33" i="71" s="1"/>
  <c r="AD33" i="71"/>
  <c r="Y33" i="71"/>
  <c r="Y33" i="71" a="1"/>
  <c r="I33" i="71"/>
  <c r="I33" i="71" a="1"/>
  <c r="AF32" i="71"/>
  <c r="AE32" i="71" a="1"/>
  <c r="AE32" i="71" s="1"/>
  <c r="AD32" i="71"/>
  <c r="Y32" i="71"/>
  <c r="Y32" i="71" a="1"/>
  <c r="I32" i="71"/>
  <c r="I32" i="71" a="1"/>
  <c r="AF31" i="71"/>
  <c r="AE31" i="71" a="1"/>
  <c r="AE31" i="71" s="1"/>
  <c r="AD31" i="71"/>
  <c r="Y31" i="71"/>
  <c r="Y31" i="71" a="1"/>
  <c r="I31" i="71"/>
  <c r="I31" i="71" a="1"/>
  <c r="AF30" i="71"/>
  <c r="AE30" i="71" a="1"/>
  <c r="AE30" i="71" s="1"/>
  <c r="AD30" i="71"/>
  <c r="Y30" i="71" a="1"/>
  <c r="Y30" i="71" s="1"/>
  <c r="I30" i="71" a="1"/>
  <c r="I30" i="71" s="1"/>
  <c r="AF29" i="71"/>
  <c r="AE29" i="71"/>
  <c r="AE29" i="71" a="1"/>
  <c r="AD29" i="71"/>
  <c r="Y29" i="71" a="1"/>
  <c r="Y29" i="71" s="1"/>
  <c r="I29" i="71" a="1"/>
  <c r="I29" i="71" s="1"/>
  <c r="AF28" i="71"/>
  <c r="AE28" i="71"/>
  <c r="AE28" i="71" a="1"/>
  <c r="AD28" i="7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a="1"/>
  <c r="Y24" i="71" s="1"/>
  <c r="I24" i="71" a="1"/>
  <c r="I24" i="71" s="1"/>
  <c r="AF23" i="71"/>
  <c r="AE23" i="71"/>
  <c r="AE23" i="71" a="1"/>
  <c r="AD23" i="71"/>
  <c r="Y23" i="71" a="1"/>
  <c r="Y23" i="71" s="1"/>
  <c r="I23" i="71" a="1"/>
  <c r="I23" i="71" s="1"/>
  <c r="AF22" i="71"/>
  <c r="AE22" i="71"/>
  <c r="AE22" i="71" a="1"/>
  <c r="AD22" i="71"/>
  <c r="Y22" i="71" a="1"/>
  <c r="Y22" i="71" s="1"/>
  <c r="I22" i="71" a="1"/>
  <c r="I22" i="71" s="1"/>
  <c r="AI21" i="71" a="1"/>
  <c r="AI21" i="71" s="1"/>
  <c r="AF21" i="71"/>
  <c r="AE21" i="71"/>
  <c r="AE21" i="71" a="1"/>
  <c r="AD21" i="71"/>
  <c r="Y21" i="71" a="1"/>
  <c r="Y21" i="71" s="1"/>
  <c r="I21" i="71" a="1"/>
  <c r="I21" i="71" s="1"/>
  <c r="AF20" i="71"/>
  <c r="AE20" i="71" a="1"/>
  <c r="AE20" i="71" s="1"/>
  <c r="AD20" i="71"/>
  <c r="Y20" i="71"/>
  <c r="Y20" i="71" a="1"/>
  <c r="I20" i="71"/>
  <c r="AB20" i="71" s="1" a="1"/>
  <c r="AB20" i="71" s="1"/>
  <c r="I20" i="71" a="1"/>
  <c r="AF19" i="71"/>
  <c r="AE19" i="71"/>
  <c r="AE19" i="71" a="1"/>
  <c r="AD19" i="71"/>
  <c r="Y19" i="71" a="1"/>
  <c r="Y19" i="71" s="1"/>
  <c r="I19" i="71" a="1"/>
  <c r="I19" i="71" s="1"/>
  <c r="AF18" i="71"/>
  <c r="AE18" i="71"/>
  <c r="AE18" i="71" a="1"/>
  <c r="AD18" i="71"/>
  <c r="Y18" i="71" a="1"/>
  <c r="Y18" i="71" s="1"/>
  <c r="I18" i="71" a="1"/>
  <c r="I18" i="71" s="1"/>
  <c r="AI17" i="71" a="1"/>
  <c r="AI17" i="71" s="1"/>
  <c r="AF17" i="71"/>
  <c r="AE17" i="71"/>
  <c r="AE17" i="71" a="1"/>
  <c r="AD17" i="71"/>
  <c r="Y17" i="71" a="1"/>
  <c r="Y17" i="71" s="1"/>
  <c r="I17" i="71" a="1"/>
  <c r="I17" i="71" s="1"/>
  <c r="AI16" i="71" a="1"/>
  <c r="AI16" i="71" s="1"/>
  <c r="AF16" i="71"/>
  <c r="AE16" i="71"/>
  <c r="AE16" i="71" a="1"/>
  <c r="AD16" i="71"/>
  <c r="Y16" i="71" a="1"/>
  <c r="Y16" i="71" s="1"/>
  <c r="I16" i="71" a="1"/>
  <c r="I16" i="71" s="1"/>
  <c r="AF15" i="71"/>
  <c r="AE15" i="71" a="1"/>
  <c r="AE15" i="71" s="1"/>
  <c r="AD15" i="71"/>
  <c r="Y15" i="71"/>
  <c r="Y15" i="71" a="1"/>
  <c r="I15" i="71"/>
  <c r="AB15" i="71" s="1" a="1"/>
  <c r="AB15" i="71" s="1"/>
  <c r="I15" i="71" a="1"/>
  <c r="AF14" i="71"/>
  <c r="AE14" i="71"/>
  <c r="AE14" i="71" a="1"/>
  <c r="AD14" i="71"/>
  <c r="Y14" i="71" a="1"/>
  <c r="Y14" i="71" s="1"/>
  <c r="I14" i="71" a="1"/>
  <c r="I14" i="71" s="1"/>
  <c r="AF13" i="71"/>
  <c r="AE13" i="71" a="1"/>
  <c r="AE13" i="71" s="1"/>
  <c r="AI20" i="71" s="1"/>
  <c r="AD13" i="71"/>
  <c r="Y13" i="71"/>
  <c r="AI19" i="71" s="1"/>
  <c r="Y13" i="71" a="1"/>
  <c r="I13" i="71"/>
  <c r="AB13" i="71" s="1" a="1"/>
  <c r="AB13" i="71" s="1"/>
  <c r="I13" i="71" a="1"/>
  <c r="A13" i="71"/>
  <c r="Z13" i="71" s="1" a="1"/>
  <c r="Z13" i="71" s="1"/>
  <c r="AI12" i="71"/>
  <c r="S12" i="71"/>
  <c r="AI11" i="71"/>
  <c r="AI10" i="71"/>
  <c r="X10" i="71" a="1"/>
  <c r="X10" i="71" s="1"/>
  <c r="W10" i="71"/>
  <c r="W10" i="71" a="1"/>
  <c r="U10" i="71"/>
  <c r="U10" i="71" a="1"/>
  <c r="O10" i="71" a="1"/>
  <c r="O10" i="71" s="1"/>
  <c r="K10" i="71" a="1"/>
  <c r="K10" i="71" s="1"/>
  <c r="H10" i="71" a="1"/>
  <c r="H10" i="71" s="1"/>
  <c r="E10" i="71"/>
  <c r="AI9" i="71"/>
  <c r="S9" i="71" a="1"/>
  <c r="S9" i="71" s="1"/>
  <c r="AI8" i="71"/>
  <c r="S8" i="71" a="1"/>
  <c r="S8" i="71" s="1"/>
  <c r="L8" i="71"/>
  <c r="AI7" i="71" a="1"/>
  <c r="AI7" i="71" s="1"/>
  <c r="S7" i="71" a="1"/>
  <c r="S7" i="71" s="1"/>
  <c r="C7" i="71"/>
  <c r="AI6" i="71"/>
  <c r="A6" i="71"/>
  <c r="AI5" i="71" a="1"/>
  <c r="AI5" i="71" s="1"/>
  <c r="AP4" i="71"/>
  <c r="AO4" i="71"/>
  <c r="AP5" i="71" s="1"/>
  <c r="AI4" i="71"/>
  <c r="AI4" i="71" a="1"/>
  <c r="S4" i="71"/>
  <c r="AI3" i="71"/>
  <c r="A3" i="71"/>
  <c r="AI2" i="71"/>
  <c r="S2" i="71" a="1"/>
  <c r="S2" i="71" s="1"/>
  <c r="Q1" i="71"/>
  <c r="N1" i="71"/>
  <c r="AF43" i="70"/>
  <c r="AE43" i="70" a="1"/>
  <c r="AE43" i="70" s="1"/>
  <c r="AD43" i="70"/>
  <c r="Y43" i="70"/>
  <c r="Y43" i="70" a="1"/>
  <c r="I43" i="70"/>
  <c r="I43" i="70" a="1"/>
  <c r="AF42" i="70"/>
  <c r="AE42" i="70" a="1"/>
  <c r="AE42" i="70" s="1"/>
  <c r="AD42" i="70"/>
  <c r="Y42" i="70"/>
  <c r="Y42" i="70" a="1"/>
  <c r="I42" i="70"/>
  <c r="I42" i="70" a="1"/>
  <c r="AF41" i="70"/>
  <c r="AE41" i="70" a="1"/>
  <c r="AE41" i="70" s="1"/>
  <c r="AD41" i="70"/>
  <c r="Y41" i="70"/>
  <c r="Y41" i="70" a="1"/>
  <c r="I41" i="70"/>
  <c r="I41" i="70" a="1"/>
  <c r="AF40" i="70"/>
  <c r="AE40" i="70" a="1"/>
  <c r="AE40" i="70" s="1"/>
  <c r="AD40" i="70"/>
  <c r="Y40" i="70"/>
  <c r="Y40" i="70" a="1"/>
  <c r="I40" i="70"/>
  <c r="I40" i="70" a="1"/>
  <c r="AF39" i="70"/>
  <c r="AE39" i="70" a="1"/>
  <c r="AE39" i="70" s="1"/>
  <c r="AD39" i="70"/>
  <c r="Y39" i="70"/>
  <c r="Y39" i="70" a="1"/>
  <c r="I39" i="70"/>
  <c r="I39" i="70" a="1"/>
  <c r="AF38" i="70"/>
  <c r="AE38" i="70" a="1"/>
  <c r="AE38" i="70" s="1"/>
  <c r="AD38" i="70"/>
  <c r="Y38" i="70"/>
  <c r="Y38" i="70" a="1"/>
  <c r="I38" i="70"/>
  <c r="I38" i="70" a="1"/>
  <c r="AF37" i="70"/>
  <c r="AE37" i="70" a="1"/>
  <c r="AE37" i="70" s="1"/>
  <c r="AD37" i="70"/>
  <c r="Y37" i="70"/>
  <c r="Y37" i="70" a="1"/>
  <c r="I37" i="70"/>
  <c r="I37" i="70" a="1"/>
  <c r="AF36" i="70"/>
  <c r="AE36" i="70" a="1"/>
  <c r="AE36" i="70" s="1"/>
  <c r="AD36" i="70"/>
  <c r="Y36" i="70"/>
  <c r="Y36" i="70" a="1"/>
  <c r="I36" i="70"/>
  <c r="I36" i="70" a="1"/>
  <c r="AF35" i="70"/>
  <c r="AE35" i="70" a="1"/>
  <c r="AE35" i="70" s="1"/>
  <c r="AD35" i="70"/>
  <c r="Y35" i="70"/>
  <c r="Y35" i="70" a="1"/>
  <c r="I35" i="70"/>
  <c r="I35" i="70" a="1"/>
  <c r="AF34" i="70"/>
  <c r="AE34" i="70" a="1"/>
  <c r="AE34" i="70" s="1"/>
  <c r="AD34" i="70"/>
  <c r="Y34" i="70"/>
  <c r="Y34" i="70" a="1"/>
  <c r="I34" i="70"/>
  <c r="I34" i="70" a="1"/>
  <c r="AF33" i="70"/>
  <c r="AE33" i="70" a="1"/>
  <c r="AE33" i="70" s="1"/>
  <c r="AD33" i="70"/>
  <c r="Y33" i="70"/>
  <c r="Y33" i="70" a="1"/>
  <c r="I33" i="70"/>
  <c r="I33" i="70" a="1"/>
  <c r="AF32" i="70"/>
  <c r="AE32" i="70" a="1"/>
  <c r="AE32" i="70" s="1"/>
  <c r="AD32" i="70"/>
  <c r="Y32" i="70"/>
  <c r="Y32" i="70" a="1"/>
  <c r="I32" i="70"/>
  <c r="I32" i="70" a="1"/>
  <c r="AF31" i="70"/>
  <c r="AE31" i="70" a="1"/>
  <c r="AE31" i="70" s="1"/>
  <c r="AD31" i="70"/>
  <c r="Y31" i="70"/>
  <c r="Y31" i="70" a="1"/>
  <c r="I31" i="70"/>
  <c r="I31" i="70" a="1"/>
  <c r="AF30" i="70"/>
  <c r="AE30" i="70" a="1"/>
  <c r="AE30" i="70" s="1"/>
  <c r="AD30" i="70"/>
  <c r="Y30" i="70"/>
  <c r="Y30" i="70" a="1"/>
  <c r="I30" i="70"/>
  <c r="I30" i="70" a="1"/>
  <c r="AF29" i="70"/>
  <c r="AE29" i="70" a="1"/>
  <c r="AE29" i="70" s="1"/>
  <c r="AD29" i="70"/>
  <c r="Y29" i="70"/>
  <c r="Y29" i="70" a="1"/>
  <c r="I29" i="70"/>
  <c r="I29" i="70" a="1"/>
  <c r="AF28" i="70"/>
  <c r="AE28" i="70" a="1"/>
  <c r="AE28" i="70" s="1"/>
  <c r="AD28" i="70"/>
  <c r="Y28" i="70"/>
  <c r="Y28" i="70" a="1"/>
  <c r="I28" i="70"/>
  <c r="I28" i="70" a="1"/>
  <c r="AF27" i="70"/>
  <c r="AE27" i="70" a="1"/>
  <c r="AE27" i="70" s="1"/>
  <c r="AD27" i="70"/>
  <c r="Y27" i="70"/>
  <c r="Y27" i="70" a="1"/>
  <c r="I27" i="70"/>
  <c r="I27" i="70" a="1"/>
  <c r="AF26" i="70"/>
  <c r="AE26" i="70" a="1"/>
  <c r="AE26" i="70" s="1"/>
  <c r="AD26" i="70"/>
  <c r="Y26" i="70"/>
  <c r="Y26" i="70" a="1"/>
  <c r="I26" i="70"/>
  <c r="I26" i="70" a="1"/>
  <c r="AF25" i="70"/>
  <c r="AE25" i="70" a="1"/>
  <c r="AE25" i="70" s="1"/>
  <c r="AD25" i="70"/>
  <c r="Y25" i="70"/>
  <c r="Y25" i="70" a="1"/>
  <c r="I25" i="70"/>
  <c r="I25" i="70" a="1"/>
  <c r="AF24" i="70"/>
  <c r="AE24" i="70" a="1"/>
  <c r="AE24" i="70" s="1"/>
  <c r="AD24" i="70"/>
  <c r="Y24" i="70"/>
  <c r="Y24" i="70" a="1"/>
  <c r="I24" i="70" a="1"/>
  <c r="I24" i="70" s="1"/>
  <c r="AF23" i="70"/>
  <c r="AE23" i="70"/>
  <c r="AE23" i="70" a="1"/>
  <c r="AD23" i="70"/>
  <c r="Y23" i="70" a="1"/>
  <c r="Y23" i="70" s="1"/>
  <c r="I23" i="70" a="1"/>
  <c r="I23" i="70" s="1"/>
  <c r="AF22" i="70"/>
  <c r="AE22" i="70"/>
  <c r="AE22" i="70" a="1"/>
  <c r="AD22" i="70"/>
  <c r="Y22" i="70" a="1"/>
  <c r="Y22" i="70" s="1"/>
  <c r="I22" i="70" a="1"/>
  <c r="I22" i="70" s="1"/>
  <c r="AI21" i="70" a="1"/>
  <c r="AI21" i="70" s="1"/>
  <c r="AF21" i="70"/>
  <c r="AE21" i="70"/>
  <c r="AE21" i="70" a="1"/>
  <c r="AD21" i="70"/>
  <c r="Y21" i="70" a="1"/>
  <c r="Y21" i="70" s="1"/>
  <c r="I21" i="70" a="1"/>
  <c r="I21" i="70" s="1"/>
  <c r="AF20" i="70"/>
  <c r="AE20" i="70" a="1"/>
  <c r="AE20" i="70" s="1"/>
  <c r="AD20" i="70"/>
  <c r="Y20" i="70"/>
  <c r="Y20" i="70" a="1"/>
  <c r="I20" i="70"/>
  <c r="AB20" i="70" s="1" a="1"/>
  <c r="AB20" i="70" s="1"/>
  <c r="I20" i="70" a="1"/>
  <c r="AF19" i="70"/>
  <c r="AE19" i="70"/>
  <c r="AE19" i="70" a="1"/>
  <c r="AD19" i="70"/>
  <c r="Y19" i="70" a="1"/>
  <c r="Y19" i="70" s="1"/>
  <c r="I19" i="70" a="1"/>
  <c r="I19" i="70" s="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c r="Y15" i="70" a="1"/>
  <c r="I15" i="70"/>
  <c r="AB15" i="70" s="1" a="1"/>
  <c r="AB15" i="70" s="1"/>
  <c r="I15" i="70" a="1"/>
  <c r="AF14" i="70"/>
  <c r="AE14" i="70"/>
  <c r="AE14" i="70" a="1"/>
  <c r="AD14" i="70"/>
  <c r="Y14" i="70" a="1"/>
  <c r="Y14" i="70" s="1"/>
  <c r="I14" i="70" a="1"/>
  <c r="I14" i="70" s="1"/>
  <c r="AB14" i="70" s="1" a="1"/>
  <c r="AB14" i="70" s="1"/>
  <c r="AF13" i="70"/>
  <c r="AE13" i="70" a="1"/>
  <c r="AE13" i="70" s="1"/>
  <c r="AI20" i="70" s="1"/>
  <c r="AD13" i="70"/>
  <c r="Y13" i="70"/>
  <c r="AI19" i="70" s="1"/>
  <c r="Y13" i="70" a="1"/>
  <c r="I13" i="70"/>
  <c r="I13" i="70" a="1"/>
  <c r="A13" i="70"/>
  <c r="Z13" i="70" s="1" a="1"/>
  <c r="Z13" i="70" s="1"/>
  <c r="AI12" i="70"/>
  <c r="S12" i="70"/>
  <c r="AI11" i="70"/>
  <c r="AI10" i="70"/>
  <c r="X10" i="70" a="1"/>
  <c r="X10" i="70" s="1"/>
  <c r="W10" i="70"/>
  <c r="W10" i="70" a="1"/>
  <c r="U10" i="70"/>
  <c r="U10" i="70" a="1"/>
  <c r="O10" i="70" a="1"/>
  <c r="O10" i="70" s="1"/>
  <c r="K10" i="70" a="1"/>
  <c r="K10" i="70" s="1"/>
  <c r="H10" i="70" a="1"/>
  <c r="H10" i="70" s="1"/>
  <c r="E10" i="70"/>
  <c r="AI9" i="70"/>
  <c r="S9" i="70" a="1"/>
  <c r="S9" i="70" s="1"/>
  <c r="AI8" i="70"/>
  <c r="S8" i="70" a="1"/>
  <c r="S8" i="70" s="1"/>
  <c r="L8" i="70"/>
  <c r="AI7" i="70" a="1"/>
  <c r="AI7" i="70" s="1"/>
  <c r="S7" i="70" a="1"/>
  <c r="S7" i="70" s="1"/>
  <c r="C7" i="70"/>
  <c r="AI6" i="70"/>
  <c r="A6" i="70"/>
  <c r="AI5" i="70"/>
  <c r="AI5" i="70" a="1"/>
  <c r="AO4" i="70"/>
  <c r="AP5" i="70" s="1"/>
  <c r="AI4" i="70"/>
  <c r="AI4" i="70" a="1"/>
  <c r="S4" i="70"/>
  <c r="AI3" i="70"/>
  <c r="A3" i="70"/>
  <c r="AI2" i="70"/>
  <c r="S2" i="70" a="1"/>
  <c r="S2" i="70" s="1"/>
  <c r="Q1" i="70"/>
  <c r="N1" i="70"/>
  <c r="AF43" i="69"/>
  <c r="AE43" i="69" a="1"/>
  <c r="AE43" i="69" s="1"/>
  <c r="AD43" i="69"/>
  <c r="Y43" i="69"/>
  <c r="Y43" i="69" a="1"/>
  <c r="I43" i="69"/>
  <c r="I43" i="69" a="1"/>
  <c r="AF42" i="69"/>
  <c r="AE42" i="69" a="1"/>
  <c r="AE42" i="69" s="1"/>
  <c r="AD42" i="69"/>
  <c r="Y42" i="69"/>
  <c r="Y42" i="69" a="1"/>
  <c r="I42" i="69"/>
  <c r="I42" i="69" a="1"/>
  <c r="AF41" i="69"/>
  <c r="AE41" i="69" a="1"/>
  <c r="AE41" i="69" s="1"/>
  <c r="AD41" i="69"/>
  <c r="Y41" i="69"/>
  <c r="Y41" i="69" a="1"/>
  <c r="I41" i="69"/>
  <c r="I41" i="69" a="1"/>
  <c r="AF40" i="69"/>
  <c r="AE40" i="69" a="1"/>
  <c r="AE40" i="69" s="1"/>
  <c r="AD40" i="69"/>
  <c r="Y40" i="69"/>
  <c r="Y40" i="69" a="1"/>
  <c r="I40" i="69"/>
  <c r="I40" i="69" a="1"/>
  <c r="AF39" i="69"/>
  <c r="AE39" i="69" a="1"/>
  <c r="AE39" i="69" s="1"/>
  <c r="AD39" i="69"/>
  <c r="Y39" i="69"/>
  <c r="Y39" i="69" a="1"/>
  <c r="I39" i="69"/>
  <c r="I39" i="69" a="1"/>
  <c r="AF38" i="69"/>
  <c r="AE38" i="69" a="1"/>
  <c r="AE38" i="69" s="1"/>
  <c r="AD38" i="69"/>
  <c r="Y38" i="69"/>
  <c r="Y38" i="69" a="1"/>
  <c r="I38" i="69"/>
  <c r="I38" i="69" a="1"/>
  <c r="AF37" i="69"/>
  <c r="AE37" i="69" a="1"/>
  <c r="AE37" i="69" s="1"/>
  <c r="AD37" i="69"/>
  <c r="Y37" i="69"/>
  <c r="Y37" i="69" a="1"/>
  <c r="I37" i="69"/>
  <c r="I37" i="69" a="1"/>
  <c r="AF36" i="69"/>
  <c r="AE36" i="69" a="1"/>
  <c r="AE36" i="69" s="1"/>
  <c r="AD36" i="69"/>
  <c r="Y36" i="69"/>
  <c r="Y36" i="69" a="1"/>
  <c r="I36" i="69"/>
  <c r="I36" i="69" a="1"/>
  <c r="AF35" i="69"/>
  <c r="AE35" i="69" a="1"/>
  <c r="AE35" i="69" s="1"/>
  <c r="AD35" i="69"/>
  <c r="Y35" i="69"/>
  <c r="Y35" i="69" a="1"/>
  <c r="I35" i="69"/>
  <c r="I35" i="69" a="1"/>
  <c r="AF34" i="69"/>
  <c r="AE34" i="69" a="1"/>
  <c r="AE34" i="69" s="1"/>
  <c r="AD34" i="69"/>
  <c r="Y34" i="69"/>
  <c r="Y34" i="69" a="1"/>
  <c r="I34" i="69"/>
  <c r="I34" i="69" a="1"/>
  <c r="AF33" i="69"/>
  <c r="AE33" i="69" a="1"/>
  <c r="AE33" i="69" s="1"/>
  <c r="AD33" i="69"/>
  <c r="Y33" i="69"/>
  <c r="Y33" i="69" a="1"/>
  <c r="I33" i="69"/>
  <c r="I33" i="69" a="1"/>
  <c r="AF32" i="69"/>
  <c r="AE32" i="69" a="1"/>
  <c r="AE32" i="69" s="1"/>
  <c r="AD32" i="69"/>
  <c r="Y32" i="69"/>
  <c r="Y32" i="69" a="1"/>
  <c r="I32" i="69"/>
  <c r="I32" i="69" a="1"/>
  <c r="AF31" i="69"/>
  <c r="AE31" i="69" a="1"/>
  <c r="AE31" i="69" s="1"/>
  <c r="AD31" i="69"/>
  <c r="Y31" i="69"/>
  <c r="Y31" i="69" a="1"/>
  <c r="I31" i="69"/>
  <c r="I31" i="69" a="1"/>
  <c r="AF30" i="69"/>
  <c r="AE30" i="69" a="1"/>
  <c r="AE30" i="69" s="1"/>
  <c r="AD30" i="69"/>
  <c r="Y30" i="69"/>
  <c r="Y30" i="69" a="1"/>
  <c r="I30" i="69"/>
  <c r="I30" i="69" a="1"/>
  <c r="AF29" i="69"/>
  <c r="AE29" i="69" a="1"/>
  <c r="AE29" i="69" s="1"/>
  <c r="AD29" i="69"/>
  <c r="Y29" i="69"/>
  <c r="Y29" i="69" a="1"/>
  <c r="I29" i="69"/>
  <c r="I29" i="69" a="1"/>
  <c r="AF28" i="69"/>
  <c r="AE28" i="69" a="1"/>
  <c r="AE28" i="69" s="1"/>
  <c r="AD28" i="69"/>
  <c r="Y28" i="69"/>
  <c r="Y28" i="69" a="1"/>
  <c r="I28" i="69"/>
  <c r="I28" i="69" a="1"/>
  <c r="AF27" i="69"/>
  <c r="AE27" i="69" a="1"/>
  <c r="AE27" i="69" s="1"/>
  <c r="AD27" i="69"/>
  <c r="Y27" i="69"/>
  <c r="Y27" i="69" a="1"/>
  <c r="I27" i="69"/>
  <c r="I27" i="69" a="1"/>
  <c r="AF26" i="69"/>
  <c r="AE26" i="69" a="1"/>
  <c r="AE26" i="69" s="1"/>
  <c r="AD26" i="69"/>
  <c r="Y26" i="69"/>
  <c r="Y26" i="69" a="1"/>
  <c r="I26" i="69"/>
  <c r="I26" i="69" a="1"/>
  <c r="AF25" i="69"/>
  <c r="AE25" i="69" a="1"/>
  <c r="AE25" i="69" s="1"/>
  <c r="AD25" i="69"/>
  <c r="Y25" i="69"/>
  <c r="Y25" i="69" a="1"/>
  <c r="I25" i="69"/>
  <c r="I25" i="69" a="1"/>
  <c r="AF24" i="69"/>
  <c r="AE24" i="69" a="1"/>
  <c r="AE24" i="69" s="1"/>
  <c r="AD24" i="69"/>
  <c r="Y24" i="69"/>
  <c r="Y24" i="69" a="1"/>
  <c r="I24" i="69"/>
  <c r="I24" i="69" a="1"/>
  <c r="AF23" i="69"/>
  <c r="AE23" i="69" a="1"/>
  <c r="AE23" i="69" s="1"/>
  <c r="AD23" i="69"/>
  <c r="Y23" i="69"/>
  <c r="Y23" i="69" a="1"/>
  <c r="I23" i="69"/>
  <c r="I23" i="69" a="1"/>
  <c r="AF22" i="69"/>
  <c r="AE22" i="69" a="1"/>
  <c r="AE22" i="69" s="1"/>
  <c r="AD22" i="69"/>
  <c r="Y22" i="69"/>
  <c r="Y22" i="69" a="1"/>
  <c r="I22" i="69"/>
  <c r="I22" i="69" a="1"/>
  <c r="AI21" i="69" a="1"/>
  <c r="AI21" i="69" s="1"/>
  <c r="AF21" i="69"/>
  <c r="AE21" i="69" a="1"/>
  <c r="AE21" i="69" s="1"/>
  <c r="AD21" i="69"/>
  <c r="Y21" i="69"/>
  <c r="Y21" i="69" a="1"/>
  <c r="I21" i="69"/>
  <c r="I21" i="69" a="1"/>
  <c r="AF20" i="69"/>
  <c r="AE20" i="69"/>
  <c r="AE20" i="69" a="1"/>
  <c r="AD20" i="69"/>
  <c r="Y20" i="69" a="1"/>
  <c r="Y20" i="69" s="1"/>
  <c r="I20" i="69" a="1"/>
  <c r="I20" i="69" s="1"/>
  <c r="AB20" i="69" s="1" a="1"/>
  <c r="AB20" i="69" s="1"/>
  <c r="AF19" i="69"/>
  <c r="AE19" i="69" a="1"/>
  <c r="AE19" i="69" s="1"/>
  <c r="AD19" i="69"/>
  <c r="Y19" i="69"/>
  <c r="Y19" i="69" a="1"/>
  <c r="I19" i="69"/>
  <c r="I19" i="69" a="1"/>
  <c r="AF18" i="69"/>
  <c r="AE18" i="69" a="1"/>
  <c r="AE18" i="69" s="1"/>
  <c r="AD18" i="69"/>
  <c r="Y18" i="69"/>
  <c r="Y18" i="69" a="1"/>
  <c r="I18" i="69"/>
  <c r="I18" i="69" a="1"/>
  <c r="AI17" i="69" a="1"/>
  <c r="AI17" i="69" s="1"/>
  <c r="AF17" i="69"/>
  <c r="AE17" i="69" a="1"/>
  <c r="AE17" i="69" s="1"/>
  <c r="AD17" i="69"/>
  <c r="Y17" i="69"/>
  <c r="Y17" i="69" a="1"/>
  <c r="I17" i="69"/>
  <c r="I17" i="69" a="1"/>
  <c r="AI16" i="69"/>
  <c r="AI16" i="69" a="1"/>
  <c r="AF16" i="69"/>
  <c r="AE16" i="69" a="1"/>
  <c r="AE16" i="69" s="1"/>
  <c r="AD16" i="69"/>
  <c r="Y16" i="69"/>
  <c r="Y16" i="69" a="1"/>
  <c r="I16" i="69"/>
  <c r="I16" i="69" a="1"/>
  <c r="AF15" i="69"/>
  <c r="AE15" i="69"/>
  <c r="AE15" i="69" a="1"/>
  <c r="AD15" i="69"/>
  <c r="Y15" i="69" a="1"/>
  <c r="Y15" i="69" s="1"/>
  <c r="I15" i="69" a="1"/>
  <c r="I15" i="69" s="1"/>
  <c r="AB15" i="69" s="1" a="1"/>
  <c r="AB15" i="69" s="1"/>
  <c r="AF14" i="69"/>
  <c r="AE14" i="69" a="1"/>
  <c r="AE14" i="69" s="1"/>
  <c r="AD14" i="69"/>
  <c r="Y14" i="69"/>
  <c r="Y14" i="69" a="1"/>
  <c r="I14" i="69"/>
  <c r="I14" i="69" a="1"/>
  <c r="AF13" i="69"/>
  <c r="AE13" i="69"/>
  <c r="AI20" i="69" s="1"/>
  <c r="AE13" i="69" a="1"/>
  <c r="AD13" i="69"/>
  <c r="Y13" i="69" a="1"/>
  <c r="Y13" i="69" s="1"/>
  <c r="AI19" i="69" s="1"/>
  <c r="I13" i="69" a="1"/>
  <c r="I13" i="69" s="1"/>
  <c r="I44" i="69" s="1"/>
  <c r="A13" i="69"/>
  <c r="AI12" i="69"/>
  <c r="S12" i="69"/>
  <c r="AI11" i="69"/>
  <c r="AI10" i="69"/>
  <c r="X10" i="69" a="1"/>
  <c r="X10" i="69" s="1"/>
  <c r="W10" i="69" a="1"/>
  <c r="W10" i="69" s="1"/>
  <c r="U10" i="69" a="1"/>
  <c r="U10" i="69" s="1"/>
  <c r="O10" i="69" a="1"/>
  <c r="O10" i="69" s="1"/>
  <c r="E10" i="69"/>
  <c r="AI9" i="69"/>
  <c r="S9" i="69" a="1"/>
  <c r="S9" i="69" s="1"/>
  <c r="AI8" i="69"/>
  <c r="S8" i="69"/>
  <c r="S8" i="69" a="1"/>
  <c r="L8" i="69"/>
  <c r="AI7" i="69"/>
  <c r="AI7" i="69" a="1"/>
  <c r="S7" i="69"/>
  <c r="S7" i="69" a="1"/>
  <c r="C7" i="69"/>
  <c r="AI6" i="69"/>
  <c r="A6" i="69"/>
  <c r="AI5" i="69" a="1"/>
  <c r="AI5" i="69" s="1"/>
  <c r="AO4" i="69"/>
  <c r="AI4" i="69" a="1"/>
  <c r="AI4" i="69" s="1"/>
  <c r="S3" i="69" s="1" a="1"/>
  <c r="S3" i="69" s="1"/>
  <c r="S4" i="69"/>
  <c r="AI3" i="69"/>
  <c r="A3" i="69"/>
  <c r="AI2" i="69"/>
  <c r="S2" i="69" a="1"/>
  <c r="S2" i="69" s="1"/>
  <c r="Q1" i="69"/>
  <c r="N1" i="69"/>
  <c r="AF43" i="68"/>
  <c r="AE43" i="68"/>
  <c r="AE43" i="68" a="1"/>
  <c r="AD43" i="68"/>
  <c r="Y43" i="68" a="1"/>
  <c r="Y43" i="68" s="1"/>
  <c r="I43" i="68" a="1"/>
  <c r="I43" i="68" s="1"/>
  <c r="AA43" i="68" s="1" a="1"/>
  <c r="AA43" i="68" s="1"/>
  <c r="AF42" i="68"/>
  <c r="AE42" i="68"/>
  <c r="AE42" i="68" a="1"/>
  <c r="AD42" i="68"/>
  <c r="Y42" i="68"/>
  <c r="Y42" i="68" a="1"/>
  <c r="I42" i="68" a="1"/>
  <c r="I42" i="68" s="1"/>
  <c r="AF41" i="68"/>
  <c r="AE41" i="68"/>
  <c r="AE41" i="68" a="1"/>
  <c r="AD41" i="68"/>
  <c r="Y41" i="68" a="1"/>
  <c r="Y41" i="68" s="1"/>
  <c r="I41" i="68" a="1"/>
  <c r="I41" i="68" s="1"/>
  <c r="AF40" i="68"/>
  <c r="AE40" i="68"/>
  <c r="AE40" i="68" a="1"/>
  <c r="AD40" i="68"/>
  <c r="Y40" i="68" a="1"/>
  <c r="Y40" i="68" s="1"/>
  <c r="I40" i="68" a="1"/>
  <c r="I40" i="68" s="1"/>
  <c r="AF39" i="68"/>
  <c r="AE39" i="68"/>
  <c r="AE39" i="68" a="1"/>
  <c r="AD39" i="68"/>
  <c r="Y39" i="68" a="1"/>
  <c r="Y39" i="68" s="1"/>
  <c r="I39" i="68" a="1"/>
  <c r="I39" i="68" s="1"/>
  <c r="AF38" i="68"/>
  <c r="AE38" i="68"/>
  <c r="AE38" i="68" a="1"/>
  <c r="AD38" i="68"/>
  <c r="Y38" i="68" a="1"/>
  <c r="Y38" i="68" s="1"/>
  <c r="I38" i="68" a="1"/>
  <c r="I38" i="68" s="1"/>
  <c r="AF37" i="68"/>
  <c r="AE37" i="68"/>
  <c r="AE37" i="68" a="1"/>
  <c r="AD37" i="68"/>
  <c r="Y37" i="68" a="1"/>
  <c r="Y37" i="68" s="1"/>
  <c r="I37" i="68" a="1"/>
  <c r="I37" i="68" s="1"/>
  <c r="AF36" i="68"/>
  <c r="AE36" i="68"/>
  <c r="AE36" i="68" a="1"/>
  <c r="AD36" i="68"/>
  <c r="Y36" i="68" a="1"/>
  <c r="Y36" i="68" s="1"/>
  <c r="I36" i="68" a="1"/>
  <c r="I36" i="68" s="1"/>
  <c r="AF35" i="68"/>
  <c r="AE35" i="68"/>
  <c r="AE35" i="68" a="1"/>
  <c r="AD35" i="68"/>
  <c r="Y35" i="68" a="1"/>
  <c r="Y35" i="68" s="1"/>
  <c r="I35" i="68" a="1"/>
  <c r="I35" i="68" s="1"/>
  <c r="AF34" i="68"/>
  <c r="AE34" i="68"/>
  <c r="AE34" i="68" a="1"/>
  <c r="AD34" i="68"/>
  <c r="Y34" i="68" a="1"/>
  <c r="Y34" i="68" s="1"/>
  <c r="I34" i="68" a="1"/>
  <c r="I34" i="68" s="1"/>
  <c r="AF33" i="68"/>
  <c r="AE33" i="68"/>
  <c r="AE33" i="68" a="1"/>
  <c r="AD33" i="68"/>
  <c r="Y33" i="68" a="1"/>
  <c r="Y33" i="68" s="1"/>
  <c r="I33" i="68" a="1"/>
  <c r="I33" i="68" s="1"/>
  <c r="AF32" i="68"/>
  <c r="AE32" i="68"/>
  <c r="AE32" i="68" a="1"/>
  <c r="AD32" i="68"/>
  <c r="Y32" i="68" a="1"/>
  <c r="Y32" i="68" s="1"/>
  <c r="I32" i="68" a="1"/>
  <c r="I32" i="68" s="1"/>
  <c r="AF31" i="68"/>
  <c r="AE31" i="68"/>
  <c r="AE31" i="68" a="1"/>
  <c r="AD31" i="68"/>
  <c r="Y31" i="68" a="1"/>
  <c r="Y31" i="68" s="1"/>
  <c r="I31" i="68" a="1"/>
  <c r="I31" i="68" s="1"/>
  <c r="AF30" i="68"/>
  <c r="AE30" i="68"/>
  <c r="AE30" i="68" a="1"/>
  <c r="AD30" i="68"/>
  <c r="Y30" i="68" a="1"/>
  <c r="Y30" i="68" s="1"/>
  <c r="I30" i="68" a="1"/>
  <c r="I30" i="68" s="1"/>
  <c r="AF29" i="68"/>
  <c r="AE29" i="68"/>
  <c r="AE29" i="68" a="1"/>
  <c r="AD29" i="68"/>
  <c r="Y29" i="68" a="1"/>
  <c r="Y29" i="68" s="1"/>
  <c r="I29" i="68" a="1"/>
  <c r="I29" i="68" s="1"/>
  <c r="AF28" i="68"/>
  <c r="AE28" i="68"/>
  <c r="AE28" i="68" a="1"/>
  <c r="AD28" i="68"/>
  <c r="Y28" i="68" a="1"/>
  <c r="Y28" i="68" s="1"/>
  <c r="I28" i="68" a="1"/>
  <c r="I28" i="68" s="1"/>
  <c r="AF27" i="68"/>
  <c r="AE27" i="68"/>
  <c r="AE27" i="68" a="1"/>
  <c r="AD27" i="68"/>
  <c r="Y27" i="68" a="1"/>
  <c r="Y27" i="68" s="1"/>
  <c r="I27" i="68" a="1"/>
  <c r="I27" i="68" s="1"/>
  <c r="AF26" i="68"/>
  <c r="AE26" i="68"/>
  <c r="AE26" i="68" a="1"/>
  <c r="AD26" i="68"/>
  <c r="Y26" i="68" a="1"/>
  <c r="Y26" i="68" s="1"/>
  <c r="I26" i="68" a="1"/>
  <c r="I26" i="68" s="1"/>
  <c r="AF25" i="68"/>
  <c r="AE25" i="68"/>
  <c r="AE25" i="68" a="1"/>
  <c r="AD25" i="68"/>
  <c r="Y25" i="68" a="1"/>
  <c r="Y25" i="68" s="1"/>
  <c r="I25" i="68" a="1"/>
  <c r="I25" i="68" s="1"/>
  <c r="AF24" i="68"/>
  <c r="AE24" i="68"/>
  <c r="AE24" i="68" a="1"/>
  <c r="AD24" i="68"/>
  <c r="Y24" i="68" a="1"/>
  <c r="Y24" i="68" s="1"/>
  <c r="I24" i="68" a="1"/>
  <c r="I24" i="68" s="1"/>
  <c r="AF23" i="68"/>
  <c r="AE23" i="68"/>
  <c r="AE23" i="68" a="1"/>
  <c r="AD23" i="68"/>
  <c r="Y23" i="68" a="1"/>
  <c r="Y23" i="68" s="1"/>
  <c r="I23" i="68" a="1"/>
  <c r="I23" i="68" s="1"/>
  <c r="AF22" i="68"/>
  <c r="AE22" i="68"/>
  <c r="AE22" i="68" a="1"/>
  <c r="AD22" i="68"/>
  <c r="Y22" i="68" a="1"/>
  <c r="Y22" i="68" s="1"/>
  <c r="I22" i="68" a="1"/>
  <c r="I22" i="68" s="1"/>
  <c r="AI21" i="68" a="1"/>
  <c r="AI21" i="68" s="1"/>
  <c r="AF21" i="68"/>
  <c r="AE21" i="68"/>
  <c r="AE21" i="68" a="1"/>
  <c r="AD21" i="68"/>
  <c r="Y21" i="68" a="1"/>
  <c r="Y21" i="68" s="1"/>
  <c r="I21" i="68" a="1"/>
  <c r="I21" i="68" s="1"/>
  <c r="AF20" i="68"/>
  <c r="AE20" i="68" a="1"/>
  <c r="AE20" i="68" s="1"/>
  <c r="AD20" i="68"/>
  <c r="Y20" i="68"/>
  <c r="Y20" i="68" a="1"/>
  <c r="I20" i="68"/>
  <c r="AB20" i="68" s="1" a="1"/>
  <c r="AB20" i="68" s="1"/>
  <c r="I20" i="68" a="1"/>
  <c r="AF19" i="68"/>
  <c r="AE19" i="68"/>
  <c r="AE19" i="68" a="1"/>
  <c r="AD19" i="68"/>
  <c r="Y19" i="68" a="1"/>
  <c r="Y19" i="68" s="1"/>
  <c r="I19" i="68" a="1"/>
  <c r="I19" i="68" s="1"/>
  <c r="AF18" i="68"/>
  <c r="AE18" i="68"/>
  <c r="AE18" i="68" a="1"/>
  <c r="AD18" i="68"/>
  <c r="Y18" i="68" a="1"/>
  <c r="Y18" i="68" s="1"/>
  <c r="I18" i="68" a="1"/>
  <c r="I18" i="68" s="1"/>
  <c r="AI17" i="68" a="1"/>
  <c r="AI17" i="68" s="1"/>
  <c r="AF17" i="68"/>
  <c r="AE17" i="68"/>
  <c r="AE17" i="68" a="1"/>
  <c r="AD17" i="68"/>
  <c r="Y17" i="68" a="1"/>
  <c r="Y17" i="68" s="1"/>
  <c r="I17" i="68" a="1"/>
  <c r="I17" i="68" s="1"/>
  <c r="AI16" i="68" a="1"/>
  <c r="AI16" i="68" s="1"/>
  <c r="AF16" i="68"/>
  <c r="AE16" i="68"/>
  <c r="AE16" i="68" a="1"/>
  <c r="AD16" i="68"/>
  <c r="Y16" i="68" a="1"/>
  <c r="Y16" i="68" s="1"/>
  <c r="I16" i="68" a="1"/>
  <c r="I16" i="68" s="1"/>
  <c r="AF15" i="68"/>
  <c r="AE15" i="68" a="1"/>
  <c r="AE15" i="68" s="1"/>
  <c r="AD15" i="68"/>
  <c r="Y15" i="68"/>
  <c r="Y15" i="68" a="1"/>
  <c r="I15" i="68"/>
  <c r="AB15" i="68" s="1" a="1"/>
  <c r="AB15" i="68" s="1"/>
  <c r="I15" i="68" a="1"/>
  <c r="AF14" i="68"/>
  <c r="AE14" i="68"/>
  <c r="AE14" i="68" a="1"/>
  <c r="AD14" i="68"/>
  <c r="Y14" i="68" a="1"/>
  <c r="Y14" i="68" s="1"/>
  <c r="I14" i="68" a="1"/>
  <c r="I14" i="68" s="1"/>
  <c r="AF13" i="68"/>
  <c r="AE13" i="68" a="1"/>
  <c r="AE13" i="68" s="1"/>
  <c r="AI20" i="68" s="1"/>
  <c r="AD13" i="68"/>
  <c r="Y13" i="68"/>
  <c r="AI19" i="68" s="1"/>
  <c r="Y13" i="68" a="1"/>
  <c r="I13" i="68"/>
  <c r="I13" i="68" a="1"/>
  <c r="A13" i="68"/>
  <c r="Z13" i="68" s="1" a="1"/>
  <c r="Z13" i="68" s="1"/>
  <c r="AI12" i="68"/>
  <c r="S12" i="68"/>
  <c r="AI11" i="68"/>
  <c r="AI10" i="68"/>
  <c r="X10" i="68"/>
  <c r="X10" i="68" a="1"/>
  <c r="W10" i="68" a="1"/>
  <c r="W10" i="68" s="1"/>
  <c r="U10" i="68" a="1"/>
  <c r="U10" i="68" s="1"/>
  <c r="S10" i="68" s="1" a="1"/>
  <c r="S10" i="68" s="1"/>
  <c r="O10" i="68" a="1"/>
  <c r="O10" i="68" s="1"/>
  <c r="K10" i="68" a="1"/>
  <c r="K10" i="68" s="1"/>
  <c r="H10" i="68" a="1"/>
  <c r="H10" i="68" s="1"/>
  <c r="E10" i="68"/>
  <c r="AI9" i="68"/>
  <c r="S9" i="68"/>
  <c r="S9" i="68" a="1"/>
  <c r="AI8" i="68"/>
  <c r="S8" i="68" a="1"/>
  <c r="S8" i="68" s="1"/>
  <c r="L8" i="68"/>
  <c r="AI7" i="68" a="1"/>
  <c r="AI7" i="68" s="1"/>
  <c r="S7" i="68" a="1"/>
  <c r="S7" i="68" s="1"/>
  <c r="C7" i="68"/>
  <c r="AI6" i="68"/>
  <c r="A6" i="68"/>
  <c r="AI5" i="68" a="1"/>
  <c r="AI5" i="68" s="1"/>
  <c r="AO4" i="68"/>
  <c r="AP5" i="68" s="1"/>
  <c r="AI4" i="68"/>
  <c r="AI4" i="68" a="1"/>
  <c r="S4" i="68"/>
  <c r="AI3" i="68"/>
  <c r="A3" i="68"/>
  <c r="AI2" i="68"/>
  <c r="S2" i="68" a="1"/>
  <c r="S2" i="68" s="1"/>
  <c r="Q1" i="68"/>
  <c r="N1" i="68"/>
  <c r="AF43" i="67"/>
  <c r="AE43" i="67" a="1"/>
  <c r="AE43" i="67" s="1"/>
  <c r="AD43" i="67"/>
  <c r="Y43" i="67" a="1"/>
  <c r="Y43" i="67" s="1"/>
  <c r="I43" i="67" a="1"/>
  <c r="I43" i="67" s="1"/>
  <c r="AF42" i="67"/>
  <c r="AE42" i="67" a="1"/>
  <c r="AE42" i="67" s="1"/>
  <c r="AD42" i="67"/>
  <c r="Y42" i="67"/>
  <c r="Y42" i="67" a="1"/>
  <c r="I42" i="67"/>
  <c r="AB42" i="67" s="1" a="1"/>
  <c r="AB42" i="67" s="1"/>
  <c r="I42" i="67" a="1"/>
  <c r="AF41" i="67"/>
  <c r="AE41" i="67" a="1"/>
  <c r="AE41" i="67" s="1"/>
  <c r="AD41" i="67"/>
  <c r="Y41" i="67" a="1"/>
  <c r="Y41" i="67" s="1"/>
  <c r="I41" i="67" a="1"/>
  <c r="I41" i="67" s="1"/>
  <c r="AF40" i="67"/>
  <c r="AE40" i="67"/>
  <c r="AE40" i="67" a="1"/>
  <c r="AD40" i="67"/>
  <c r="Y40" i="67" a="1"/>
  <c r="Y40" i="67" s="1"/>
  <c r="I40" i="67" a="1"/>
  <c r="I40" i="67" s="1"/>
  <c r="AF39" i="67"/>
  <c r="AE39" i="67"/>
  <c r="AE39" i="67" a="1"/>
  <c r="AD39" i="67"/>
  <c r="Y39" i="67" a="1"/>
  <c r="Y39" i="67" s="1"/>
  <c r="I39" i="67" a="1"/>
  <c r="I39" i="67" s="1"/>
  <c r="AF38" i="67"/>
  <c r="AE38" i="67"/>
  <c r="AE38" i="67" a="1"/>
  <c r="AD38" i="67"/>
  <c r="Y38" i="67" a="1"/>
  <c r="Y38" i="67" s="1"/>
  <c r="I38" i="67" a="1"/>
  <c r="I38" i="67" s="1"/>
  <c r="AF37" i="67"/>
  <c r="AE37" i="67"/>
  <c r="AE37" i="67" a="1"/>
  <c r="AD37" i="67"/>
  <c r="Y37" i="67" a="1"/>
  <c r="Y37" i="67" s="1"/>
  <c r="I37" i="67" a="1"/>
  <c r="I37" i="67" s="1"/>
  <c r="AF36" i="67"/>
  <c r="AE36" i="67"/>
  <c r="AE36" i="67" a="1"/>
  <c r="AD36" i="67"/>
  <c r="Y36" i="67" a="1"/>
  <c r="Y36" i="67" s="1"/>
  <c r="I36" i="67" a="1"/>
  <c r="I36" i="67" s="1"/>
  <c r="AF35" i="67"/>
  <c r="AE35" i="67"/>
  <c r="AE35" i="67" a="1"/>
  <c r="AD35" i="67"/>
  <c r="Y35" i="67" a="1"/>
  <c r="Y35" i="67" s="1"/>
  <c r="I35" i="67" a="1"/>
  <c r="I35" i="67" s="1"/>
  <c r="AF34" i="67"/>
  <c r="AE34" i="67"/>
  <c r="AE34" i="67" a="1"/>
  <c r="AD34" i="67"/>
  <c r="Y34" i="67" a="1"/>
  <c r="Y34" i="67" s="1"/>
  <c r="I34" i="67" a="1"/>
  <c r="I34" i="67" s="1"/>
  <c r="AF33" i="67"/>
  <c r="AE33" i="67"/>
  <c r="AE33" i="67" a="1"/>
  <c r="AD33" i="67"/>
  <c r="Y33" i="67" a="1"/>
  <c r="Y33" i="67" s="1"/>
  <c r="I33" i="67" a="1"/>
  <c r="I33" i="67" s="1"/>
  <c r="AF32" i="67"/>
  <c r="AE32" i="67"/>
  <c r="AE32" i="67" a="1"/>
  <c r="AD32" i="67"/>
  <c r="Y32" i="67" a="1"/>
  <c r="Y32" i="67" s="1"/>
  <c r="I32" i="67" a="1"/>
  <c r="I32" i="67" s="1"/>
  <c r="AF31" i="67"/>
  <c r="AE31" i="67"/>
  <c r="AE31" i="67" a="1"/>
  <c r="AD31" i="67"/>
  <c r="Y31" i="67" a="1"/>
  <c r="Y31" i="67" s="1"/>
  <c r="I31" i="67" a="1"/>
  <c r="I31" i="67" s="1"/>
  <c r="AF30" i="67"/>
  <c r="AE30" i="67"/>
  <c r="AE30" i="67" a="1"/>
  <c r="AD30" i="67"/>
  <c r="Y30" i="67" a="1"/>
  <c r="Y30" i="67" s="1"/>
  <c r="I30" i="67" a="1"/>
  <c r="I30" i="67" s="1"/>
  <c r="AF29" i="67"/>
  <c r="AE29" i="67"/>
  <c r="AE29" i="67" a="1"/>
  <c r="AD29" i="67"/>
  <c r="Y29" i="67" a="1"/>
  <c r="Y29" i="67" s="1"/>
  <c r="I29" i="67" a="1"/>
  <c r="I29" i="67" s="1"/>
  <c r="AF28" i="67"/>
  <c r="AE28" i="67"/>
  <c r="AE28" i="67" a="1"/>
  <c r="AD28" i="67"/>
  <c r="Y28" i="67" a="1"/>
  <c r="Y28" i="67" s="1"/>
  <c r="I28" i="67" a="1"/>
  <c r="I28" i="67" s="1"/>
  <c r="AF27" i="67"/>
  <c r="AE27" i="67"/>
  <c r="AE27" i="67" a="1"/>
  <c r="AD27" i="67"/>
  <c r="Y27" i="67" a="1"/>
  <c r="Y27" i="67" s="1"/>
  <c r="I27" i="67" a="1"/>
  <c r="I27" i="67" s="1"/>
  <c r="AF26" i="67"/>
  <c r="AE26" i="67"/>
  <c r="AE26" i="67" a="1"/>
  <c r="AD26" i="67"/>
  <c r="Y26" i="67" a="1"/>
  <c r="Y26" i="67" s="1"/>
  <c r="I26" i="67" a="1"/>
  <c r="I26" i="67" s="1"/>
  <c r="AF25" i="67"/>
  <c r="AE25" i="67"/>
  <c r="AE25" i="67" a="1"/>
  <c r="AD25" i="67"/>
  <c r="Y25" i="67" a="1"/>
  <c r="Y25" i="67" s="1"/>
  <c r="I25" i="67" a="1"/>
  <c r="I25" i="67" s="1"/>
  <c r="AF24" i="67"/>
  <c r="AE24" i="67"/>
  <c r="AE24" i="67" a="1"/>
  <c r="AD24" i="67"/>
  <c r="Y24" i="67" a="1"/>
  <c r="Y24" i="67" s="1"/>
  <c r="I24" i="67" a="1"/>
  <c r="I24" i="67" s="1"/>
  <c r="AF23" i="67"/>
  <c r="AE23" i="67"/>
  <c r="AE23" i="67" a="1"/>
  <c r="AD23" i="67"/>
  <c r="Y23" i="67" a="1"/>
  <c r="Y23" i="67" s="1"/>
  <c r="I23" i="67" a="1"/>
  <c r="I23" i="67" s="1"/>
  <c r="AF22" i="67"/>
  <c r="AE22" i="67"/>
  <c r="AE22" i="67" a="1"/>
  <c r="AD22" i="67"/>
  <c r="Y22" i="67" a="1"/>
  <c r="Y22" i="67" s="1"/>
  <c r="I22" i="67" a="1"/>
  <c r="I22" i="67" s="1"/>
  <c r="AI21" i="67" a="1"/>
  <c r="AI21" i="67" s="1"/>
  <c r="AF21" i="67"/>
  <c r="AE21" i="67"/>
  <c r="AE21" i="67" a="1"/>
  <c r="AD21" i="67"/>
  <c r="Y21" i="67" a="1"/>
  <c r="Y21" i="67" s="1"/>
  <c r="I21" i="67" a="1"/>
  <c r="I21" i="67" s="1"/>
  <c r="AF20" i="67"/>
  <c r="AE20" i="67" a="1"/>
  <c r="AE20" i="67" s="1"/>
  <c r="AD20" i="67"/>
  <c r="Y20" i="67"/>
  <c r="Y20" i="67" a="1"/>
  <c r="I20" i="67"/>
  <c r="AB20" i="67" s="1" a="1"/>
  <c r="AB20" i="67" s="1"/>
  <c r="I20" i="67" a="1"/>
  <c r="AF19" i="67"/>
  <c r="AE19" i="67"/>
  <c r="AE19" i="67" a="1"/>
  <c r="AD19" i="67"/>
  <c r="Y19" i="67" a="1"/>
  <c r="Y19" i="67" s="1"/>
  <c r="I19" i="67" a="1"/>
  <c r="I19" i="67" s="1"/>
  <c r="AF18" i="67"/>
  <c r="AE18" i="67"/>
  <c r="AE18" i="67" a="1"/>
  <c r="AD18" i="67"/>
  <c r="Y18" i="67" a="1"/>
  <c r="Y18" i="67" s="1"/>
  <c r="I18" i="67" a="1"/>
  <c r="I18" i="67" s="1"/>
  <c r="AI17" i="67" a="1"/>
  <c r="AI17" i="67" s="1"/>
  <c r="AF17" i="67"/>
  <c r="AE17" i="67"/>
  <c r="AE17" i="67" a="1"/>
  <c r="AD17" i="67"/>
  <c r="Y17" i="67" a="1"/>
  <c r="Y17" i="67" s="1"/>
  <c r="I17" i="67" a="1"/>
  <c r="I17" i="67" s="1"/>
  <c r="AI16" i="67" a="1"/>
  <c r="AI16" i="67" s="1"/>
  <c r="AF16" i="67"/>
  <c r="AE16" i="67"/>
  <c r="AE16" i="67" a="1"/>
  <c r="AD16" i="67"/>
  <c r="Y16" i="67" a="1"/>
  <c r="Y16" i="67" s="1"/>
  <c r="I16" i="67" a="1"/>
  <c r="I16" i="67" s="1"/>
  <c r="AF15" i="67"/>
  <c r="AE15" i="67" a="1"/>
  <c r="AE15" i="67" s="1"/>
  <c r="AD15" i="67"/>
  <c r="Y15" i="67"/>
  <c r="Y15" i="67" a="1"/>
  <c r="I15" i="67"/>
  <c r="AB15" i="67" s="1" a="1"/>
  <c r="AB15" i="67" s="1"/>
  <c r="I15" i="67" a="1"/>
  <c r="AF14" i="67"/>
  <c r="AE14" i="67"/>
  <c r="AE14" i="67" a="1"/>
  <c r="AD14" i="67"/>
  <c r="Y14" i="67" a="1"/>
  <c r="Y14" i="67" s="1"/>
  <c r="I14" i="67" a="1"/>
  <c r="I14" i="67" s="1"/>
  <c r="AF13" i="67"/>
  <c r="AE13" i="67" a="1"/>
  <c r="AE13" i="67" s="1"/>
  <c r="AI20" i="67" s="1"/>
  <c r="AD13" i="67"/>
  <c r="Y13" i="67"/>
  <c r="AI19" i="67" s="1"/>
  <c r="Y13" i="67" a="1"/>
  <c r="I13" i="67"/>
  <c r="I13" i="67" a="1"/>
  <c r="A13" i="67"/>
  <c r="Z13" i="67" s="1" a="1"/>
  <c r="Z13" i="67" s="1"/>
  <c r="AI12" i="67"/>
  <c r="S12" i="67"/>
  <c r="AI11" i="67"/>
  <c r="AI10" i="67"/>
  <c r="X10" i="67" a="1"/>
  <c r="X10" i="67" s="1"/>
  <c r="W10" i="67"/>
  <c r="W10" i="67" a="1"/>
  <c r="U10" i="67"/>
  <c r="U10" i="67" a="1"/>
  <c r="O10" i="67" a="1"/>
  <c r="O10" i="67" s="1"/>
  <c r="K10" i="67" a="1"/>
  <c r="K10" i="67" s="1"/>
  <c r="H10" i="67" a="1"/>
  <c r="H10" i="67" s="1"/>
  <c r="E10" i="67"/>
  <c r="AI9" i="67"/>
  <c r="S9" i="67"/>
  <c r="S9" i="67" a="1"/>
  <c r="AI8" i="67"/>
  <c r="S8" i="67" a="1"/>
  <c r="S8" i="67" s="1"/>
  <c r="L8" i="67"/>
  <c r="AI7" i="67" a="1"/>
  <c r="AI7" i="67" s="1"/>
  <c r="S7" i="67" a="1"/>
  <c r="S7" i="67" s="1"/>
  <c r="C7" i="67"/>
  <c r="AI6" i="67"/>
  <c r="A6" i="67"/>
  <c r="AI5" i="67" a="1"/>
  <c r="AI5" i="67" s="1"/>
  <c r="AP4" i="67"/>
  <c r="AO4" i="67"/>
  <c r="AP5" i="67" s="1"/>
  <c r="AI4" i="67"/>
  <c r="AI4" i="67" a="1"/>
  <c r="S4" i="67"/>
  <c r="AI3" i="67"/>
  <c r="A3" i="67"/>
  <c r="AI2" i="67"/>
  <c r="S2" i="67"/>
  <c r="S2" i="67" a="1"/>
  <c r="Q1" i="67"/>
  <c r="N1" i="67"/>
  <c r="B13" i="77" l="1"/>
  <c r="A14" i="77"/>
  <c r="A15" i="77" s="1"/>
  <c r="Z15" i="77" s="1" a="1"/>
  <c r="Z15" i="77" s="1"/>
  <c r="S15" i="77" s="1" a="1"/>
  <c r="S15" i="77" s="1"/>
  <c r="B13" i="70"/>
  <c r="A14" i="70"/>
  <c r="B14" i="70" s="1"/>
  <c r="B13" i="67"/>
  <c r="A14" i="67"/>
  <c r="A15" i="67" s="1"/>
  <c r="A16" i="67" s="1"/>
  <c r="N71" i="75" a="1"/>
  <c r="N71" i="75" s="1"/>
  <c r="AP4" i="75"/>
  <c r="H60" i="66"/>
  <c r="H60" i="69"/>
  <c r="B64" i="69" a="1"/>
  <c r="B64" i="69" s="1"/>
  <c r="H60" i="72"/>
  <c r="B64" i="72" a="1"/>
  <c r="B64" i="72" s="1"/>
  <c r="B64" i="73" a="1"/>
  <c r="B64" i="73" s="1"/>
  <c r="H60" i="75"/>
  <c r="B64" i="75" a="1"/>
  <c r="B64" i="75" s="1"/>
  <c r="H60" i="76"/>
  <c r="B64" i="76" a="1"/>
  <c r="B64" i="76" s="1"/>
  <c r="H60" i="77"/>
  <c r="H218" i="77" a="1"/>
  <c r="H218" i="77" s="1"/>
  <c r="P180" i="77"/>
  <c r="Q175" i="77"/>
  <c r="P171" i="77"/>
  <c r="Q170" i="77"/>
  <c r="H125" i="77" a="1"/>
  <c r="H125" i="77" s="1"/>
  <c r="Q104" i="77"/>
  <c r="Q103" i="77"/>
  <c r="H94" i="77" a="1"/>
  <c r="H94" i="77" s="1"/>
  <c r="O87" i="77" a="1"/>
  <c r="O87" i="77" s="1"/>
  <c r="N87" i="77" a="1"/>
  <c r="N87" i="77" s="1"/>
  <c r="H87" i="77" a="1"/>
  <c r="H87" i="77" s="1"/>
  <c r="E87" i="77" a="1"/>
  <c r="E87" i="77" s="1"/>
  <c r="A86" i="77" a="1"/>
  <c r="A86" i="77" s="1"/>
  <c r="H187" i="77" a="1"/>
  <c r="H187" i="77" s="1"/>
  <c r="Q180" i="77"/>
  <c r="P175" i="77"/>
  <c r="Q174" i="77"/>
  <c r="Q134" i="77"/>
  <c r="P104" i="77"/>
  <c r="G90" i="77" a="1"/>
  <c r="G90" i="77" s="1"/>
  <c r="B90" i="77" a="1"/>
  <c r="B90" i="77" s="1"/>
  <c r="G89" i="77" a="1"/>
  <c r="G89" i="77" s="1"/>
  <c r="O83" i="77" a="1"/>
  <c r="O83" i="77" s="1"/>
  <c r="N83" i="77" a="1"/>
  <c r="N83" i="77" s="1"/>
  <c r="E83" i="77" a="1"/>
  <c r="E83" i="77" s="1"/>
  <c r="B83" i="77" a="1"/>
  <c r="B83" i="77" s="1"/>
  <c r="A82" i="77" a="1"/>
  <c r="A82" i="77" s="1"/>
  <c r="N80" i="77" a="1"/>
  <c r="N80" i="77" s="1"/>
  <c r="K65" i="77" a="1"/>
  <c r="K65" i="77" s="1"/>
  <c r="I65" i="77" a="1"/>
  <c r="I65" i="77" s="1"/>
  <c r="G65" i="77" a="1"/>
  <c r="G65" i="77" s="1"/>
  <c r="E65" i="77" a="1"/>
  <c r="E65" i="77" s="1"/>
  <c r="J90" i="77" a="1"/>
  <c r="J90" i="77" s="1"/>
  <c r="O79" i="77" a="1"/>
  <c r="O79" i="77" s="1"/>
  <c r="M77" i="77" a="1"/>
  <c r="M77" i="77" s="1"/>
  <c r="J77" i="77" a="1"/>
  <c r="J77" i="77" s="1"/>
  <c r="H77" i="77" a="1"/>
  <c r="H77" i="77" s="1"/>
  <c r="E77" i="77" a="1"/>
  <c r="E77" i="77" s="1"/>
  <c r="B77" i="77" a="1"/>
  <c r="B77" i="77" s="1"/>
  <c r="L75" i="77" a="1"/>
  <c r="L75" i="77" s="1"/>
  <c r="E75" i="77" a="1"/>
  <c r="E75" i="77" s="1"/>
  <c r="M74" i="77" a="1"/>
  <c r="M74" i="77" s="1"/>
  <c r="F74" i="77" a="1"/>
  <c r="F74" i="77" s="1"/>
  <c r="D74" i="77" a="1"/>
  <c r="D74" i="77" s="1"/>
  <c r="O73" i="77" a="1"/>
  <c r="O73" i="77" s="1"/>
  <c r="G71" i="77" a="1"/>
  <c r="G71" i="77" s="1"/>
  <c r="K70" i="77" a="1"/>
  <c r="K70" i="77" s="1"/>
  <c r="I70" i="77" a="1"/>
  <c r="I70" i="77" s="1"/>
  <c r="P69" i="77" a="1"/>
  <c r="P69" i="77" s="1"/>
  <c r="N69" i="77" a="1"/>
  <c r="N69" i="77" s="1"/>
  <c r="K69" i="77" a="1"/>
  <c r="K69" i="77" s="1"/>
  <c r="I69" i="77" a="1"/>
  <c r="I69" i="77" s="1"/>
  <c r="L68" i="77" a="1"/>
  <c r="L68" i="77" s="1"/>
  <c r="F68" i="77" a="1"/>
  <c r="F68" i="77" s="1"/>
  <c r="B67" i="77" a="1"/>
  <c r="B67" i="77" s="1"/>
  <c r="B66" i="77" a="1"/>
  <c r="B66" i="77" s="1"/>
  <c r="N65" i="77" a="1"/>
  <c r="N65" i="77" s="1"/>
  <c r="O64" i="77" a="1"/>
  <c r="O64" i="77" s="1"/>
  <c r="J64" i="77" a="1"/>
  <c r="J64" i="77" s="1"/>
  <c r="F64" i="77" a="1"/>
  <c r="F64" i="77" s="1"/>
  <c r="A63" i="77" a="1"/>
  <c r="A63" i="77" s="1"/>
  <c r="D53" i="77" a="1"/>
  <c r="D53" i="77" s="1"/>
  <c r="H10" i="77" a="1"/>
  <c r="H10" i="77" s="1"/>
  <c r="Q179" i="77"/>
  <c r="P135" i="77"/>
  <c r="F90" i="77" a="1"/>
  <c r="F90" i="77" s="1"/>
  <c r="A79" i="77" a="1"/>
  <c r="A79" i="77" s="1"/>
  <c r="E78" i="77" a="1"/>
  <c r="E78" i="77" s="1"/>
  <c r="F77" i="77" a="1"/>
  <c r="F77" i="77" s="1"/>
  <c r="D77" i="77" a="1"/>
  <c r="D77" i="77" s="1"/>
  <c r="B76" i="77" a="1"/>
  <c r="B76" i="77" s="1"/>
  <c r="F75" i="77" a="1"/>
  <c r="F75" i="77" s="1"/>
  <c r="D75" i="77" a="1"/>
  <c r="D75" i="77" s="1"/>
  <c r="N74" i="77" a="1"/>
  <c r="N74" i="77" s="1"/>
  <c r="L74" i="77" a="1"/>
  <c r="L74" i="77" s="1"/>
  <c r="E74" i="77" a="1"/>
  <c r="E74" i="77" s="1"/>
  <c r="L73" i="77" a="1"/>
  <c r="L73" i="77" s="1"/>
  <c r="L72" i="77" a="1"/>
  <c r="L72" i="77" s="1"/>
  <c r="H72" i="77" a="1"/>
  <c r="H72" i="77" s="1"/>
  <c r="K71" i="77" a="1"/>
  <c r="K71" i="77" s="1"/>
  <c r="B71" i="77" a="1"/>
  <c r="B71" i="77" s="1"/>
  <c r="J70" i="77" a="1"/>
  <c r="J70" i="77" s="1"/>
  <c r="B70" i="77" a="1"/>
  <c r="B70" i="77" s="1"/>
  <c r="H69" i="77" a="1"/>
  <c r="H69" i="77" s="1"/>
  <c r="O68" i="77" a="1"/>
  <c r="O68" i="77" s="1"/>
  <c r="J68" i="77" a="1"/>
  <c r="J68" i="77" s="1"/>
  <c r="B68" i="77" a="1"/>
  <c r="B68" i="77" s="1"/>
  <c r="M64" i="77" a="1"/>
  <c r="M64" i="77" s="1"/>
  <c r="D64" i="77" a="1"/>
  <c r="D64" i="77" s="1"/>
  <c r="B63" i="77" a="1"/>
  <c r="B63" i="77" s="1"/>
  <c r="K10" i="77" a="1"/>
  <c r="K10" i="77" s="1"/>
  <c r="B64" i="77" a="1"/>
  <c r="B64" i="77" s="1"/>
  <c r="N71" i="77" a="1"/>
  <c r="N71" i="77" s="1"/>
  <c r="H188" i="77" a="1"/>
  <c r="H188" i="77" s="1"/>
  <c r="H126" i="77" a="1"/>
  <c r="H126" i="77" s="1"/>
  <c r="H95" i="77" a="1"/>
  <c r="H95" i="77" s="1"/>
  <c r="B61" i="77"/>
  <c r="B60" i="77"/>
  <c r="E157" i="77"/>
  <c r="E61" i="77"/>
  <c r="M157" i="77"/>
  <c r="M219" i="77"/>
  <c r="M65" i="77"/>
  <c r="G61" i="77"/>
  <c r="O223" i="77"/>
  <c r="O192" i="77"/>
  <c r="O130" i="77"/>
  <c r="L99" i="77"/>
  <c r="N164" i="77"/>
  <c r="N72" i="77" s="1" a="1"/>
  <c r="N72" i="77" s="1"/>
  <c r="I61" i="77"/>
  <c r="I60" i="77"/>
  <c r="E56" i="77"/>
  <c r="I56" i="77"/>
  <c r="B57" i="77"/>
  <c r="G57" i="77"/>
  <c r="E58" i="77"/>
  <c r="I58" i="77"/>
  <c r="M95" i="77"/>
  <c r="E126" i="77"/>
  <c r="O161" i="77"/>
  <c r="B80" i="77" a="1"/>
  <c r="B80" i="77" s="1"/>
  <c r="D58" i="77"/>
  <c r="J157" i="77" s="1"/>
  <c r="J65" i="77" s="1" a="1"/>
  <c r="J65" i="77" s="1"/>
  <c r="D57" i="77"/>
  <c r="J223" i="77"/>
  <c r="J192" i="77"/>
  <c r="M181" i="77"/>
  <c r="M90" i="77" s="1" a="1"/>
  <c r="M90" i="77" s="1"/>
  <c r="K174" i="77"/>
  <c r="F171" i="77"/>
  <c r="F80" i="77" s="1" a="1"/>
  <c r="F80" i="77" s="1"/>
  <c r="J164" i="77"/>
  <c r="J72" i="77" s="1" a="1"/>
  <c r="J72" i="77" s="1"/>
  <c r="J161" i="77"/>
  <c r="F133" i="77"/>
  <c r="F72" i="77" s="1" a="1"/>
  <c r="F72" i="77" s="1"/>
  <c r="G130" i="77"/>
  <c r="G99" i="77"/>
  <c r="G161" i="77"/>
  <c r="K138" i="77"/>
  <c r="J130" i="77"/>
  <c r="J99" i="77"/>
  <c r="L59" i="77"/>
  <c r="H58" i="77"/>
  <c r="H57" i="77"/>
  <c r="H56" i="77"/>
  <c r="O135" i="77"/>
  <c r="O74" i="77" s="1" a="1"/>
  <c r="O74" i="77" s="1"/>
  <c r="M223" i="77"/>
  <c r="M192" i="77"/>
  <c r="J58" i="77"/>
  <c r="J57" i="77"/>
  <c r="J56" i="77"/>
  <c r="N107" i="77" s="1"/>
  <c r="N77" i="77" s="1" a="1"/>
  <c r="N77" i="77" s="1"/>
  <c r="B56" i="77"/>
  <c r="G56" i="77"/>
  <c r="E57" i="77"/>
  <c r="I57" i="77"/>
  <c r="B58" i="77"/>
  <c r="G58" i="77"/>
  <c r="E60" i="77"/>
  <c r="J60" i="77"/>
  <c r="D61" i="77"/>
  <c r="H61" i="77"/>
  <c r="D65" i="77"/>
  <c r="E95" i="77"/>
  <c r="I107" i="77"/>
  <c r="I77" i="77" s="1" a="1"/>
  <c r="I77" i="77" s="1"/>
  <c r="M126" i="77"/>
  <c r="G164" i="77"/>
  <c r="G72" i="77" s="1" a="1"/>
  <c r="G72" i="77" s="1"/>
  <c r="H83" i="77" a="1"/>
  <c r="H83" i="77" s="1"/>
  <c r="B87" i="77" a="1"/>
  <c r="B87" i="77" s="1"/>
  <c r="K178" i="77"/>
  <c r="K87" i="77" s="1" a="1"/>
  <c r="K87" i="77" s="1"/>
  <c r="G192" i="77"/>
  <c r="H219" i="77" a="1"/>
  <c r="H219" i="77" s="1"/>
  <c r="G223" i="77"/>
  <c r="H218" i="76" a="1"/>
  <c r="H218" i="76" s="1"/>
  <c r="P180" i="76"/>
  <c r="Q175" i="76"/>
  <c r="P171" i="76"/>
  <c r="Q170" i="76"/>
  <c r="Q135" i="76"/>
  <c r="H125" i="76" a="1"/>
  <c r="H125" i="76" s="1"/>
  <c r="Q104" i="76"/>
  <c r="Q103" i="76"/>
  <c r="H94" i="76" a="1"/>
  <c r="H94" i="76" s="1"/>
  <c r="O87" i="76" a="1"/>
  <c r="O87" i="76" s="1"/>
  <c r="N87" i="76" a="1"/>
  <c r="N87" i="76" s="1"/>
  <c r="H87" i="76" a="1"/>
  <c r="H87" i="76" s="1"/>
  <c r="E87" i="76" a="1"/>
  <c r="E87" i="76" s="1"/>
  <c r="A86" i="76" a="1"/>
  <c r="A86" i="76" s="1"/>
  <c r="H187" i="76" a="1"/>
  <c r="H187" i="76" s="1"/>
  <c r="Q180" i="76"/>
  <c r="P175" i="76"/>
  <c r="Q174" i="76"/>
  <c r="Q134" i="76"/>
  <c r="P104" i="76"/>
  <c r="G90" i="76" a="1"/>
  <c r="G90" i="76" s="1"/>
  <c r="B90" i="76" a="1"/>
  <c r="B90" i="76" s="1"/>
  <c r="G89" i="76" a="1"/>
  <c r="G89" i="76" s="1"/>
  <c r="O83" i="76" a="1"/>
  <c r="O83" i="76" s="1"/>
  <c r="N83" i="76" a="1"/>
  <c r="N83" i="76" s="1"/>
  <c r="E83" i="76" a="1"/>
  <c r="E83" i="76" s="1"/>
  <c r="B83" i="76" a="1"/>
  <c r="B83" i="76" s="1"/>
  <c r="A82" i="76" a="1"/>
  <c r="A82" i="76" s="1"/>
  <c r="N80" i="76" a="1"/>
  <c r="N80" i="76" s="1"/>
  <c r="K65" i="76" a="1"/>
  <c r="K65" i="76" s="1"/>
  <c r="I65" i="76" a="1"/>
  <c r="I65" i="76" s="1"/>
  <c r="G65" i="76" a="1"/>
  <c r="G65" i="76" s="1"/>
  <c r="E65" i="76" a="1"/>
  <c r="E65" i="76" s="1"/>
  <c r="Q171" i="76"/>
  <c r="J90" i="76" a="1"/>
  <c r="J90" i="76" s="1"/>
  <c r="O79" i="76" a="1"/>
  <c r="O79" i="76" s="1"/>
  <c r="M77" i="76" a="1"/>
  <c r="M77" i="76" s="1"/>
  <c r="J77" i="76" a="1"/>
  <c r="J77" i="76" s="1"/>
  <c r="H77" i="76" a="1"/>
  <c r="H77" i="76" s="1"/>
  <c r="E77" i="76" a="1"/>
  <c r="E77" i="76" s="1"/>
  <c r="B77" i="76" a="1"/>
  <c r="B77" i="76" s="1"/>
  <c r="L75" i="76" a="1"/>
  <c r="L75" i="76" s="1"/>
  <c r="E75" i="76" a="1"/>
  <c r="E75" i="76" s="1"/>
  <c r="M74" i="76" a="1"/>
  <c r="M74" i="76" s="1"/>
  <c r="F74" i="76" a="1"/>
  <c r="F74" i="76" s="1"/>
  <c r="D74" i="76" a="1"/>
  <c r="D74" i="76" s="1"/>
  <c r="O73" i="76" a="1"/>
  <c r="O73" i="76" s="1"/>
  <c r="G71" i="76" a="1"/>
  <c r="G71" i="76" s="1"/>
  <c r="K70" i="76" a="1"/>
  <c r="K70" i="76" s="1"/>
  <c r="I70" i="76" a="1"/>
  <c r="I70" i="76" s="1"/>
  <c r="P69" i="76" a="1"/>
  <c r="P69" i="76" s="1"/>
  <c r="N69" i="76" a="1"/>
  <c r="N69" i="76" s="1"/>
  <c r="K69" i="76" a="1"/>
  <c r="K69" i="76" s="1"/>
  <c r="I69" i="76" a="1"/>
  <c r="I69" i="76" s="1"/>
  <c r="L68" i="76" a="1"/>
  <c r="L68" i="76" s="1"/>
  <c r="F68" i="76" a="1"/>
  <c r="F68" i="76" s="1"/>
  <c r="B67" i="76" a="1"/>
  <c r="B67" i="76" s="1"/>
  <c r="B66" i="76" a="1"/>
  <c r="B66" i="76" s="1"/>
  <c r="N65" i="76" a="1"/>
  <c r="N65" i="76" s="1"/>
  <c r="O64" i="76" a="1"/>
  <c r="O64" i="76" s="1"/>
  <c r="J64" i="76" a="1"/>
  <c r="J64" i="76" s="1"/>
  <c r="F64" i="76" a="1"/>
  <c r="F64" i="76" s="1"/>
  <c r="A63" i="76" a="1"/>
  <c r="A63" i="76" s="1"/>
  <c r="D53" i="76" a="1"/>
  <c r="D53" i="76" s="1"/>
  <c r="K10" i="76" a="1"/>
  <c r="K10" i="76" s="1"/>
  <c r="Q179" i="76"/>
  <c r="P135" i="76"/>
  <c r="F90" i="76" a="1"/>
  <c r="F90" i="76" s="1"/>
  <c r="A79" i="76" a="1"/>
  <c r="A79" i="76" s="1"/>
  <c r="E78" i="76" a="1"/>
  <c r="E78" i="76" s="1"/>
  <c r="F77" i="76" a="1"/>
  <c r="F77" i="76" s="1"/>
  <c r="D77" i="76" a="1"/>
  <c r="D77" i="76" s="1"/>
  <c r="B76" i="76" a="1"/>
  <c r="B76" i="76" s="1"/>
  <c r="F75" i="76" a="1"/>
  <c r="F75" i="76" s="1"/>
  <c r="D75" i="76" a="1"/>
  <c r="D75" i="76" s="1"/>
  <c r="N74" i="76" a="1"/>
  <c r="N74" i="76" s="1"/>
  <c r="L74" i="76" a="1"/>
  <c r="L74" i="76" s="1"/>
  <c r="E74" i="76" a="1"/>
  <c r="E74" i="76" s="1"/>
  <c r="L73" i="76" a="1"/>
  <c r="L73" i="76" s="1"/>
  <c r="L72" i="76" a="1"/>
  <c r="L72" i="76" s="1"/>
  <c r="H72" i="76" a="1"/>
  <c r="H72" i="76" s="1"/>
  <c r="K71" i="76" a="1"/>
  <c r="K71" i="76" s="1"/>
  <c r="B71" i="76" a="1"/>
  <c r="B71" i="76" s="1"/>
  <c r="J70" i="76" a="1"/>
  <c r="J70" i="76" s="1"/>
  <c r="B70" i="76" a="1"/>
  <c r="B70" i="76" s="1"/>
  <c r="H69" i="76" a="1"/>
  <c r="H69" i="76" s="1"/>
  <c r="O68" i="76" a="1"/>
  <c r="O68" i="76" s="1"/>
  <c r="J68" i="76" a="1"/>
  <c r="J68" i="76" s="1"/>
  <c r="B68" i="76" a="1"/>
  <c r="B68" i="76" s="1"/>
  <c r="M64" i="76" a="1"/>
  <c r="M64" i="76" s="1"/>
  <c r="D64" i="76" a="1"/>
  <c r="D64" i="76" s="1"/>
  <c r="B63" i="76" a="1"/>
  <c r="B63" i="76" s="1"/>
  <c r="L54" i="76" a="1"/>
  <c r="L54" i="76" s="1"/>
  <c r="H188" i="76" a="1"/>
  <c r="H188" i="76" s="1"/>
  <c r="H126" i="76" a="1"/>
  <c r="H126" i="76" s="1"/>
  <c r="H95" i="76" a="1"/>
  <c r="H95" i="76" s="1"/>
  <c r="B61" i="76"/>
  <c r="B60" i="76"/>
  <c r="E157" i="76"/>
  <c r="E61" i="76"/>
  <c r="M157" i="76"/>
  <c r="M219" i="76"/>
  <c r="M65" i="76"/>
  <c r="G61" i="76"/>
  <c r="O223" i="76"/>
  <c r="O192" i="76"/>
  <c r="O130" i="76"/>
  <c r="L99" i="76"/>
  <c r="N164" i="76"/>
  <c r="N72" i="76" s="1" a="1"/>
  <c r="N72" i="76" s="1"/>
  <c r="I61" i="76"/>
  <c r="I60" i="76"/>
  <c r="E56" i="76"/>
  <c r="I56" i="76"/>
  <c r="B57" i="76"/>
  <c r="G57" i="76"/>
  <c r="E58" i="76"/>
  <c r="I58" i="76"/>
  <c r="M95" i="76"/>
  <c r="E126" i="76"/>
  <c r="O161" i="76"/>
  <c r="B80" i="76" a="1"/>
  <c r="B80" i="76" s="1"/>
  <c r="D58" i="76"/>
  <c r="J157" i="76" s="1"/>
  <c r="J65" i="76" s="1" a="1"/>
  <c r="J65" i="76" s="1"/>
  <c r="D57" i="76"/>
  <c r="J223" i="76"/>
  <c r="J192" i="76"/>
  <c r="M181" i="76"/>
  <c r="M90" i="76" s="1" a="1"/>
  <c r="M90" i="76" s="1"/>
  <c r="K174" i="76"/>
  <c r="F171" i="76"/>
  <c r="F80" i="76" s="1" a="1"/>
  <c r="F80" i="76" s="1"/>
  <c r="J164" i="76"/>
  <c r="J72" i="76" s="1" a="1"/>
  <c r="J72" i="76" s="1"/>
  <c r="J161" i="76"/>
  <c r="F133" i="76"/>
  <c r="F72" i="76" s="1" a="1"/>
  <c r="F72" i="76" s="1"/>
  <c r="G130" i="76"/>
  <c r="G99" i="76"/>
  <c r="G161" i="76"/>
  <c r="K138" i="76"/>
  <c r="J130" i="76"/>
  <c r="J99" i="76"/>
  <c r="L59" i="76"/>
  <c r="H58" i="76"/>
  <c r="H57" i="76"/>
  <c r="H56" i="76"/>
  <c r="O135" i="76"/>
  <c r="O74" i="76" s="1" a="1"/>
  <c r="O74" i="76" s="1"/>
  <c r="M223" i="76"/>
  <c r="M192" i="76"/>
  <c r="J58" i="76"/>
  <c r="J57" i="76"/>
  <c r="J56" i="76"/>
  <c r="N107" i="76" s="1"/>
  <c r="N77" i="76" s="1" a="1"/>
  <c r="N77" i="76" s="1"/>
  <c r="B56" i="76"/>
  <c r="G56" i="76"/>
  <c r="E57" i="76"/>
  <c r="I57" i="76"/>
  <c r="B58" i="76"/>
  <c r="G58" i="76"/>
  <c r="E60" i="76"/>
  <c r="J60" i="76"/>
  <c r="D61" i="76"/>
  <c r="H61" i="76"/>
  <c r="D65" i="76"/>
  <c r="E95" i="76"/>
  <c r="I107" i="76"/>
  <c r="I77" i="76" s="1" a="1"/>
  <c r="I77" i="76" s="1"/>
  <c r="M126" i="76"/>
  <c r="G164" i="76"/>
  <c r="G72" i="76" s="1" a="1"/>
  <c r="G72" i="76" s="1"/>
  <c r="H83" i="76" a="1"/>
  <c r="H83" i="76" s="1"/>
  <c r="B87" i="76" a="1"/>
  <c r="B87" i="76" s="1"/>
  <c r="K178" i="76"/>
  <c r="K87" i="76" s="1" a="1"/>
  <c r="K87" i="76" s="1"/>
  <c r="G192" i="76"/>
  <c r="H219" i="76" a="1"/>
  <c r="H219" i="76" s="1"/>
  <c r="G223" i="76"/>
  <c r="H218" i="75" a="1"/>
  <c r="H218" i="75" s="1"/>
  <c r="P180" i="75"/>
  <c r="Q175" i="75"/>
  <c r="P171" i="75"/>
  <c r="Q170" i="75"/>
  <c r="Q135" i="75"/>
  <c r="H125" i="75" a="1"/>
  <c r="H125" i="75" s="1"/>
  <c r="Q104" i="75"/>
  <c r="Q103" i="75"/>
  <c r="H94" i="75" a="1"/>
  <c r="H94" i="75" s="1"/>
  <c r="O87" i="75" a="1"/>
  <c r="O87" i="75" s="1"/>
  <c r="N87" i="75" a="1"/>
  <c r="N87" i="75" s="1"/>
  <c r="H87" i="75" a="1"/>
  <c r="H87" i="75" s="1"/>
  <c r="E87" i="75" a="1"/>
  <c r="E87" i="75" s="1"/>
  <c r="A86" i="75" a="1"/>
  <c r="A86" i="75" s="1"/>
  <c r="H187" i="75" a="1"/>
  <c r="H187" i="75" s="1"/>
  <c r="Q180" i="75"/>
  <c r="P175" i="75"/>
  <c r="Q174" i="75"/>
  <c r="Q134" i="75"/>
  <c r="P104" i="75"/>
  <c r="G90" i="75" a="1"/>
  <c r="G90" i="75" s="1"/>
  <c r="B90" i="75" a="1"/>
  <c r="B90" i="75" s="1"/>
  <c r="G89" i="75" a="1"/>
  <c r="G89" i="75" s="1"/>
  <c r="O83" i="75" a="1"/>
  <c r="O83" i="75" s="1"/>
  <c r="N83" i="75" a="1"/>
  <c r="N83" i="75" s="1"/>
  <c r="E83" i="75" a="1"/>
  <c r="E83" i="75" s="1"/>
  <c r="B83" i="75" a="1"/>
  <c r="B83" i="75" s="1"/>
  <c r="A82" i="75" a="1"/>
  <c r="A82" i="75" s="1"/>
  <c r="N80" i="75" a="1"/>
  <c r="N80" i="75" s="1"/>
  <c r="K65" i="75" a="1"/>
  <c r="K65" i="75" s="1"/>
  <c r="I65" i="75" a="1"/>
  <c r="I65" i="75" s="1"/>
  <c r="G65" i="75" a="1"/>
  <c r="G65" i="75" s="1"/>
  <c r="E65" i="75" a="1"/>
  <c r="E65" i="75" s="1"/>
  <c r="J90" i="75" a="1"/>
  <c r="J90" i="75" s="1"/>
  <c r="O79" i="75" a="1"/>
  <c r="O79" i="75" s="1"/>
  <c r="M77" i="75" a="1"/>
  <c r="M77" i="75" s="1"/>
  <c r="J77" i="75" a="1"/>
  <c r="J77" i="75" s="1"/>
  <c r="H77" i="75" a="1"/>
  <c r="H77" i="75" s="1"/>
  <c r="E77" i="75" a="1"/>
  <c r="E77" i="75" s="1"/>
  <c r="B77" i="75" a="1"/>
  <c r="B77" i="75" s="1"/>
  <c r="L75" i="75" a="1"/>
  <c r="L75" i="75" s="1"/>
  <c r="E75" i="75" a="1"/>
  <c r="E75" i="75" s="1"/>
  <c r="M74" i="75" a="1"/>
  <c r="M74" i="75" s="1"/>
  <c r="F74" i="75" a="1"/>
  <c r="F74" i="75" s="1"/>
  <c r="D74" i="75" a="1"/>
  <c r="D74" i="75" s="1"/>
  <c r="O73" i="75" a="1"/>
  <c r="O73" i="75" s="1"/>
  <c r="G71" i="75" a="1"/>
  <c r="G71" i="75" s="1"/>
  <c r="K70" i="75" a="1"/>
  <c r="K70" i="75" s="1"/>
  <c r="I70" i="75" a="1"/>
  <c r="I70" i="75" s="1"/>
  <c r="P69" i="75" a="1"/>
  <c r="P69" i="75" s="1"/>
  <c r="N69" i="75" a="1"/>
  <c r="N69" i="75" s="1"/>
  <c r="K69" i="75" a="1"/>
  <c r="K69" i="75" s="1"/>
  <c r="I69" i="75" a="1"/>
  <c r="I69" i="75" s="1"/>
  <c r="L68" i="75" a="1"/>
  <c r="L68" i="75" s="1"/>
  <c r="F68" i="75" a="1"/>
  <c r="F68" i="75" s="1"/>
  <c r="B67" i="75" a="1"/>
  <c r="B67" i="75" s="1"/>
  <c r="B66" i="75" a="1"/>
  <c r="B66" i="75" s="1"/>
  <c r="N65" i="75" a="1"/>
  <c r="N65" i="75" s="1"/>
  <c r="O64" i="75" a="1"/>
  <c r="O64" i="75" s="1"/>
  <c r="J64" i="75" a="1"/>
  <c r="J64" i="75" s="1"/>
  <c r="F64" i="75" a="1"/>
  <c r="F64" i="75" s="1"/>
  <c r="A63" i="75" a="1"/>
  <c r="A63" i="75" s="1"/>
  <c r="D53" i="75" a="1"/>
  <c r="D53" i="75" s="1"/>
  <c r="K10" i="75" a="1"/>
  <c r="K10" i="75" s="1"/>
  <c r="Q179" i="75"/>
  <c r="P135" i="75"/>
  <c r="F90" i="75" a="1"/>
  <c r="F90" i="75" s="1"/>
  <c r="A79" i="75" a="1"/>
  <c r="A79" i="75" s="1"/>
  <c r="E78" i="75" a="1"/>
  <c r="E78" i="75" s="1"/>
  <c r="F77" i="75" a="1"/>
  <c r="F77" i="75" s="1"/>
  <c r="D77" i="75" a="1"/>
  <c r="D77" i="75" s="1"/>
  <c r="B76" i="75" a="1"/>
  <c r="B76" i="75" s="1"/>
  <c r="F75" i="75" a="1"/>
  <c r="F75" i="75" s="1"/>
  <c r="D75" i="75" a="1"/>
  <c r="D75" i="75" s="1"/>
  <c r="N74" i="75" a="1"/>
  <c r="N74" i="75" s="1"/>
  <c r="L74" i="75" a="1"/>
  <c r="L74" i="75" s="1"/>
  <c r="E74" i="75" a="1"/>
  <c r="E74" i="75" s="1"/>
  <c r="L73" i="75" a="1"/>
  <c r="L73" i="75" s="1"/>
  <c r="L72" i="75" a="1"/>
  <c r="L72" i="75" s="1"/>
  <c r="H72" i="75" a="1"/>
  <c r="H72" i="75" s="1"/>
  <c r="K71" i="75" a="1"/>
  <c r="K71" i="75" s="1"/>
  <c r="B71" i="75" a="1"/>
  <c r="B71" i="75" s="1"/>
  <c r="J70" i="75" a="1"/>
  <c r="J70" i="75" s="1"/>
  <c r="B70" i="75" a="1"/>
  <c r="B70" i="75" s="1"/>
  <c r="H69" i="75" a="1"/>
  <c r="H69" i="75" s="1"/>
  <c r="O68" i="75" a="1"/>
  <c r="O68" i="75" s="1"/>
  <c r="J68" i="75" a="1"/>
  <c r="J68" i="75" s="1"/>
  <c r="B68" i="75" a="1"/>
  <c r="B68" i="75" s="1"/>
  <c r="M64" i="75" a="1"/>
  <c r="M64" i="75" s="1"/>
  <c r="D64" i="75" a="1"/>
  <c r="D64" i="75" s="1"/>
  <c r="B63" i="75" a="1"/>
  <c r="B63" i="75" s="1"/>
  <c r="L54" i="75" a="1"/>
  <c r="L54" i="75" s="1"/>
  <c r="H10" i="75" a="1"/>
  <c r="H10" i="75" s="1"/>
  <c r="H188" i="75" a="1"/>
  <c r="H188" i="75" s="1"/>
  <c r="H126" i="75" a="1"/>
  <c r="H126" i="75" s="1"/>
  <c r="H95" i="75" a="1"/>
  <c r="H95" i="75" s="1"/>
  <c r="B61" i="75"/>
  <c r="B60" i="75"/>
  <c r="E157" i="75"/>
  <c r="E61" i="75"/>
  <c r="M157" i="75"/>
  <c r="M219" i="75"/>
  <c r="M65" i="75"/>
  <c r="G61" i="75"/>
  <c r="O223" i="75"/>
  <c r="O192" i="75"/>
  <c r="O130" i="75"/>
  <c r="L99" i="75"/>
  <c r="N164" i="75"/>
  <c r="N72" i="75" s="1" a="1"/>
  <c r="N72" i="75" s="1"/>
  <c r="I61" i="75"/>
  <c r="I60" i="75"/>
  <c r="E56" i="75"/>
  <c r="I56" i="75"/>
  <c r="B57" i="75"/>
  <c r="G57" i="75"/>
  <c r="E58" i="75"/>
  <c r="I58" i="75"/>
  <c r="M95" i="75"/>
  <c r="E126" i="75"/>
  <c r="O161" i="75"/>
  <c r="B80" i="75" a="1"/>
  <c r="B80" i="75" s="1"/>
  <c r="D58" i="75"/>
  <c r="J157" i="75" s="1"/>
  <c r="J65" i="75" s="1" a="1"/>
  <c r="J65" i="75" s="1"/>
  <c r="D57" i="75"/>
  <c r="J223" i="75"/>
  <c r="J192" i="75"/>
  <c r="M181" i="75"/>
  <c r="M90" i="75" s="1" a="1"/>
  <c r="M90" i="75" s="1"/>
  <c r="K174" i="75"/>
  <c r="F171" i="75"/>
  <c r="F80" i="75" s="1" a="1"/>
  <c r="F80" i="75" s="1"/>
  <c r="J164" i="75"/>
  <c r="J72" i="75" s="1" a="1"/>
  <c r="J72" i="75" s="1"/>
  <c r="J161" i="75"/>
  <c r="F133" i="75"/>
  <c r="F72" i="75" s="1" a="1"/>
  <c r="F72" i="75" s="1"/>
  <c r="G130" i="75"/>
  <c r="G99" i="75"/>
  <c r="G161" i="75"/>
  <c r="K138" i="75"/>
  <c r="J130" i="75"/>
  <c r="J99" i="75"/>
  <c r="L59" i="75"/>
  <c r="H58" i="75"/>
  <c r="H57" i="75"/>
  <c r="H56" i="75"/>
  <c r="O135" i="75"/>
  <c r="O74" i="75" s="1" a="1"/>
  <c r="O74" i="75" s="1"/>
  <c r="M223" i="75"/>
  <c r="M192" i="75"/>
  <c r="J58" i="75"/>
  <c r="J57" i="75"/>
  <c r="J56" i="75"/>
  <c r="N107" i="75" s="1"/>
  <c r="N77" i="75" s="1" a="1"/>
  <c r="N77" i="75" s="1"/>
  <c r="B56" i="75"/>
  <c r="G56" i="75"/>
  <c r="E57" i="75"/>
  <c r="I57" i="75"/>
  <c r="B58" i="75"/>
  <c r="G58" i="75"/>
  <c r="E60" i="75"/>
  <c r="J60" i="75"/>
  <c r="D61" i="75"/>
  <c r="H61" i="75"/>
  <c r="D65" i="75"/>
  <c r="E95" i="75"/>
  <c r="I107" i="75"/>
  <c r="I77" i="75" s="1" a="1"/>
  <c r="I77" i="75" s="1"/>
  <c r="M126" i="75"/>
  <c r="G164" i="75"/>
  <c r="G72" i="75" s="1" a="1"/>
  <c r="G72" i="75" s="1"/>
  <c r="H83" i="75" a="1"/>
  <c r="H83" i="75" s="1"/>
  <c r="B87" i="75" a="1"/>
  <c r="B87" i="75" s="1"/>
  <c r="K178" i="75"/>
  <c r="K87" i="75" s="1" a="1"/>
  <c r="K87" i="75" s="1"/>
  <c r="G192" i="75"/>
  <c r="H219" i="75" a="1"/>
  <c r="H219" i="75" s="1"/>
  <c r="G223" i="75"/>
  <c r="H218" i="74" a="1"/>
  <c r="H218" i="74" s="1"/>
  <c r="P180" i="74"/>
  <c r="Q175" i="74"/>
  <c r="P171" i="74"/>
  <c r="Q170" i="74"/>
  <c r="Q135" i="74"/>
  <c r="H125" i="74" a="1"/>
  <c r="H125" i="74" s="1"/>
  <c r="Q104" i="74"/>
  <c r="Q103" i="74"/>
  <c r="H94" i="74" a="1"/>
  <c r="H94" i="74" s="1"/>
  <c r="O87" i="74" a="1"/>
  <c r="O87" i="74" s="1"/>
  <c r="N87" i="74" a="1"/>
  <c r="N87" i="74" s="1"/>
  <c r="H87" i="74" a="1"/>
  <c r="H87" i="74" s="1"/>
  <c r="E87" i="74" a="1"/>
  <c r="E87" i="74" s="1"/>
  <c r="A86" i="74" a="1"/>
  <c r="A86" i="74" s="1"/>
  <c r="H187" i="74" a="1"/>
  <c r="H187" i="74" s="1"/>
  <c r="Q180" i="74"/>
  <c r="P175" i="74"/>
  <c r="Q174" i="74"/>
  <c r="Q134" i="74"/>
  <c r="P104" i="74"/>
  <c r="G90" i="74" a="1"/>
  <c r="G90" i="74" s="1"/>
  <c r="B90" i="74" a="1"/>
  <c r="B90" i="74" s="1"/>
  <c r="G89" i="74" a="1"/>
  <c r="G89" i="74" s="1"/>
  <c r="O83" i="74" a="1"/>
  <c r="O83" i="74" s="1"/>
  <c r="N83" i="74" a="1"/>
  <c r="N83" i="74" s="1"/>
  <c r="E83" i="74" a="1"/>
  <c r="E83" i="74" s="1"/>
  <c r="B83" i="74" a="1"/>
  <c r="B83" i="74" s="1"/>
  <c r="A82" i="74" a="1"/>
  <c r="A82" i="74" s="1"/>
  <c r="N80" i="74" a="1"/>
  <c r="N80" i="74" s="1"/>
  <c r="K65" i="74" a="1"/>
  <c r="K65" i="74" s="1"/>
  <c r="I65" i="74" a="1"/>
  <c r="I65" i="74" s="1"/>
  <c r="G65" i="74" a="1"/>
  <c r="G65" i="74" s="1"/>
  <c r="E65" i="74" a="1"/>
  <c r="E65" i="74" s="1"/>
  <c r="Q171" i="74"/>
  <c r="Q179" i="74"/>
  <c r="P135" i="74"/>
  <c r="F90" i="74" a="1"/>
  <c r="F90" i="74" s="1"/>
  <c r="A79" i="74" a="1"/>
  <c r="A79" i="74" s="1"/>
  <c r="E78" i="74" a="1"/>
  <c r="E78" i="74" s="1"/>
  <c r="F77" i="74" a="1"/>
  <c r="F77" i="74" s="1"/>
  <c r="D77" i="74" a="1"/>
  <c r="D77" i="74" s="1"/>
  <c r="B76" i="74" a="1"/>
  <c r="B76" i="74" s="1"/>
  <c r="F75" i="74" a="1"/>
  <c r="F75" i="74" s="1"/>
  <c r="D75" i="74" a="1"/>
  <c r="D75" i="74" s="1"/>
  <c r="N74" i="74" a="1"/>
  <c r="N74" i="74" s="1"/>
  <c r="L74" i="74" a="1"/>
  <c r="L74" i="74" s="1"/>
  <c r="E74" i="74" a="1"/>
  <c r="E74" i="74" s="1"/>
  <c r="L73" i="74" a="1"/>
  <c r="L73" i="74" s="1"/>
  <c r="L72" i="74" a="1"/>
  <c r="L72" i="74" s="1"/>
  <c r="H72" i="74" a="1"/>
  <c r="H72" i="74" s="1"/>
  <c r="K71" i="74" a="1"/>
  <c r="K71" i="74" s="1"/>
  <c r="B71" i="74" a="1"/>
  <c r="B71" i="74" s="1"/>
  <c r="J70" i="74" a="1"/>
  <c r="J70" i="74" s="1"/>
  <c r="B70" i="74" a="1"/>
  <c r="B70" i="74" s="1"/>
  <c r="H69" i="74" a="1"/>
  <c r="H69" i="74" s="1"/>
  <c r="O68" i="74" a="1"/>
  <c r="O68" i="74" s="1"/>
  <c r="J68" i="74" a="1"/>
  <c r="J68" i="74" s="1"/>
  <c r="B68" i="74" a="1"/>
  <c r="B68" i="74" s="1"/>
  <c r="M64" i="74" a="1"/>
  <c r="M64" i="74" s="1"/>
  <c r="B63" i="74" a="1"/>
  <c r="B63" i="74" s="1"/>
  <c r="L54" i="74" a="1"/>
  <c r="L54" i="74" s="1"/>
  <c r="H157" i="74"/>
  <c r="B64" i="74" a="1"/>
  <c r="B64" i="74" s="1"/>
  <c r="J64" i="74" a="1"/>
  <c r="J64" i="74" s="1"/>
  <c r="D65" i="74"/>
  <c r="N65" i="74" a="1"/>
  <c r="N65" i="74" s="1"/>
  <c r="F68" i="74" a="1"/>
  <c r="F68" i="74" s="1"/>
  <c r="I69" i="74" a="1"/>
  <c r="I69" i="74" s="1"/>
  <c r="N69" i="74" a="1"/>
  <c r="N69" i="74" s="1"/>
  <c r="I70" i="74" a="1"/>
  <c r="I70" i="74" s="1"/>
  <c r="G71" i="74" a="1"/>
  <c r="G71" i="74" s="1"/>
  <c r="O73" i="74" a="1"/>
  <c r="O73" i="74" s="1"/>
  <c r="F74" i="74" a="1"/>
  <c r="F74" i="74" s="1"/>
  <c r="E75" i="74" a="1"/>
  <c r="E75" i="74" s="1"/>
  <c r="B77" i="74" a="1"/>
  <c r="B77" i="74" s="1"/>
  <c r="H77" i="74" a="1"/>
  <c r="H77" i="74" s="1"/>
  <c r="M77" i="74" a="1"/>
  <c r="M77" i="74" s="1"/>
  <c r="J90" i="74" a="1"/>
  <c r="J90" i="74" s="1"/>
  <c r="D64" i="74" a="1"/>
  <c r="D64" i="74" s="1"/>
  <c r="D58" i="74"/>
  <c r="J157" i="74" s="1"/>
  <c r="J65" i="74" s="1" a="1"/>
  <c r="J65" i="74" s="1"/>
  <c r="D57" i="74"/>
  <c r="J223" i="74"/>
  <c r="J192" i="74"/>
  <c r="M181" i="74"/>
  <c r="M90" i="74" s="1" a="1"/>
  <c r="M90" i="74" s="1"/>
  <c r="K174" i="74"/>
  <c r="F171" i="74"/>
  <c r="F80" i="74" s="1" a="1"/>
  <c r="F80" i="74" s="1"/>
  <c r="J164" i="74"/>
  <c r="J72" i="74" s="1" a="1"/>
  <c r="J72" i="74" s="1"/>
  <c r="J161" i="74"/>
  <c r="F133" i="74"/>
  <c r="G130" i="74"/>
  <c r="G99" i="74"/>
  <c r="G161" i="74"/>
  <c r="K138" i="74"/>
  <c r="J130" i="74"/>
  <c r="J99" i="74"/>
  <c r="L59" i="74"/>
  <c r="H58" i="74"/>
  <c r="H57" i="74"/>
  <c r="H56" i="74"/>
  <c r="G223" i="74"/>
  <c r="G192" i="74"/>
  <c r="K178" i="74"/>
  <c r="K87" i="74" s="1" a="1"/>
  <c r="K87" i="74" s="1"/>
  <c r="G164" i="74"/>
  <c r="G72" i="74" s="1" a="1"/>
  <c r="G72" i="74" s="1"/>
  <c r="I107" i="74"/>
  <c r="I77" i="74" s="1" a="1"/>
  <c r="I77" i="74" s="1"/>
  <c r="F102" i="74"/>
  <c r="F72" i="74" s="1" a="1"/>
  <c r="F72" i="74" s="1"/>
  <c r="H60" i="74"/>
  <c r="O135" i="74"/>
  <c r="O74" i="74" s="1" a="1"/>
  <c r="O74" i="74" s="1"/>
  <c r="M223" i="74"/>
  <c r="M192" i="74"/>
  <c r="J58" i="74"/>
  <c r="J57" i="74"/>
  <c r="J56" i="74"/>
  <c r="N107" i="74" s="1"/>
  <c r="N77" i="74" s="1" a="1"/>
  <c r="N77" i="74" s="1"/>
  <c r="N102" i="74"/>
  <c r="O99" i="74"/>
  <c r="J61" i="74"/>
  <c r="D61" i="74"/>
  <c r="A63" i="74" a="1"/>
  <c r="A63" i="74" s="1"/>
  <c r="F64" i="74" a="1"/>
  <c r="F64" i="74" s="1"/>
  <c r="O64" i="74" a="1"/>
  <c r="O64" i="74" s="1"/>
  <c r="B66" i="74" a="1"/>
  <c r="B66" i="74" s="1"/>
  <c r="B67" i="74" a="1"/>
  <c r="B67" i="74" s="1"/>
  <c r="L68" i="74" a="1"/>
  <c r="L68" i="74" s="1"/>
  <c r="K69" i="74" a="1"/>
  <c r="K69" i="74" s="1"/>
  <c r="P69" i="74" a="1"/>
  <c r="P69" i="74" s="1"/>
  <c r="K70" i="74" a="1"/>
  <c r="K70" i="74" s="1"/>
  <c r="N71" i="74" a="1"/>
  <c r="N71" i="74" s="1"/>
  <c r="D74" i="74" a="1"/>
  <c r="D74" i="74" s="1"/>
  <c r="M74" i="74" a="1"/>
  <c r="M74" i="74" s="1"/>
  <c r="L75" i="74" a="1"/>
  <c r="L75" i="74" s="1"/>
  <c r="E77" i="74" a="1"/>
  <c r="E77" i="74" s="1"/>
  <c r="J77" i="74" a="1"/>
  <c r="J77" i="74" s="1"/>
  <c r="O79" i="74" a="1"/>
  <c r="O79" i="74" s="1"/>
  <c r="F175" i="74"/>
  <c r="F84" i="74" s="1" a="1"/>
  <c r="F84" i="74" s="1"/>
  <c r="H188" i="74" a="1"/>
  <c r="H188" i="74" s="1"/>
  <c r="H126" i="74" a="1"/>
  <c r="H126" i="74" s="1"/>
  <c r="H95" i="74" a="1"/>
  <c r="H95" i="74" s="1"/>
  <c r="B61" i="74"/>
  <c r="B60" i="74"/>
  <c r="E157" i="74"/>
  <c r="E61" i="74"/>
  <c r="M157" i="74"/>
  <c r="M219" i="74"/>
  <c r="M65" i="74"/>
  <c r="G61" i="74"/>
  <c r="O223" i="74"/>
  <c r="O192" i="74"/>
  <c r="O130" i="74"/>
  <c r="L99" i="74"/>
  <c r="L69" i="74" s="1" a="1"/>
  <c r="L69" i="74" s="1"/>
  <c r="N164" i="74"/>
  <c r="I61" i="74"/>
  <c r="I60" i="74"/>
  <c r="E56" i="74"/>
  <c r="I56" i="74"/>
  <c r="B57" i="74"/>
  <c r="G57" i="74"/>
  <c r="E58" i="74"/>
  <c r="I58" i="74"/>
  <c r="M95" i="74"/>
  <c r="E126" i="74"/>
  <c r="O161" i="74"/>
  <c r="B80" i="74" a="1"/>
  <c r="B80" i="74" s="1"/>
  <c r="H182" i="74"/>
  <c r="H91" i="74" s="1" a="1"/>
  <c r="H91" i="74" s="1"/>
  <c r="E95" i="74"/>
  <c r="H83" i="74" a="1"/>
  <c r="H83" i="74" s="1"/>
  <c r="B87" i="74" a="1"/>
  <c r="B87" i="74" s="1"/>
  <c r="H219" i="74" a="1"/>
  <c r="H219" i="74" s="1"/>
  <c r="N71" i="73" a="1"/>
  <c r="N71" i="73" s="1"/>
  <c r="H218" i="73" a="1"/>
  <c r="H218" i="73" s="1"/>
  <c r="P180" i="73"/>
  <c r="Q175" i="73"/>
  <c r="P171" i="73"/>
  <c r="Q170" i="73"/>
  <c r="Q135" i="73"/>
  <c r="H125" i="73" a="1"/>
  <c r="H125" i="73" s="1"/>
  <c r="Q104" i="73"/>
  <c r="Q103" i="73"/>
  <c r="H94" i="73" a="1"/>
  <c r="H94" i="73" s="1"/>
  <c r="O87" i="73" a="1"/>
  <c r="O87" i="73" s="1"/>
  <c r="N87" i="73" a="1"/>
  <c r="N87" i="73" s="1"/>
  <c r="H87" i="73" a="1"/>
  <c r="H87" i="73" s="1"/>
  <c r="E87" i="73" a="1"/>
  <c r="E87" i="73" s="1"/>
  <c r="A86" i="73" a="1"/>
  <c r="A86" i="73" s="1"/>
  <c r="H187" i="73" a="1"/>
  <c r="H187" i="73" s="1"/>
  <c r="Q180" i="73"/>
  <c r="P175" i="73"/>
  <c r="Q174" i="73"/>
  <c r="Q134" i="73"/>
  <c r="P104" i="73"/>
  <c r="G90" i="73" a="1"/>
  <c r="G90" i="73" s="1"/>
  <c r="B90" i="73" a="1"/>
  <c r="B90" i="73" s="1"/>
  <c r="G89" i="73" a="1"/>
  <c r="G89" i="73" s="1"/>
  <c r="O83" i="73" a="1"/>
  <c r="O83" i="73" s="1"/>
  <c r="N83" i="73" a="1"/>
  <c r="N83" i="73" s="1"/>
  <c r="E83" i="73" a="1"/>
  <c r="E83" i="73" s="1"/>
  <c r="B83" i="73" a="1"/>
  <c r="B83" i="73" s="1"/>
  <c r="A82" i="73" a="1"/>
  <c r="A82" i="73" s="1"/>
  <c r="N80" i="73" a="1"/>
  <c r="N80" i="73" s="1"/>
  <c r="K65" i="73" a="1"/>
  <c r="K65" i="73" s="1"/>
  <c r="I65" i="73" a="1"/>
  <c r="I65" i="73" s="1"/>
  <c r="G65" i="73" a="1"/>
  <c r="G65" i="73" s="1"/>
  <c r="E65" i="73" a="1"/>
  <c r="E65" i="73" s="1"/>
  <c r="Q171" i="73"/>
  <c r="J90" i="73" a="1"/>
  <c r="J90" i="73" s="1"/>
  <c r="O79" i="73" a="1"/>
  <c r="O79" i="73" s="1"/>
  <c r="M77" i="73" a="1"/>
  <c r="M77" i="73" s="1"/>
  <c r="J77" i="73" a="1"/>
  <c r="J77" i="73" s="1"/>
  <c r="H77" i="73" a="1"/>
  <c r="H77" i="73" s="1"/>
  <c r="E77" i="73" a="1"/>
  <c r="E77" i="73" s="1"/>
  <c r="B77" i="73" a="1"/>
  <c r="B77" i="73" s="1"/>
  <c r="L75" i="73" a="1"/>
  <c r="L75" i="73" s="1"/>
  <c r="E75" i="73" a="1"/>
  <c r="E75" i="73" s="1"/>
  <c r="M74" i="73" a="1"/>
  <c r="M74" i="73" s="1"/>
  <c r="F74" i="73" a="1"/>
  <c r="F74" i="73" s="1"/>
  <c r="D74" i="73" a="1"/>
  <c r="D74" i="73" s="1"/>
  <c r="O73" i="73" a="1"/>
  <c r="O73" i="73" s="1"/>
  <c r="G71" i="73" a="1"/>
  <c r="G71" i="73" s="1"/>
  <c r="K70" i="73" a="1"/>
  <c r="K70" i="73" s="1"/>
  <c r="I70" i="73" a="1"/>
  <c r="I70" i="73" s="1"/>
  <c r="P69" i="73" a="1"/>
  <c r="P69" i="73" s="1"/>
  <c r="N69" i="73" a="1"/>
  <c r="N69" i="73" s="1"/>
  <c r="K69" i="73" a="1"/>
  <c r="K69" i="73" s="1"/>
  <c r="I69" i="73" a="1"/>
  <c r="I69" i="73" s="1"/>
  <c r="L68" i="73" a="1"/>
  <c r="L68" i="73" s="1"/>
  <c r="F68" i="73" a="1"/>
  <c r="F68" i="73" s="1"/>
  <c r="B67" i="73" a="1"/>
  <c r="B67" i="73" s="1"/>
  <c r="B66" i="73" a="1"/>
  <c r="B66" i="73" s="1"/>
  <c r="N65" i="73" a="1"/>
  <c r="N65" i="73" s="1"/>
  <c r="O64" i="73" a="1"/>
  <c r="O64" i="73" s="1"/>
  <c r="J64" i="73" a="1"/>
  <c r="J64" i="73" s="1"/>
  <c r="F64" i="73" a="1"/>
  <c r="F64" i="73" s="1"/>
  <c r="A63" i="73" a="1"/>
  <c r="A63" i="73" s="1"/>
  <c r="D53" i="73" a="1"/>
  <c r="D53" i="73" s="1"/>
  <c r="H10" i="73" a="1"/>
  <c r="H10" i="73" s="1"/>
  <c r="K10" i="73" a="1"/>
  <c r="K10" i="73" s="1"/>
  <c r="Q179" i="73"/>
  <c r="P135" i="73"/>
  <c r="F90" i="73" a="1"/>
  <c r="F90" i="73" s="1"/>
  <c r="A79" i="73" a="1"/>
  <c r="A79" i="73" s="1"/>
  <c r="E78" i="73" a="1"/>
  <c r="E78" i="73" s="1"/>
  <c r="F77" i="73" a="1"/>
  <c r="F77" i="73" s="1"/>
  <c r="D77" i="73" a="1"/>
  <c r="D77" i="73" s="1"/>
  <c r="B76" i="73" a="1"/>
  <c r="B76" i="73" s="1"/>
  <c r="F75" i="73" a="1"/>
  <c r="F75" i="73" s="1"/>
  <c r="D75" i="73" a="1"/>
  <c r="D75" i="73" s="1"/>
  <c r="N74" i="73" a="1"/>
  <c r="N74" i="73" s="1"/>
  <c r="L74" i="73" a="1"/>
  <c r="L74" i="73" s="1"/>
  <c r="E74" i="73" a="1"/>
  <c r="E74" i="73" s="1"/>
  <c r="L73" i="73" a="1"/>
  <c r="L73" i="73" s="1"/>
  <c r="L72" i="73" a="1"/>
  <c r="L72" i="73" s="1"/>
  <c r="H72" i="73" a="1"/>
  <c r="H72" i="73" s="1"/>
  <c r="K71" i="73" a="1"/>
  <c r="K71" i="73" s="1"/>
  <c r="B71" i="73" a="1"/>
  <c r="B71" i="73" s="1"/>
  <c r="J70" i="73" a="1"/>
  <c r="J70" i="73" s="1"/>
  <c r="B70" i="73" a="1"/>
  <c r="B70" i="73" s="1"/>
  <c r="H69" i="73" a="1"/>
  <c r="H69" i="73" s="1"/>
  <c r="O68" i="73" a="1"/>
  <c r="O68" i="73" s="1"/>
  <c r="J68" i="73" a="1"/>
  <c r="J68" i="73" s="1"/>
  <c r="B68" i="73" a="1"/>
  <c r="B68" i="73" s="1"/>
  <c r="M64" i="73" a="1"/>
  <c r="M64" i="73" s="1"/>
  <c r="D64" i="73" a="1"/>
  <c r="D64" i="73" s="1"/>
  <c r="B63" i="73" a="1"/>
  <c r="B63" i="73" s="1"/>
  <c r="L54" i="73" a="1"/>
  <c r="L54" i="73" s="1"/>
  <c r="H188" i="73" a="1"/>
  <c r="H188" i="73" s="1"/>
  <c r="H126" i="73" a="1"/>
  <c r="H126" i="73" s="1"/>
  <c r="H95" i="73" a="1"/>
  <c r="H95" i="73" s="1"/>
  <c r="B61" i="73"/>
  <c r="B60" i="73"/>
  <c r="E157" i="73"/>
  <c r="E61" i="73"/>
  <c r="M157" i="73"/>
  <c r="M219" i="73"/>
  <c r="M65" i="73"/>
  <c r="G61" i="73"/>
  <c r="O223" i="73"/>
  <c r="O192" i="73"/>
  <c r="O130" i="73"/>
  <c r="L99" i="73"/>
  <c r="N164" i="73"/>
  <c r="N72" i="73" s="1" a="1"/>
  <c r="N72" i="73" s="1"/>
  <c r="I61" i="73"/>
  <c r="I60" i="73"/>
  <c r="E56" i="73"/>
  <c r="I56" i="73"/>
  <c r="B57" i="73"/>
  <c r="G57" i="73"/>
  <c r="E58" i="73"/>
  <c r="I58" i="73"/>
  <c r="M95" i="73"/>
  <c r="E126" i="73"/>
  <c r="O161" i="73"/>
  <c r="B80" i="73" a="1"/>
  <c r="B80" i="73" s="1"/>
  <c r="D58" i="73"/>
  <c r="J157" i="73" s="1"/>
  <c r="J65" i="73" s="1" a="1"/>
  <c r="J65" i="73" s="1"/>
  <c r="D57" i="73"/>
  <c r="J223" i="73"/>
  <c r="J192" i="73"/>
  <c r="M181" i="73"/>
  <c r="M90" i="73" s="1" a="1"/>
  <c r="M90" i="73" s="1"/>
  <c r="K174" i="73"/>
  <c r="F171" i="73"/>
  <c r="F80" i="73" s="1" a="1"/>
  <c r="F80" i="73" s="1"/>
  <c r="J164" i="73"/>
  <c r="J72" i="73" s="1" a="1"/>
  <c r="J72" i="73" s="1"/>
  <c r="J161" i="73"/>
  <c r="F133" i="73"/>
  <c r="F72" i="73" s="1" a="1"/>
  <c r="F72" i="73" s="1"/>
  <c r="G130" i="73"/>
  <c r="G99" i="73"/>
  <c r="G161" i="73"/>
  <c r="K138" i="73"/>
  <c r="J130" i="73"/>
  <c r="J99" i="73"/>
  <c r="L59" i="73"/>
  <c r="H58" i="73"/>
  <c r="H57" i="73"/>
  <c r="H56" i="73"/>
  <c r="O135" i="73"/>
  <c r="O74" i="73" s="1" a="1"/>
  <c r="O74" i="73" s="1"/>
  <c r="M223" i="73"/>
  <c r="M192" i="73"/>
  <c r="J58" i="73"/>
  <c r="J57" i="73"/>
  <c r="J56" i="73"/>
  <c r="N107" i="73" s="1"/>
  <c r="N77" i="73" s="1" a="1"/>
  <c r="N77" i="73" s="1"/>
  <c r="B56" i="73"/>
  <c r="G56" i="73"/>
  <c r="E57" i="73"/>
  <c r="I57" i="73"/>
  <c r="B58" i="73"/>
  <c r="G58" i="73"/>
  <c r="E60" i="73"/>
  <c r="J60" i="73"/>
  <c r="D61" i="73"/>
  <c r="H61" i="73"/>
  <c r="D65" i="73"/>
  <c r="E95" i="73"/>
  <c r="I107" i="73"/>
  <c r="I77" i="73" s="1" a="1"/>
  <c r="I77" i="73" s="1"/>
  <c r="M126" i="73"/>
  <c r="G164" i="73"/>
  <c r="G72" i="73" s="1" a="1"/>
  <c r="G72" i="73" s="1"/>
  <c r="H83" i="73" a="1"/>
  <c r="H83" i="73" s="1"/>
  <c r="B87" i="73" a="1"/>
  <c r="B87" i="73" s="1"/>
  <c r="K178" i="73"/>
  <c r="K87" i="73" s="1" a="1"/>
  <c r="K87" i="73" s="1"/>
  <c r="G192" i="73"/>
  <c r="H219" i="73" a="1"/>
  <c r="H219" i="73" s="1"/>
  <c r="G223" i="73"/>
  <c r="H218" i="72" a="1"/>
  <c r="H218" i="72" s="1"/>
  <c r="P180" i="72"/>
  <c r="Q175" i="72"/>
  <c r="P171" i="72"/>
  <c r="Q170" i="72"/>
  <c r="Q135" i="72"/>
  <c r="H125" i="72" a="1"/>
  <c r="H125" i="72" s="1"/>
  <c r="Q104" i="72"/>
  <c r="Q103" i="72"/>
  <c r="H94" i="72" a="1"/>
  <c r="H94" i="72" s="1"/>
  <c r="O87" i="72" a="1"/>
  <c r="O87" i="72" s="1"/>
  <c r="N87" i="72" a="1"/>
  <c r="N87" i="72" s="1"/>
  <c r="H87" i="72" a="1"/>
  <c r="H87" i="72" s="1"/>
  <c r="E87" i="72" a="1"/>
  <c r="E87" i="72" s="1"/>
  <c r="A86" i="72" a="1"/>
  <c r="A86" i="72" s="1"/>
  <c r="H187" i="72" a="1"/>
  <c r="H187" i="72" s="1"/>
  <c r="Q180" i="72"/>
  <c r="P175" i="72"/>
  <c r="Q174" i="72"/>
  <c r="Q134" i="72"/>
  <c r="P104" i="72"/>
  <c r="G90" i="72" a="1"/>
  <c r="G90" i="72" s="1"/>
  <c r="B90" i="72" a="1"/>
  <c r="B90" i="72" s="1"/>
  <c r="G89" i="72" a="1"/>
  <c r="G89" i="72" s="1"/>
  <c r="O83" i="72" a="1"/>
  <c r="O83" i="72" s="1"/>
  <c r="N83" i="72" a="1"/>
  <c r="N83" i="72" s="1"/>
  <c r="E83" i="72" a="1"/>
  <c r="E83" i="72" s="1"/>
  <c r="B83" i="72" a="1"/>
  <c r="B83" i="72" s="1"/>
  <c r="A82" i="72" a="1"/>
  <c r="A82" i="72" s="1"/>
  <c r="N80" i="72" a="1"/>
  <c r="N80" i="72" s="1"/>
  <c r="K65" i="72" a="1"/>
  <c r="K65" i="72" s="1"/>
  <c r="I65" i="72" a="1"/>
  <c r="I65" i="72" s="1"/>
  <c r="G65" i="72" a="1"/>
  <c r="G65" i="72" s="1"/>
  <c r="E65" i="72" a="1"/>
  <c r="E65" i="72" s="1"/>
  <c r="Q171" i="72"/>
  <c r="J90" i="72" a="1"/>
  <c r="J90" i="72" s="1"/>
  <c r="O79" i="72" a="1"/>
  <c r="O79" i="72" s="1"/>
  <c r="M77" i="72" a="1"/>
  <c r="M77" i="72" s="1"/>
  <c r="J77" i="72" a="1"/>
  <c r="J77" i="72" s="1"/>
  <c r="H77" i="72" a="1"/>
  <c r="H77" i="72" s="1"/>
  <c r="E77" i="72" a="1"/>
  <c r="E77" i="72" s="1"/>
  <c r="B77" i="72" a="1"/>
  <c r="B77" i="72" s="1"/>
  <c r="L75" i="72" a="1"/>
  <c r="L75" i="72" s="1"/>
  <c r="E75" i="72" a="1"/>
  <c r="E75" i="72" s="1"/>
  <c r="M74" i="72" a="1"/>
  <c r="M74" i="72" s="1"/>
  <c r="F74" i="72" a="1"/>
  <c r="F74" i="72" s="1"/>
  <c r="D74" i="72" a="1"/>
  <c r="D74" i="72" s="1"/>
  <c r="O73" i="72" a="1"/>
  <c r="O73" i="72" s="1"/>
  <c r="G71" i="72" a="1"/>
  <c r="G71" i="72" s="1"/>
  <c r="K70" i="72" a="1"/>
  <c r="K70" i="72" s="1"/>
  <c r="I70" i="72" a="1"/>
  <c r="I70" i="72" s="1"/>
  <c r="P69" i="72" a="1"/>
  <c r="P69" i="72" s="1"/>
  <c r="N69" i="72" a="1"/>
  <c r="N69" i="72" s="1"/>
  <c r="K69" i="72" a="1"/>
  <c r="K69" i="72" s="1"/>
  <c r="I69" i="72" a="1"/>
  <c r="I69" i="72" s="1"/>
  <c r="L68" i="72" a="1"/>
  <c r="L68" i="72" s="1"/>
  <c r="F68" i="72" a="1"/>
  <c r="F68" i="72" s="1"/>
  <c r="B67" i="72" a="1"/>
  <c r="B67" i="72" s="1"/>
  <c r="B66" i="72" a="1"/>
  <c r="B66" i="72" s="1"/>
  <c r="N65" i="72" a="1"/>
  <c r="N65" i="72" s="1"/>
  <c r="O64" i="72" a="1"/>
  <c r="O64" i="72" s="1"/>
  <c r="J64" i="72" a="1"/>
  <c r="J64" i="72" s="1"/>
  <c r="F64" i="72" a="1"/>
  <c r="F64" i="72" s="1"/>
  <c r="A63" i="72" a="1"/>
  <c r="A63" i="72" s="1"/>
  <c r="D53" i="72" a="1"/>
  <c r="D53" i="72" s="1"/>
  <c r="Q179" i="72"/>
  <c r="P135" i="72"/>
  <c r="F90" i="72" a="1"/>
  <c r="F90" i="72" s="1"/>
  <c r="A79" i="72" a="1"/>
  <c r="A79" i="72" s="1"/>
  <c r="E78" i="72" a="1"/>
  <c r="E78" i="72" s="1"/>
  <c r="F77" i="72" a="1"/>
  <c r="F77" i="72" s="1"/>
  <c r="D77" i="72" a="1"/>
  <c r="D77" i="72" s="1"/>
  <c r="B76" i="72" a="1"/>
  <c r="B76" i="72" s="1"/>
  <c r="F75" i="72" a="1"/>
  <c r="F75" i="72" s="1"/>
  <c r="D75" i="72" a="1"/>
  <c r="D75" i="72" s="1"/>
  <c r="N74" i="72" a="1"/>
  <c r="N74" i="72" s="1"/>
  <c r="L74" i="72" a="1"/>
  <c r="L74" i="72" s="1"/>
  <c r="E74" i="72" a="1"/>
  <c r="E74" i="72" s="1"/>
  <c r="L73" i="72" a="1"/>
  <c r="L73" i="72" s="1"/>
  <c r="L72" i="72" a="1"/>
  <c r="L72" i="72" s="1"/>
  <c r="H72" i="72" a="1"/>
  <c r="H72" i="72" s="1"/>
  <c r="K71" i="72" a="1"/>
  <c r="K71" i="72" s="1"/>
  <c r="B71" i="72" a="1"/>
  <c r="B71" i="72" s="1"/>
  <c r="J70" i="72" a="1"/>
  <c r="J70" i="72" s="1"/>
  <c r="B70" i="72" a="1"/>
  <c r="B70" i="72" s="1"/>
  <c r="H69" i="72" a="1"/>
  <c r="H69" i="72" s="1"/>
  <c r="O68" i="72" a="1"/>
  <c r="O68" i="72" s="1"/>
  <c r="J68" i="72" a="1"/>
  <c r="J68" i="72" s="1"/>
  <c r="B68" i="72" a="1"/>
  <c r="B68" i="72" s="1"/>
  <c r="M64" i="72" a="1"/>
  <c r="M64" i="72" s="1"/>
  <c r="D64" i="72" a="1"/>
  <c r="D64" i="72" s="1"/>
  <c r="B63" i="72" a="1"/>
  <c r="B63" i="72" s="1"/>
  <c r="L54" i="72" a="1"/>
  <c r="L54" i="72" s="1"/>
  <c r="K10" i="72" a="1"/>
  <c r="K10" i="72" s="1"/>
  <c r="H10" i="72" a="1"/>
  <c r="H10" i="72" s="1"/>
  <c r="H188" i="72" a="1"/>
  <c r="H188" i="72" s="1"/>
  <c r="H126" i="72" a="1"/>
  <c r="H126" i="72" s="1"/>
  <c r="H95" i="72" a="1"/>
  <c r="H95" i="72" s="1"/>
  <c r="B61" i="72"/>
  <c r="B60" i="72"/>
  <c r="E157" i="72"/>
  <c r="E61" i="72"/>
  <c r="M157" i="72"/>
  <c r="M219" i="72"/>
  <c r="M65" i="72"/>
  <c r="G61" i="72"/>
  <c r="O223" i="72"/>
  <c r="O192" i="72"/>
  <c r="O130" i="72"/>
  <c r="L99" i="72"/>
  <c r="N164" i="72"/>
  <c r="N72" i="72" s="1" a="1"/>
  <c r="N72" i="72" s="1"/>
  <c r="I61" i="72"/>
  <c r="I60" i="72"/>
  <c r="E56" i="72"/>
  <c r="I56" i="72"/>
  <c r="B57" i="72"/>
  <c r="G57" i="72"/>
  <c r="E58" i="72"/>
  <c r="I58" i="72"/>
  <c r="M95" i="72"/>
  <c r="E126" i="72"/>
  <c r="O161" i="72"/>
  <c r="B80" i="72" a="1"/>
  <c r="B80" i="72" s="1"/>
  <c r="D58" i="72"/>
  <c r="J157" i="72" s="1"/>
  <c r="J65" i="72" s="1" a="1"/>
  <c r="J65" i="72" s="1"/>
  <c r="D57" i="72"/>
  <c r="J223" i="72"/>
  <c r="J192" i="72"/>
  <c r="M181" i="72"/>
  <c r="M90" i="72" s="1" a="1"/>
  <c r="M90" i="72" s="1"/>
  <c r="K174" i="72"/>
  <c r="F171" i="72"/>
  <c r="F80" i="72" s="1" a="1"/>
  <c r="F80" i="72" s="1"/>
  <c r="J164" i="72"/>
  <c r="J72" i="72" s="1" a="1"/>
  <c r="J72" i="72" s="1"/>
  <c r="J161" i="72"/>
  <c r="F133" i="72"/>
  <c r="F72" i="72" s="1" a="1"/>
  <c r="F72" i="72" s="1"/>
  <c r="G130" i="72"/>
  <c r="G99" i="72"/>
  <c r="G161" i="72"/>
  <c r="K138" i="72"/>
  <c r="J130" i="72"/>
  <c r="J99" i="72"/>
  <c r="L59" i="72"/>
  <c r="H58" i="72"/>
  <c r="H57" i="72"/>
  <c r="H56" i="72"/>
  <c r="O135" i="72"/>
  <c r="O74" i="72" s="1" a="1"/>
  <c r="O74" i="72" s="1"/>
  <c r="M223" i="72"/>
  <c r="M192" i="72"/>
  <c r="J58" i="72"/>
  <c r="J57" i="72"/>
  <c r="J56" i="72"/>
  <c r="N107" i="72" s="1"/>
  <c r="N77" i="72" s="1" a="1"/>
  <c r="N77" i="72" s="1"/>
  <c r="B56" i="72"/>
  <c r="G56" i="72"/>
  <c r="E57" i="72"/>
  <c r="I57" i="72"/>
  <c r="B58" i="72"/>
  <c r="G58" i="72"/>
  <c r="E60" i="72"/>
  <c r="J60" i="72"/>
  <c r="D61" i="72"/>
  <c r="H61" i="72"/>
  <c r="D65" i="72"/>
  <c r="E95" i="72"/>
  <c r="I107" i="72"/>
  <c r="I77" i="72" s="1" a="1"/>
  <c r="I77" i="72" s="1"/>
  <c r="M126" i="72"/>
  <c r="G164" i="72"/>
  <c r="G72" i="72" s="1" a="1"/>
  <c r="G72" i="72" s="1"/>
  <c r="H83" i="72" a="1"/>
  <c r="H83" i="72" s="1"/>
  <c r="B87" i="72" a="1"/>
  <c r="B87" i="72" s="1"/>
  <c r="K178" i="72"/>
  <c r="K87" i="72" s="1" a="1"/>
  <c r="K87" i="72" s="1"/>
  <c r="G192" i="72"/>
  <c r="H219" i="72" a="1"/>
  <c r="H219" i="72" s="1"/>
  <c r="G223" i="72"/>
  <c r="H157" i="71"/>
  <c r="J65" i="71" a="1"/>
  <c r="J65" i="71" s="1"/>
  <c r="M157" i="71"/>
  <c r="M219" i="71"/>
  <c r="M126" i="71"/>
  <c r="M95" i="71"/>
  <c r="M65" i="71"/>
  <c r="G61" i="71"/>
  <c r="O223" i="71"/>
  <c r="O192" i="71"/>
  <c r="O130" i="71"/>
  <c r="L99" i="71"/>
  <c r="N164" i="71"/>
  <c r="O161" i="71"/>
  <c r="I61" i="71"/>
  <c r="I60" i="71"/>
  <c r="L54" i="71" a="1"/>
  <c r="L54" i="71" s="1"/>
  <c r="G56" i="71"/>
  <c r="E57" i="71"/>
  <c r="I57" i="71"/>
  <c r="G58" i="71"/>
  <c r="E60" i="71"/>
  <c r="A63" i="71" a="1"/>
  <c r="A63" i="71" s="1"/>
  <c r="B64" i="71" a="1"/>
  <c r="B64" i="71" s="1"/>
  <c r="F64" i="71" a="1"/>
  <c r="F64" i="71" s="1"/>
  <c r="J64" i="71" a="1"/>
  <c r="J64" i="71" s="1"/>
  <c r="O64" i="71" a="1"/>
  <c r="O64" i="71" s="1"/>
  <c r="N65" i="71" a="1"/>
  <c r="N65" i="71" s="1"/>
  <c r="B66" i="71" a="1"/>
  <c r="B66" i="71" s="1"/>
  <c r="B67" i="71" a="1"/>
  <c r="B67" i="71" s="1"/>
  <c r="H188" i="71" a="1"/>
  <c r="H188" i="71" s="1"/>
  <c r="H219" i="71" a="1"/>
  <c r="H219" i="71" s="1"/>
  <c r="H126" i="71" a="1"/>
  <c r="H126" i="71" s="1"/>
  <c r="H95" i="71" a="1"/>
  <c r="H95" i="71" s="1"/>
  <c r="B61" i="71"/>
  <c r="B60" i="71"/>
  <c r="B56" i="71"/>
  <c r="E157" i="71"/>
  <c r="E126" i="71"/>
  <c r="E95" i="71"/>
  <c r="E61" i="71"/>
  <c r="H218" i="71" a="1"/>
  <c r="H218" i="71" s="1"/>
  <c r="P180" i="71"/>
  <c r="Q175" i="71"/>
  <c r="P171" i="71"/>
  <c r="Q170" i="71"/>
  <c r="Q135" i="71"/>
  <c r="H125" i="71" a="1"/>
  <c r="H125" i="71" s="1"/>
  <c r="Q104" i="71"/>
  <c r="Q103" i="71"/>
  <c r="H94" i="71" a="1"/>
  <c r="H94" i="71" s="1"/>
  <c r="H64" i="71" s="1" a="1"/>
  <c r="H64" i="71" s="1"/>
  <c r="H187" i="71" a="1"/>
  <c r="H187" i="71" s="1"/>
  <c r="Q180" i="71"/>
  <c r="Q179" i="71"/>
  <c r="P175" i="71"/>
  <c r="Q174" i="71"/>
  <c r="Q171" i="71"/>
  <c r="P135" i="71"/>
  <c r="Q134" i="71"/>
  <c r="P104" i="71"/>
  <c r="J90" i="71" a="1"/>
  <c r="J90" i="71" s="1"/>
  <c r="G90" i="71" a="1"/>
  <c r="G90" i="71" s="1"/>
  <c r="F90" i="71" a="1"/>
  <c r="F90" i="71" s="1"/>
  <c r="B90" i="71" a="1"/>
  <c r="B90" i="71" s="1"/>
  <c r="G89" i="71" a="1"/>
  <c r="G89" i="71" s="1"/>
  <c r="N87" i="71" a="1"/>
  <c r="N87" i="71" s="1"/>
  <c r="H87" i="71" a="1"/>
  <c r="H87" i="71" s="1"/>
  <c r="B87" i="71" a="1"/>
  <c r="B87" i="71" s="1"/>
  <c r="O79" i="71" a="1"/>
  <c r="O79" i="71" s="1"/>
  <c r="A79" i="71" a="1"/>
  <c r="A79" i="71" s="1"/>
  <c r="E78" i="71" a="1"/>
  <c r="E78" i="71" s="1"/>
  <c r="M77" i="71" a="1"/>
  <c r="M77" i="71" s="1"/>
  <c r="J77" i="71" a="1"/>
  <c r="J77" i="71" s="1"/>
  <c r="H77" i="71" a="1"/>
  <c r="H77" i="71" s="1"/>
  <c r="F77" i="71" a="1"/>
  <c r="F77" i="71" s="1"/>
  <c r="E77" i="71" a="1"/>
  <c r="E77" i="71" s="1"/>
  <c r="D77" i="71" a="1"/>
  <c r="D77" i="71" s="1"/>
  <c r="B77" i="71" a="1"/>
  <c r="B77" i="71" s="1"/>
  <c r="B76" i="71" a="1"/>
  <c r="B76" i="71" s="1"/>
  <c r="L75" i="71" a="1"/>
  <c r="L75" i="71" s="1"/>
  <c r="F75" i="71" a="1"/>
  <c r="F75" i="71" s="1"/>
  <c r="E75" i="71" a="1"/>
  <c r="E75" i="71" s="1"/>
  <c r="D75" i="71" a="1"/>
  <c r="D75" i="71" s="1"/>
  <c r="N74" i="71" a="1"/>
  <c r="N74" i="71" s="1"/>
  <c r="M74" i="71" a="1"/>
  <c r="M74" i="71" s="1"/>
  <c r="L74" i="71" a="1"/>
  <c r="L74" i="71" s="1"/>
  <c r="F74" i="71" a="1"/>
  <c r="F74" i="71" s="1"/>
  <c r="E74" i="71" a="1"/>
  <c r="E74" i="71" s="1"/>
  <c r="D74" i="71" a="1"/>
  <c r="D74" i="71" s="1"/>
  <c r="O73" i="71" a="1"/>
  <c r="O73" i="71" s="1"/>
  <c r="L73" i="71" a="1"/>
  <c r="L73" i="71" s="1"/>
  <c r="L72" i="71" a="1"/>
  <c r="L72" i="71" s="1"/>
  <c r="H72" i="71" a="1"/>
  <c r="H72" i="71" s="1"/>
  <c r="N71" i="71" a="1"/>
  <c r="N71" i="71" s="1"/>
  <c r="K71" i="71" a="1"/>
  <c r="K71" i="71" s="1"/>
  <c r="G71" i="71" a="1"/>
  <c r="G71" i="71" s="1"/>
  <c r="B71" i="71" a="1"/>
  <c r="B71" i="71" s="1"/>
  <c r="K70" i="71" a="1"/>
  <c r="K70" i="71" s="1"/>
  <c r="J70" i="71" a="1"/>
  <c r="J70" i="71" s="1"/>
  <c r="I70" i="71" a="1"/>
  <c r="I70" i="71" s="1"/>
  <c r="B70" i="71" a="1"/>
  <c r="B70" i="71" s="1"/>
  <c r="P69" i="71" a="1"/>
  <c r="P69" i="71" s="1"/>
  <c r="N69" i="71" a="1"/>
  <c r="N69" i="71" s="1"/>
  <c r="K69" i="71" a="1"/>
  <c r="K69" i="71" s="1"/>
  <c r="I69" i="71" a="1"/>
  <c r="I69" i="71" s="1"/>
  <c r="H69" i="71" a="1"/>
  <c r="H69" i="71" s="1"/>
  <c r="O68" i="71" a="1"/>
  <c r="O68" i="71" s="1"/>
  <c r="L68" i="71" a="1"/>
  <c r="L68" i="71" s="1"/>
  <c r="J68" i="71" a="1"/>
  <c r="J68" i="71" s="1"/>
  <c r="O87" i="71" a="1"/>
  <c r="O87" i="71" s="1"/>
  <c r="E87" i="71" a="1"/>
  <c r="E87" i="71" s="1"/>
  <c r="A86" i="71" a="1"/>
  <c r="A86" i="71" s="1"/>
  <c r="O83" i="71" a="1"/>
  <c r="O83" i="71" s="1"/>
  <c r="N83" i="71" a="1"/>
  <c r="N83" i="71" s="1"/>
  <c r="H83" i="71" a="1"/>
  <c r="H83" i="71" s="1"/>
  <c r="E83" i="71" a="1"/>
  <c r="E83" i="71" s="1"/>
  <c r="B83" i="71" a="1"/>
  <c r="B83" i="71" s="1"/>
  <c r="A82" i="71" a="1"/>
  <c r="A82" i="71" s="1"/>
  <c r="N80" i="71" a="1"/>
  <c r="N80" i="71" s="1"/>
  <c r="B80" i="71" a="1"/>
  <c r="B80" i="71" s="1"/>
  <c r="K65" i="71" a="1"/>
  <c r="K65" i="71" s="1"/>
  <c r="I65" i="71" a="1"/>
  <c r="I65" i="71" s="1"/>
  <c r="G65" i="71" a="1"/>
  <c r="G65" i="71" s="1"/>
  <c r="E65" i="71" a="1"/>
  <c r="E65" i="71" s="1"/>
  <c r="D53" i="71" a="1"/>
  <c r="D53" i="71" s="1"/>
  <c r="E56" i="71"/>
  <c r="B57" i="71"/>
  <c r="G57" i="71"/>
  <c r="E58" i="71"/>
  <c r="I58" i="71"/>
  <c r="B63" i="71" a="1"/>
  <c r="B63" i="71" s="1"/>
  <c r="D64" i="71" a="1"/>
  <c r="D64" i="71" s="1"/>
  <c r="M64" i="71" a="1"/>
  <c r="M64" i="71" s="1"/>
  <c r="B68" i="71" a="1"/>
  <c r="B68" i="71" s="1"/>
  <c r="J223" i="71"/>
  <c r="J192" i="71"/>
  <c r="M181" i="71"/>
  <c r="M90" i="71" s="1" a="1"/>
  <c r="M90" i="71" s="1"/>
  <c r="K174" i="71"/>
  <c r="K83" i="71" s="1" a="1"/>
  <c r="K83" i="71" s="1"/>
  <c r="F171" i="71"/>
  <c r="F80" i="71" s="1" a="1"/>
  <c r="F80" i="71" s="1"/>
  <c r="J164" i="71"/>
  <c r="J72" i="71" s="1" a="1"/>
  <c r="J72" i="71" s="1"/>
  <c r="J161" i="71"/>
  <c r="F133" i="71"/>
  <c r="G130" i="71"/>
  <c r="G99" i="71"/>
  <c r="G223" i="71"/>
  <c r="G192" i="71"/>
  <c r="K178" i="71"/>
  <c r="K87" i="71" s="1" a="1"/>
  <c r="K87" i="71" s="1"/>
  <c r="G164" i="71"/>
  <c r="G72" i="71" s="1" a="1"/>
  <c r="G72" i="71" s="1"/>
  <c r="G161" i="71"/>
  <c r="K138" i="71"/>
  <c r="J130" i="71"/>
  <c r="I107" i="71"/>
  <c r="I77" i="71" s="1" a="1"/>
  <c r="I77" i="71" s="1"/>
  <c r="F102" i="71"/>
  <c r="F72" i="71" s="1" a="1"/>
  <c r="F72" i="71" s="1"/>
  <c r="J99" i="71"/>
  <c r="O135" i="71"/>
  <c r="O74" i="71" s="1" a="1"/>
  <c r="O74" i="71" s="1"/>
  <c r="M223" i="71"/>
  <c r="M192" i="71"/>
  <c r="N102" i="71"/>
  <c r="N72" i="71" s="1" a="1"/>
  <c r="N72" i="71" s="1"/>
  <c r="O99" i="71"/>
  <c r="O69" i="71" s="1" a="1"/>
  <c r="O69" i="71" s="1"/>
  <c r="H56" i="71"/>
  <c r="J56" i="71"/>
  <c r="N107" i="71" s="1"/>
  <c r="N77" i="71" s="1" a="1"/>
  <c r="N77" i="71" s="1"/>
  <c r="D57" i="71"/>
  <c r="H57" i="71"/>
  <c r="J57" i="71"/>
  <c r="H58" i="71"/>
  <c r="B182" i="71" s="1"/>
  <c r="B91" i="71" s="1" a="1"/>
  <c r="B91" i="71" s="1"/>
  <c r="J58" i="71"/>
  <c r="L59" i="71"/>
  <c r="F139" i="71"/>
  <c r="F175" i="71"/>
  <c r="F84" i="71" s="1" a="1"/>
  <c r="F84" i="71" s="1"/>
  <c r="F179" i="71"/>
  <c r="F88" i="71" s="1" a="1"/>
  <c r="F88" i="71" s="1"/>
  <c r="H182" i="71"/>
  <c r="H91" i="71" s="1" a="1"/>
  <c r="H91" i="71" s="1"/>
  <c r="D58" i="70"/>
  <c r="J157" i="70" s="1"/>
  <c r="J65" i="70" s="1" a="1"/>
  <c r="J65" i="70" s="1"/>
  <c r="D57" i="70"/>
  <c r="D61" i="70"/>
  <c r="J223" i="70"/>
  <c r="J192" i="70"/>
  <c r="M181" i="70"/>
  <c r="M90" i="70" s="1" a="1"/>
  <c r="M90" i="70" s="1"/>
  <c r="K174" i="70"/>
  <c r="F171" i="70"/>
  <c r="F80" i="70" s="1" a="1"/>
  <c r="F80" i="70" s="1"/>
  <c r="J164" i="70"/>
  <c r="J72" i="70" s="1" a="1"/>
  <c r="J72" i="70" s="1"/>
  <c r="J161" i="70"/>
  <c r="F133" i="70"/>
  <c r="G130" i="70"/>
  <c r="G99" i="70"/>
  <c r="G161" i="70"/>
  <c r="K138" i="70"/>
  <c r="J130" i="70"/>
  <c r="J99" i="70"/>
  <c r="L59" i="70"/>
  <c r="H58" i="70"/>
  <c r="H57" i="70"/>
  <c r="H56" i="70"/>
  <c r="G223" i="70"/>
  <c r="G192" i="70"/>
  <c r="K178" i="70"/>
  <c r="K87" i="70" s="1" a="1"/>
  <c r="K87" i="70" s="1"/>
  <c r="G164" i="70"/>
  <c r="G72" i="70" s="1" a="1"/>
  <c r="G72" i="70" s="1"/>
  <c r="I107" i="70"/>
  <c r="I77" i="70" s="1" a="1"/>
  <c r="I77" i="70" s="1"/>
  <c r="H61" i="70"/>
  <c r="F102" i="70"/>
  <c r="F72" i="70" s="1" a="1"/>
  <c r="F72" i="70" s="1"/>
  <c r="H60" i="70"/>
  <c r="H218" i="70" a="1"/>
  <c r="H218" i="70" s="1"/>
  <c r="P180" i="70"/>
  <c r="Q175" i="70"/>
  <c r="P171" i="70"/>
  <c r="Q170" i="70"/>
  <c r="Q135" i="70"/>
  <c r="H125" i="70" a="1"/>
  <c r="H125" i="70" s="1"/>
  <c r="Q104" i="70"/>
  <c r="Q103" i="70"/>
  <c r="H94" i="70" a="1"/>
  <c r="H94" i="70" s="1"/>
  <c r="O87" i="70" a="1"/>
  <c r="O87" i="70" s="1"/>
  <c r="N87" i="70" a="1"/>
  <c r="N87" i="70" s="1"/>
  <c r="H87" i="70" a="1"/>
  <c r="H87" i="70" s="1"/>
  <c r="E87" i="70" a="1"/>
  <c r="E87" i="70" s="1"/>
  <c r="A86" i="70" a="1"/>
  <c r="A86" i="70" s="1"/>
  <c r="H187" i="70" a="1"/>
  <c r="H187" i="70" s="1"/>
  <c r="Q180" i="70"/>
  <c r="P175" i="70"/>
  <c r="Q174" i="70"/>
  <c r="Q134" i="70"/>
  <c r="P104" i="70"/>
  <c r="G90" i="70" a="1"/>
  <c r="G90" i="70" s="1"/>
  <c r="B90" i="70" a="1"/>
  <c r="B90" i="70" s="1"/>
  <c r="G89" i="70" a="1"/>
  <c r="G89" i="70" s="1"/>
  <c r="O83" i="70" a="1"/>
  <c r="O83" i="70" s="1"/>
  <c r="N83" i="70" a="1"/>
  <c r="N83" i="70" s="1"/>
  <c r="E83" i="70" a="1"/>
  <c r="E83" i="70" s="1"/>
  <c r="B83" i="70" a="1"/>
  <c r="B83" i="70" s="1"/>
  <c r="A82" i="70" a="1"/>
  <c r="A82" i="70" s="1"/>
  <c r="N80" i="70" a="1"/>
  <c r="N80" i="70" s="1"/>
  <c r="K65" i="70" a="1"/>
  <c r="K65" i="70" s="1"/>
  <c r="I65" i="70" a="1"/>
  <c r="I65" i="70" s="1"/>
  <c r="G65" i="70" a="1"/>
  <c r="G65" i="70" s="1"/>
  <c r="E65" i="70" a="1"/>
  <c r="E65" i="70" s="1"/>
  <c r="Q171" i="70"/>
  <c r="J90" i="70" a="1"/>
  <c r="J90" i="70" s="1"/>
  <c r="O79" i="70" a="1"/>
  <c r="O79" i="70" s="1"/>
  <c r="M77" i="70" a="1"/>
  <c r="M77" i="70" s="1"/>
  <c r="J77" i="70" a="1"/>
  <c r="J77" i="70" s="1"/>
  <c r="H77" i="70" a="1"/>
  <c r="H77" i="70" s="1"/>
  <c r="E77" i="70" a="1"/>
  <c r="E77" i="70" s="1"/>
  <c r="B77" i="70" a="1"/>
  <c r="B77" i="70" s="1"/>
  <c r="L75" i="70" a="1"/>
  <c r="L75" i="70" s="1"/>
  <c r="E75" i="70" a="1"/>
  <c r="E75" i="70" s="1"/>
  <c r="M74" i="70" a="1"/>
  <c r="M74" i="70" s="1"/>
  <c r="F74" i="70" a="1"/>
  <c r="F74" i="70" s="1"/>
  <c r="D74" i="70" a="1"/>
  <c r="D74" i="70" s="1"/>
  <c r="O73" i="70" a="1"/>
  <c r="O73" i="70" s="1"/>
  <c r="N71" i="70" a="1"/>
  <c r="N71" i="70" s="1"/>
  <c r="G71" i="70" a="1"/>
  <c r="G71" i="70" s="1"/>
  <c r="K70" i="70" a="1"/>
  <c r="K70" i="70" s="1"/>
  <c r="I70" i="70" a="1"/>
  <c r="I70" i="70" s="1"/>
  <c r="P69" i="70" a="1"/>
  <c r="P69" i="70" s="1"/>
  <c r="N69" i="70" a="1"/>
  <c r="N69" i="70" s="1"/>
  <c r="K69" i="70" a="1"/>
  <c r="K69" i="70" s="1"/>
  <c r="I69" i="70" a="1"/>
  <c r="I69" i="70" s="1"/>
  <c r="L68" i="70" a="1"/>
  <c r="L68" i="70" s="1"/>
  <c r="F68" i="70" a="1"/>
  <c r="F68" i="70" s="1"/>
  <c r="B67" i="70" a="1"/>
  <c r="B67" i="70" s="1"/>
  <c r="B66" i="70" a="1"/>
  <c r="B66" i="70" s="1"/>
  <c r="N65" i="70" a="1"/>
  <c r="N65" i="70" s="1"/>
  <c r="O64" i="70" a="1"/>
  <c r="O64" i="70" s="1"/>
  <c r="J64" i="70" a="1"/>
  <c r="J64" i="70" s="1"/>
  <c r="F64" i="70" a="1"/>
  <c r="F64" i="70" s="1"/>
  <c r="B64" i="70" a="1"/>
  <c r="B64" i="70" s="1"/>
  <c r="A63" i="70" a="1"/>
  <c r="A63" i="70" s="1"/>
  <c r="Q179" i="70"/>
  <c r="P135" i="70"/>
  <c r="F90" i="70" a="1"/>
  <c r="F90" i="70" s="1"/>
  <c r="A79" i="70" a="1"/>
  <c r="A79" i="70" s="1"/>
  <c r="E78" i="70" a="1"/>
  <c r="E78" i="70" s="1"/>
  <c r="F77" i="70" a="1"/>
  <c r="F77" i="70" s="1"/>
  <c r="D77" i="70" a="1"/>
  <c r="D77" i="70" s="1"/>
  <c r="B76" i="70" a="1"/>
  <c r="B76" i="70" s="1"/>
  <c r="F75" i="70" a="1"/>
  <c r="F75" i="70" s="1"/>
  <c r="D75" i="70" a="1"/>
  <c r="D75" i="70" s="1"/>
  <c r="N74" i="70" a="1"/>
  <c r="N74" i="70" s="1"/>
  <c r="L74" i="70" a="1"/>
  <c r="L74" i="70" s="1"/>
  <c r="E74" i="70" a="1"/>
  <c r="E74" i="70" s="1"/>
  <c r="L73" i="70" a="1"/>
  <c r="L73" i="70" s="1"/>
  <c r="L72" i="70" a="1"/>
  <c r="L72" i="70" s="1"/>
  <c r="H72" i="70" a="1"/>
  <c r="H72" i="70" s="1"/>
  <c r="K71" i="70" a="1"/>
  <c r="K71" i="70" s="1"/>
  <c r="B71" i="70" a="1"/>
  <c r="B71" i="70" s="1"/>
  <c r="J70" i="70" a="1"/>
  <c r="J70" i="70" s="1"/>
  <c r="B70" i="70" a="1"/>
  <c r="B70" i="70" s="1"/>
  <c r="H69" i="70" a="1"/>
  <c r="H69" i="70" s="1"/>
  <c r="O68" i="70" a="1"/>
  <c r="O68" i="70" s="1"/>
  <c r="J68" i="70" a="1"/>
  <c r="J68" i="70" s="1"/>
  <c r="B68" i="70" a="1"/>
  <c r="B68" i="70" s="1"/>
  <c r="M64" i="70" a="1"/>
  <c r="M64" i="70" s="1"/>
  <c r="D64" i="70" a="1"/>
  <c r="D64" i="70" s="1"/>
  <c r="B63" i="70" a="1"/>
  <c r="B63" i="70" s="1"/>
  <c r="L54" i="70" a="1"/>
  <c r="L54" i="70" s="1"/>
  <c r="F175" i="70"/>
  <c r="F84" i="70" s="1" a="1"/>
  <c r="F84" i="70" s="1"/>
  <c r="H188" i="70" a="1"/>
  <c r="H188" i="70" s="1"/>
  <c r="H126" i="70" a="1"/>
  <c r="H126" i="70" s="1"/>
  <c r="H95" i="70" a="1"/>
  <c r="H95" i="70" s="1"/>
  <c r="B61" i="70"/>
  <c r="B60" i="70"/>
  <c r="E157" i="70"/>
  <c r="E61" i="70"/>
  <c r="M157" i="70"/>
  <c r="M219" i="70"/>
  <c r="M65" i="70"/>
  <c r="G61" i="70"/>
  <c r="O223" i="70"/>
  <c r="O192" i="70"/>
  <c r="O130" i="70"/>
  <c r="L99" i="70"/>
  <c r="N164" i="70"/>
  <c r="N72" i="70" s="1" a="1"/>
  <c r="N72" i="70" s="1"/>
  <c r="I61" i="70"/>
  <c r="I60" i="70"/>
  <c r="E56" i="70"/>
  <c r="I56" i="70"/>
  <c r="B57" i="70"/>
  <c r="G57" i="70"/>
  <c r="E58" i="70"/>
  <c r="I58" i="70"/>
  <c r="J61" i="70"/>
  <c r="M95" i="70"/>
  <c r="O99" i="70"/>
  <c r="E126" i="70"/>
  <c r="O161" i="70"/>
  <c r="B80" i="70" a="1"/>
  <c r="B80" i="70" s="1"/>
  <c r="H182" i="70"/>
  <c r="H91" i="70" s="1" a="1"/>
  <c r="H91" i="70" s="1"/>
  <c r="O135" i="70"/>
  <c r="O74" i="70" s="1" a="1"/>
  <c r="O74" i="70" s="1"/>
  <c r="M223" i="70"/>
  <c r="M192" i="70"/>
  <c r="J58" i="70"/>
  <c r="J57" i="70"/>
  <c r="J56" i="70"/>
  <c r="N107" i="70" s="1"/>
  <c r="N77" i="70" s="1" a="1"/>
  <c r="N77" i="70" s="1"/>
  <c r="B56" i="70"/>
  <c r="G56" i="70"/>
  <c r="E57" i="70"/>
  <c r="I57" i="70"/>
  <c r="B58" i="70"/>
  <c r="G58" i="70"/>
  <c r="E60" i="70"/>
  <c r="J60" i="70"/>
  <c r="D65" i="70"/>
  <c r="E95" i="70"/>
  <c r="M126" i="70"/>
  <c r="H83" i="70" a="1"/>
  <c r="H83" i="70" s="1"/>
  <c r="B87" i="70" a="1"/>
  <c r="B87" i="70" s="1"/>
  <c r="H219" i="70" a="1"/>
  <c r="H219" i="70" s="1"/>
  <c r="H218" i="69" a="1"/>
  <c r="H218" i="69" s="1"/>
  <c r="P180" i="69"/>
  <c r="Q175" i="69"/>
  <c r="P171" i="69"/>
  <c r="Q170" i="69"/>
  <c r="Q135" i="69"/>
  <c r="H125" i="69" a="1"/>
  <c r="H125" i="69" s="1"/>
  <c r="Q104" i="69"/>
  <c r="Q103" i="69"/>
  <c r="H94" i="69" a="1"/>
  <c r="H94" i="69" s="1"/>
  <c r="O87" i="69" a="1"/>
  <c r="O87" i="69" s="1"/>
  <c r="N87" i="69" a="1"/>
  <c r="N87" i="69" s="1"/>
  <c r="H87" i="69" a="1"/>
  <c r="H87" i="69" s="1"/>
  <c r="E87" i="69" a="1"/>
  <c r="E87" i="69" s="1"/>
  <c r="A86" i="69" a="1"/>
  <c r="A86" i="69" s="1"/>
  <c r="H187" i="69" a="1"/>
  <c r="H187" i="69" s="1"/>
  <c r="Q180" i="69"/>
  <c r="P175" i="69"/>
  <c r="Q174" i="69"/>
  <c r="Q134" i="69"/>
  <c r="P104" i="69"/>
  <c r="G90" i="69" a="1"/>
  <c r="G90" i="69" s="1"/>
  <c r="B90" i="69" a="1"/>
  <c r="B90" i="69" s="1"/>
  <c r="G89" i="69" a="1"/>
  <c r="G89" i="69" s="1"/>
  <c r="O83" i="69" a="1"/>
  <c r="O83" i="69" s="1"/>
  <c r="N83" i="69" a="1"/>
  <c r="N83" i="69" s="1"/>
  <c r="E83" i="69" a="1"/>
  <c r="E83" i="69" s="1"/>
  <c r="B83" i="69" a="1"/>
  <c r="B83" i="69" s="1"/>
  <c r="A82" i="69" a="1"/>
  <c r="A82" i="69" s="1"/>
  <c r="N80" i="69" a="1"/>
  <c r="N80" i="69" s="1"/>
  <c r="K65" i="69" a="1"/>
  <c r="K65" i="69" s="1"/>
  <c r="I65" i="69" a="1"/>
  <c r="I65" i="69" s="1"/>
  <c r="G65" i="69" a="1"/>
  <c r="G65" i="69" s="1"/>
  <c r="E65" i="69" a="1"/>
  <c r="E65" i="69" s="1"/>
  <c r="Q171" i="69"/>
  <c r="J90" i="69" a="1"/>
  <c r="J90" i="69" s="1"/>
  <c r="O79" i="69" a="1"/>
  <c r="O79" i="69" s="1"/>
  <c r="M77" i="69" a="1"/>
  <c r="M77" i="69" s="1"/>
  <c r="J77" i="69" a="1"/>
  <c r="J77" i="69" s="1"/>
  <c r="H77" i="69" a="1"/>
  <c r="H77" i="69" s="1"/>
  <c r="E77" i="69" a="1"/>
  <c r="E77" i="69" s="1"/>
  <c r="B77" i="69" a="1"/>
  <c r="B77" i="69" s="1"/>
  <c r="L75" i="69" a="1"/>
  <c r="L75" i="69" s="1"/>
  <c r="E75" i="69" a="1"/>
  <c r="E75" i="69" s="1"/>
  <c r="M74" i="69" a="1"/>
  <c r="M74" i="69" s="1"/>
  <c r="F74" i="69" a="1"/>
  <c r="F74" i="69" s="1"/>
  <c r="D74" i="69" a="1"/>
  <c r="D74" i="69" s="1"/>
  <c r="O73" i="69" a="1"/>
  <c r="O73" i="69" s="1"/>
  <c r="G71" i="69" a="1"/>
  <c r="G71" i="69" s="1"/>
  <c r="K70" i="69" a="1"/>
  <c r="K70" i="69" s="1"/>
  <c r="I70" i="69" a="1"/>
  <c r="I70" i="69" s="1"/>
  <c r="P69" i="69" a="1"/>
  <c r="P69" i="69" s="1"/>
  <c r="N69" i="69" a="1"/>
  <c r="N69" i="69" s="1"/>
  <c r="K69" i="69" a="1"/>
  <c r="K69" i="69" s="1"/>
  <c r="I69" i="69" a="1"/>
  <c r="I69" i="69" s="1"/>
  <c r="L68" i="69" a="1"/>
  <c r="L68" i="69" s="1"/>
  <c r="F68" i="69" a="1"/>
  <c r="F68" i="69" s="1"/>
  <c r="B67" i="69" a="1"/>
  <c r="B67" i="69" s="1"/>
  <c r="B66" i="69" a="1"/>
  <c r="B66" i="69" s="1"/>
  <c r="N65" i="69" a="1"/>
  <c r="N65" i="69" s="1"/>
  <c r="O64" i="69" a="1"/>
  <c r="O64" i="69" s="1"/>
  <c r="J64" i="69" a="1"/>
  <c r="J64" i="69" s="1"/>
  <c r="F64" i="69" a="1"/>
  <c r="F64" i="69" s="1"/>
  <c r="A63" i="69" a="1"/>
  <c r="A63" i="69" s="1"/>
  <c r="D53" i="69" a="1"/>
  <c r="D53" i="69" s="1"/>
  <c r="Q179" i="69"/>
  <c r="P135" i="69"/>
  <c r="F90" i="69" a="1"/>
  <c r="F90" i="69" s="1"/>
  <c r="A79" i="69" a="1"/>
  <c r="A79" i="69" s="1"/>
  <c r="E78" i="69" a="1"/>
  <c r="E78" i="69" s="1"/>
  <c r="F77" i="69" a="1"/>
  <c r="F77" i="69" s="1"/>
  <c r="D77" i="69" a="1"/>
  <c r="D77" i="69" s="1"/>
  <c r="B76" i="69" a="1"/>
  <c r="B76" i="69" s="1"/>
  <c r="F75" i="69" a="1"/>
  <c r="F75" i="69" s="1"/>
  <c r="D75" i="69" a="1"/>
  <c r="D75" i="69" s="1"/>
  <c r="N74" i="69" a="1"/>
  <c r="N74" i="69" s="1"/>
  <c r="L74" i="69" a="1"/>
  <c r="L74" i="69" s="1"/>
  <c r="E74" i="69" a="1"/>
  <c r="E74" i="69" s="1"/>
  <c r="L73" i="69" a="1"/>
  <c r="L73" i="69" s="1"/>
  <c r="L72" i="69" a="1"/>
  <c r="L72" i="69" s="1"/>
  <c r="H72" i="69" a="1"/>
  <c r="H72" i="69" s="1"/>
  <c r="K71" i="69" a="1"/>
  <c r="K71" i="69" s="1"/>
  <c r="B71" i="69" a="1"/>
  <c r="B71" i="69" s="1"/>
  <c r="J70" i="69" a="1"/>
  <c r="J70" i="69" s="1"/>
  <c r="B70" i="69" a="1"/>
  <c r="B70" i="69" s="1"/>
  <c r="H69" i="69" a="1"/>
  <c r="H69" i="69" s="1"/>
  <c r="O68" i="69" a="1"/>
  <c r="O68" i="69" s="1"/>
  <c r="J68" i="69" a="1"/>
  <c r="J68" i="69" s="1"/>
  <c r="B68" i="69" a="1"/>
  <c r="B68" i="69" s="1"/>
  <c r="M64" i="69" a="1"/>
  <c r="M64" i="69" s="1"/>
  <c r="D64" i="69" a="1"/>
  <c r="D64" i="69" s="1"/>
  <c r="B63" i="69" a="1"/>
  <c r="B63" i="69" s="1"/>
  <c r="L54" i="69" a="1"/>
  <c r="L54" i="69" s="1"/>
  <c r="K10" i="69" a="1"/>
  <c r="K10" i="69" s="1"/>
  <c r="H188" i="69" a="1"/>
  <c r="H188" i="69" s="1"/>
  <c r="H126" i="69" a="1"/>
  <c r="H126" i="69" s="1"/>
  <c r="H95" i="69" a="1"/>
  <c r="H95" i="69" s="1"/>
  <c r="B61" i="69"/>
  <c r="B60" i="69"/>
  <c r="E157" i="69"/>
  <c r="E61" i="69"/>
  <c r="M157" i="69"/>
  <c r="M219" i="69"/>
  <c r="M65" i="69"/>
  <c r="G61" i="69"/>
  <c r="O223" i="69"/>
  <c r="O192" i="69"/>
  <c r="O130" i="69"/>
  <c r="L99" i="69"/>
  <c r="N164" i="69"/>
  <c r="N72" i="69" s="1" a="1"/>
  <c r="N72" i="69" s="1"/>
  <c r="I61" i="69"/>
  <c r="I60" i="69"/>
  <c r="E56" i="69"/>
  <c r="I56" i="69"/>
  <c r="B57" i="69"/>
  <c r="G57" i="69"/>
  <c r="E58" i="69"/>
  <c r="I58" i="69"/>
  <c r="M95" i="69"/>
  <c r="E126" i="69"/>
  <c r="O161" i="69"/>
  <c r="B80" i="69" a="1"/>
  <c r="B80" i="69" s="1"/>
  <c r="D58" i="69"/>
  <c r="J157" i="69" s="1"/>
  <c r="J65" i="69" s="1" a="1"/>
  <c r="J65" i="69" s="1"/>
  <c r="D57" i="69"/>
  <c r="J223" i="69"/>
  <c r="J192" i="69"/>
  <c r="M181" i="69"/>
  <c r="M90" i="69" s="1" a="1"/>
  <c r="M90" i="69" s="1"/>
  <c r="K174" i="69"/>
  <c r="F171" i="69"/>
  <c r="F80" i="69" s="1" a="1"/>
  <c r="F80" i="69" s="1"/>
  <c r="J164" i="69"/>
  <c r="J72" i="69" s="1" a="1"/>
  <c r="J72" i="69" s="1"/>
  <c r="J161" i="69"/>
  <c r="F133" i="69"/>
  <c r="F72" i="69" s="1" a="1"/>
  <c r="F72" i="69" s="1"/>
  <c r="G130" i="69"/>
  <c r="G99" i="69"/>
  <c r="G161" i="69"/>
  <c r="K138" i="69"/>
  <c r="J130" i="69"/>
  <c r="J99" i="69"/>
  <c r="L59" i="69"/>
  <c r="H58" i="69"/>
  <c r="H57" i="69"/>
  <c r="H56" i="69"/>
  <c r="O135" i="69"/>
  <c r="O74" i="69" s="1" a="1"/>
  <c r="O74" i="69" s="1"/>
  <c r="M223" i="69"/>
  <c r="M192" i="69"/>
  <c r="J58" i="69"/>
  <c r="J57" i="69"/>
  <c r="J56" i="69"/>
  <c r="N107" i="69" s="1"/>
  <c r="N77" i="69" s="1" a="1"/>
  <c r="N77" i="69" s="1"/>
  <c r="B56" i="69"/>
  <c r="G56" i="69"/>
  <c r="E57" i="69"/>
  <c r="I57" i="69"/>
  <c r="B58" i="69"/>
  <c r="G58" i="69"/>
  <c r="E60" i="69"/>
  <c r="J60" i="69"/>
  <c r="D61" i="69"/>
  <c r="H61" i="69"/>
  <c r="D65" i="69"/>
  <c r="E95" i="69"/>
  <c r="I107" i="69"/>
  <c r="I77" i="69" s="1" a="1"/>
  <c r="I77" i="69" s="1"/>
  <c r="M126" i="69"/>
  <c r="G164" i="69"/>
  <c r="G72" i="69" s="1" a="1"/>
  <c r="G72" i="69" s="1"/>
  <c r="H83" i="69" a="1"/>
  <c r="H83" i="69" s="1"/>
  <c r="B87" i="69" a="1"/>
  <c r="B87" i="69" s="1"/>
  <c r="K178" i="69"/>
  <c r="K87" i="69" s="1" a="1"/>
  <c r="K87" i="69" s="1"/>
  <c r="G192" i="69"/>
  <c r="H219" i="69" a="1"/>
  <c r="H219" i="69" s="1"/>
  <c r="G223" i="69"/>
  <c r="D58" i="68"/>
  <c r="J157" i="68" s="1"/>
  <c r="J65" i="68" s="1" a="1"/>
  <c r="J65" i="68" s="1"/>
  <c r="D57" i="68"/>
  <c r="J223" i="68"/>
  <c r="J192" i="68"/>
  <c r="M181" i="68"/>
  <c r="M90" i="68" s="1" a="1"/>
  <c r="M90" i="68" s="1"/>
  <c r="K174" i="68"/>
  <c r="F175" i="68" s="1"/>
  <c r="F84" i="68" s="1" a="1"/>
  <c r="F84" i="68" s="1"/>
  <c r="F171" i="68"/>
  <c r="F80" i="68" s="1" a="1"/>
  <c r="F80" i="68" s="1"/>
  <c r="J164" i="68"/>
  <c r="J72" i="68" s="1" a="1"/>
  <c r="J72" i="68" s="1"/>
  <c r="J161" i="68"/>
  <c r="F133" i="68"/>
  <c r="G130" i="68"/>
  <c r="G99" i="68"/>
  <c r="G161" i="68"/>
  <c r="K138" i="68"/>
  <c r="J130" i="68"/>
  <c r="J99" i="68"/>
  <c r="J69" i="68" s="1" a="1"/>
  <c r="J69" i="68" s="1"/>
  <c r="L59" i="68"/>
  <c r="H58" i="68"/>
  <c r="H57" i="68"/>
  <c r="H56" i="68"/>
  <c r="G223" i="68"/>
  <c r="G192" i="68"/>
  <c r="K178" i="68"/>
  <c r="K87" i="68" s="1" a="1"/>
  <c r="K87" i="68" s="1"/>
  <c r="G164" i="68"/>
  <c r="G72" i="68" s="1" a="1"/>
  <c r="G72" i="68" s="1"/>
  <c r="I107" i="68"/>
  <c r="I77" i="68" s="1" a="1"/>
  <c r="I77" i="68" s="1"/>
  <c r="F102" i="68"/>
  <c r="F72" i="68" s="1" a="1"/>
  <c r="F72" i="68" s="1"/>
  <c r="H60" i="68"/>
  <c r="O135" i="68"/>
  <c r="O74" i="68" s="1" a="1"/>
  <c r="O74" i="68" s="1"/>
  <c r="M223" i="68"/>
  <c r="M192" i="68"/>
  <c r="J58" i="68"/>
  <c r="J57" i="68"/>
  <c r="J56" i="68"/>
  <c r="N107" i="68" s="1"/>
  <c r="N77" i="68" s="1" a="1"/>
  <c r="N77" i="68" s="1"/>
  <c r="N102" i="68"/>
  <c r="O99" i="68"/>
  <c r="J61" i="68"/>
  <c r="D61" i="68"/>
  <c r="A63" i="68" a="1"/>
  <c r="A63" i="68" s="1"/>
  <c r="F64" i="68" a="1"/>
  <c r="F64" i="68" s="1"/>
  <c r="O64" i="68" a="1"/>
  <c r="O64" i="68" s="1"/>
  <c r="B66" i="68" a="1"/>
  <c r="B66" i="68" s="1"/>
  <c r="B67" i="68" a="1"/>
  <c r="B67" i="68" s="1"/>
  <c r="L68" i="68" a="1"/>
  <c r="L68" i="68" s="1"/>
  <c r="K69" i="68" a="1"/>
  <c r="K69" i="68" s="1"/>
  <c r="P69" i="68" a="1"/>
  <c r="P69" i="68" s="1"/>
  <c r="K70" i="68" a="1"/>
  <c r="K70" i="68" s="1"/>
  <c r="N71" i="68" a="1"/>
  <c r="N71" i="68" s="1"/>
  <c r="D74" i="68" a="1"/>
  <c r="D74" i="68" s="1"/>
  <c r="M74" i="68" a="1"/>
  <c r="M74" i="68" s="1"/>
  <c r="L75" i="68" a="1"/>
  <c r="L75" i="68" s="1"/>
  <c r="D64" i="68" a="1"/>
  <c r="D64" i="68" s="1"/>
  <c r="H218" i="68" a="1"/>
  <c r="H218" i="68" s="1"/>
  <c r="P180" i="68"/>
  <c r="Q175" i="68"/>
  <c r="P171" i="68"/>
  <c r="Q170" i="68"/>
  <c r="Q135" i="68"/>
  <c r="H125" i="68" a="1"/>
  <c r="H125" i="68" s="1"/>
  <c r="Q104" i="68"/>
  <c r="Q103" i="68"/>
  <c r="H94" i="68" a="1"/>
  <c r="H94" i="68" s="1"/>
  <c r="O87" i="68" a="1"/>
  <c r="O87" i="68" s="1"/>
  <c r="N87" i="68" a="1"/>
  <c r="N87" i="68" s="1"/>
  <c r="H87" i="68" a="1"/>
  <c r="H87" i="68" s="1"/>
  <c r="E87" i="68" a="1"/>
  <c r="E87" i="68" s="1"/>
  <c r="A86" i="68" a="1"/>
  <c r="A86" i="68" s="1"/>
  <c r="H187" i="68" a="1"/>
  <c r="H187" i="68" s="1"/>
  <c r="Q180" i="68"/>
  <c r="P175" i="68"/>
  <c r="Q174" i="68"/>
  <c r="Q134" i="68"/>
  <c r="P104" i="68"/>
  <c r="G90" i="68" a="1"/>
  <c r="G90" i="68" s="1"/>
  <c r="B90" i="68" a="1"/>
  <c r="B90" i="68" s="1"/>
  <c r="G89" i="68" a="1"/>
  <c r="G89" i="68" s="1"/>
  <c r="O83" i="68" a="1"/>
  <c r="O83" i="68" s="1"/>
  <c r="N83" i="68" a="1"/>
  <c r="N83" i="68" s="1"/>
  <c r="E83" i="68" a="1"/>
  <c r="E83" i="68" s="1"/>
  <c r="B83" i="68" a="1"/>
  <c r="B83" i="68" s="1"/>
  <c r="A82" i="68" a="1"/>
  <c r="A82" i="68" s="1"/>
  <c r="N80" i="68" a="1"/>
  <c r="N80" i="68" s="1"/>
  <c r="K65" i="68" a="1"/>
  <c r="K65" i="68" s="1"/>
  <c r="I65" i="68" a="1"/>
  <c r="I65" i="68" s="1"/>
  <c r="G65" i="68" a="1"/>
  <c r="G65" i="68" s="1"/>
  <c r="E65" i="68" a="1"/>
  <c r="E65" i="68" s="1"/>
  <c r="Q171" i="68"/>
  <c r="J90" i="68" a="1"/>
  <c r="J90" i="68" s="1"/>
  <c r="O79" i="68" a="1"/>
  <c r="O79" i="68" s="1"/>
  <c r="M77" i="68" a="1"/>
  <c r="M77" i="68" s="1"/>
  <c r="J77" i="68" a="1"/>
  <c r="J77" i="68" s="1"/>
  <c r="Q179" i="68"/>
  <c r="P135" i="68"/>
  <c r="F90" i="68" a="1"/>
  <c r="F90" i="68" s="1"/>
  <c r="A79" i="68" a="1"/>
  <c r="A79" i="68" s="1"/>
  <c r="E78" i="68" a="1"/>
  <c r="E78" i="68" s="1"/>
  <c r="F77" i="68" a="1"/>
  <c r="F77" i="68" s="1"/>
  <c r="D77" i="68" a="1"/>
  <c r="D77" i="68" s="1"/>
  <c r="B76" i="68" a="1"/>
  <c r="B76" i="68" s="1"/>
  <c r="F75" i="68" a="1"/>
  <c r="F75" i="68" s="1"/>
  <c r="D75" i="68" a="1"/>
  <c r="D75" i="68" s="1"/>
  <c r="N74" i="68" a="1"/>
  <c r="N74" i="68" s="1"/>
  <c r="L74" i="68" a="1"/>
  <c r="L74" i="68" s="1"/>
  <c r="E74" i="68" a="1"/>
  <c r="E74" i="68" s="1"/>
  <c r="L73" i="68" a="1"/>
  <c r="L73" i="68" s="1"/>
  <c r="L72" i="68" a="1"/>
  <c r="L72" i="68" s="1"/>
  <c r="H72" i="68" a="1"/>
  <c r="H72" i="68" s="1"/>
  <c r="K71" i="68" a="1"/>
  <c r="K71" i="68" s="1"/>
  <c r="B71" i="68" a="1"/>
  <c r="B71" i="68" s="1"/>
  <c r="J70" i="68" a="1"/>
  <c r="J70" i="68" s="1"/>
  <c r="B70" i="68" a="1"/>
  <c r="B70" i="68" s="1"/>
  <c r="H69" i="68" a="1"/>
  <c r="H69" i="68" s="1"/>
  <c r="O68" i="68" a="1"/>
  <c r="O68" i="68" s="1"/>
  <c r="J68" i="68" a="1"/>
  <c r="J68" i="68" s="1"/>
  <c r="B68" i="68" a="1"/>
  <c r="B68" i="68" s="1"/>
  <c r="M64" i="68" a="1"/>
  <c r="M64" i="68" s="1"/>
  <c r="B63" i="68" a="1"/>
  <c r="B63" i="68" s="1"/>
  <c r="L54" i="68" a="1"/>
  <c r="L54" i="68" s="1"/>
  <c r="H157" i="68"/>
  <c r="J60" i="68"/>
  <c r="H61" i="68"/>
  <c r="B64" i="68" a="1"/>
  <c r="B64" i="68" s="1"/>
  <c r="J64" i="68" a="1"/>
  <c r="J64" i="68" s="1"/>
  <c r="D65" i="68"/>
  <c r="N65" i="68" a="1"/>
  <c r="N65" i="68" s="1"/>
  <c r="F68" i="68" a="1"/>
  <c r="F68" i="68" s="1"/>
  <c r="I69" i="68" a="1"/>
  <c r="I69" i="68" s="1"/>
  <c r="N69" i="68" a="1"/>
  <c r="N69" i="68" s="1"/>
  <c r="I70" i="68" a="1"/>
  <c r="I70" i="68" s="1"/>
  <c r="G71" i="68" a="1"/>
  <c r="G71" i="68" s="1"/>
  <c r="O73" i="68" a="1"/>
  <c r="O73" i="68" s="1"/>
  <c r="F74" i="68" a="1"/>
  <c r="F74" i="68" s="1"/>
  <c r="E75" i="68" a="1"/>
  <c r="E75" i="68" s="1"/>
  <c r="B77" i="68" a="1"/>
  <c r="B77" i="68" s="1"/>
  <c r="H77" i="68" a="1"/>
  <c r="H77" i="68" s="1"/>
  <c r="H188" i="68" a="1"/>
  <c r="H188" i="68" s="1"/>
  <c r="H126" i="68" a="1"/>
  <c r="H126" i="68" s="1"/>
  <c r="H95" i="68" a="1"/>
  <c r="H95" i="68" s="1"/>
  <c r="B61" i="68"/>
  <c r="B60" i="68"/>
  <c r="E157" i="68"/>
  <c r="E61" i="68"/>
  <c r="M157" i="68"/>
  <c r="M219" i="68"/>
  <c r="M65" i="68"/>
  <c r="G61" i="68"/>
  <c r="O223" i="68"/>
  <c r="O192" i="68"/>
  <c r="O130" i="68"/>
  <c r="L99" i="68"/>
  <c r="L69" i="68" s="1" a="1"/>
  <c r="L69" i="68" s="1"/>
  <c r="N164" i="68"/>
  <c r="I61" i="68"/>
  <c r="I60" i="68"/>
  <c r="E56" i="68"/>
  <c r="I56" i="68"/>
  <c r="B57" i="68"/>
  <c r="G57" i="68"/>
  <c r="E58" i="68"/>
  <c r="I58" i="68"/>
  <c r="M95" i="68"/>
  <c r="E126" i="68"/>
  <c r="O161" i="68"/>
  <c r="B80" i="68" a="1"/>
  <c r="B80" i="68" s="1"/>
  <c r="H182" i="68"/>
  <c r="H91" i="68" s="1" a="1"/>
  <c r="H91" i="68" s="1"/>
  <c r="E95" i="68"/>
  <c r="H83" i="68" a="1"/>
  <c r="H83" i="68" s="1"/>
  <c r="B87" i="68" a="1"/>
  <c r="B87" i="68" s="1"/>
  <c r="H219" i="68" a="1"/>
  <c r="H219" i="68" s="1"/>
  <c r="H218" i="67" a="1"/>
  <c r="H218" i="67" s="1"/>
  <c r="P180" i="67"/>
  <c r="Q175" i="67"/>
  <c r="P171" i="67"/>
  <c r="Q170" i="67"/>
  <c r="Q135" i="67"/>
  <c r="H125" i="67" a="1"/>
  <c r="H125" i="67" s="1"/>
  <c r="Q104" i="67"/>
  <c r="Q103" i="67"/>
  <c r="H94" i="67" a="1"/>
  <c r="H94" i="67" s="1"/>
  <c r="O87" i="67" a="1"/>
  <c r="O87" i="67" s="1"/>
  <c r="N87" i="67" a="1"/>
  <c r="N87" i="67" s="1"/>
  <c r="H87" i="67" a="1"/>
  <c r="H87" i="67" s="1"/>
  <c r="E87" i="67" a="1"/>
  <c r="E87" i="67" s="1"/>
  <c r="A86" i="67" a="1"/>
  <c r="A86" i="67" s="1"/>
  <c r="H187" i="67" a="1"/>
  <c r="H187" i="67" s="1"/>
  <c r="Q180" i="67"/>
  <c r="P175" i="67"/>
  <c r="Q174" i="67"/>
  <c r="Q134" i="67"/>
  <c r="P104" i="67"/>
  <c r="G90" i="67" a="1"/>
  <c r="G90" i="67" s="1"/>
  <c r="B90" i="67" a="1"/>
  <c r="B90" i="67" s="1"/>
  <c r="G89" i="67" a="1"/>
  <c r="G89" i="67" s="1"/>
  <c r="O83" i="67" a="1"/>
  <c r="O83" i="67" s="1"/>
  <c r="N83" i="67" a="1"/>
  <c r="N83" i="67" s="1"/>
  <c r="E83" i="67" a="1"/>
  <c r="E83" i="67" s="1"/>
  <c r="B83" i="67" a="1"/>
  <c r="B83" i="67" s="1"/>
  <c r="A82" i="67" a="1"/>
  <c r="A82" i="67" s="1"/>
  <c r="N80" i="67" a="1"/>
  <c r="N80" i="67" s="1"/>
  <c r="K65" i="67" a="1"/>
  <c r="K65" i="67" s="1"/>
  <c r="I65" i="67" a="1"/>
  <c r="I65" i="67" s="1"/>
  <c r="G65" i="67" a="1"/>
  <c r="G65" i="67" s="1"/>
  <c r="E65" i="67" a="1"/>
  <c r="E65" i="67" s="1"/>
  <c r="Q171" i="67"/>
  <c r="J90" i="67" a="1"/>
  <c r="J90" i="67" s="1"/>
  <c r="O79" i="67" a="1"/>
  <c r="O79" i="67" s="1"/>
  <c r="M77" i="67" a="1"/>
  <c r="M77" i="67" s="1"/>
  <c r="J77" i="67" a="1"/>
  <c r="J77" i="67" s="1"/>
  <c r="H77" i="67" a="1"/>
  <c r="H77" i="67" s="1"/>
  <c r="E77" i="67" a="1"/>
  <c r="E77" i="67" s="1"/>
  <c r="B77" i="67" a="1"/>
  <c r="B77" i="67" s="1"/>
  <c r="Q179" i="67"/>
  <c r="P135" i="67"/>
  <c r="F90" i="67" a="1"/>
  <c r="F90" i="67" s="1"/>
  <c r="A79" i="67" a="1"/>
  <c r="A79" i="67" s="1"/>
  <c r="E78" i="67" a="1"/>
  <c r="E78" i="67" s="1"/>
  <c r="F77" i="67" a="1"/>
  <c r="F77" i="67" s="1"/>
  <c r="D77" i="67" a="1"/>
  <c r="D77" i="67" s="1"/>
  <c r="B76" i="67" a="1"/>
  <c r="B76" i="67" s="1"/>
  <c r="F75" i="67" a="1"/>
  <c r="F75" i="67" s="1"/>
  <c r="D75" i="67" a="1"/>
  <c r="D75" i="67" s="1"/>
  <c r="N74" i="67" a="1"/>
  <c r="N74" i="67" s="1"/>
  <c r="L74" i="67" a="1"/>
  <c r="L74" i="67" s="1"/>
  <c r="E74" i="67" a="1"/>
  <c r="E74" i="67" s="1"/>
  <c r="L73" i="67" a="1"/>
  <c r="L73" i="67" s="1"/>
  <c r="L72" i="67" a="1"/>
  <c r="L72" i="67" s="1"/>
  <c r="H72" i="67" a="1"/>
  <c r="H72" i="67" s="1"/>
  <c r="K71" i="67" a="1"/>
  <c r="K71" i="67" s="1"/>
  <c r="B71" i="67" a="1"/>
  <c r="B71" i="67" s="1"/>
  <c r="J70" i="67" a="1"/>
  <c r="J70" i="67" s="1"/>
  <c r="B70" i="67" a="1"/>
  <c r="B70" i="67" s="1"/>
  <c r="H69" i="67" a="1"/>
  <c r="H69" i="67" s="1"/>
  <c r="O68" i="67" a="1"/>
  <c r="O68" i="67" s="1"/>
  <c r="J68" i="67" a="1"/>
  <c r="J68" i="67" s="1"/>
  <c r="B68" i="67" a="1"/>
  <c r="B68" i="67" s="1"/>
  <c r="M64" i="67" a="1"/>
  <c r="M64" i="67" s="1"/>
  <c r="B63" i="67" a="1"/>
  <c r="B63" i="67" s="1"/>
  <c r="L54" i="67" a="1"/>
  <c r="L54" i="67" s="1"/>
  <c r="H157" i="67"/>
  <c r="B64" i="67" a="1"/>
  <c r="B64" i="67" s="1"/>
  <c r="J64" i="67" a="1"/>
  <c r="J64" i="67" s="1"/>
  <c r="D65" i="67"/>
  <c r="N65" i="67" a="1"/>
  <c r="N65" i="67" s="1"/>
  <c r="F68" i="67" a="1"/>
  <c r="F68" i="67" s="1"/>
  <c r="I69" i="67" a="1"/>
  <c r="I69" i="67" s="1"/>
  <c r="N69" i="67" a="1"/>
  <c r="N69" i="67" s="1"/>
  <c r="I70" i="67" a="1"/>
  <c r="I70" i="67" s="1"/>
  <c r="G71" i="67" a="1"/>
  <c r="G71" i="67" s="1"/>
  <c r="O73" i="67" a="1"/>
  <c r="O73" i="67" s="1"/>
  <c r="F74" i="67" a="1"/>
  <c r="F74" i="67" s="1"/>
  <c r="E75" i="67" a="1"/>
  <c r="E75" i="67" s="1"/>
  <c r="D64" i="67" a="1"/>
  <c r="D64" i="67" s="1"/>
  <c r="D58" i="67"/>
  <c r="J157" i="67" s="1"/>
  <c r="J65" i="67" s="1" a="1"/>
  <c r="J65" i="67" s="1"/>
  <c r="D57" i="67"/>
  <c r="J223" i="67"/>
  <c r="J192" i="67"/>
  <c r="M181" i="67"/>
  <c r="M90" i="67" s="1" a="1"/>
  <c r="M90" i="67" s="1"/>
  <c r="K174" i="67"/>
  <c r="F171" i="67"/>
  <c r="F80" i="67" s="1" a="1"/>
  <c r="F80" i="67" s="1"/>
  <c r="J164" i="67"/>
  <c r="J72" i="67" s="1" a="1"/>
  <c r="J72" i="67" s="1"/>
  <c r="J161" i="67"/>
  <c r="F133" i="67"/>
  <c r="G130" i="67"/>
  <c r="G99" i="67"/>
  <c r="G161" i="67"/>
  <c r="K138" i="67"/>
  <c r="J130" i="67"/>
  <c r="J99" i="67"/>
  <c r="J69" i="67" s="1" a="1"/>
  <c r="J69" i="67" s="1"/>
  <c r="L59" i="67"/>
  <c r="H58" i="67"/>
  <c r="H57" i="67"/>
  <c r="H56" i="67"/>
  <c r="G223" i="67"/>
  <c r="G192" i="67"/>
  <c r="K178" i="67"/>
  <c r="K87" i="67" s="1" a="1"/>
  <c r="K87" i="67" s="1"/>
  <c r="G164" i="67"/>
  <c r="G72" i="67" s="1" a="1"/>
  <c r="G72" i="67" s="1"/>
  <c r="I107" i="67"/>
  <c r="I77" i="67" s="1" a="1"/>
  <c r="I77" i="67" s="1"/>
  <c r="F102" i="67"/>
  <c r="F72" i="67" s="1" a="1"/>
  <c r="F72" i="67" s="1"/>
  <c r="H60" i="67"/>
  <c r="O135" i="67"/>
  <c r="O74" i="67" s="1" a="1"/>
  <c r="O74" i="67" s="1"/>
  <c r="M223" i="67"/>
  <c r="M192" i="67"/>
  <c r="J58" i="67"/>
  <c r="J57" i="67"/>
  <c r="J56" i="67"/>
  <c r="N107" i="67" s="1"/>
  <c r="N77" i="67" s="1" a="1"/>
  <c r="N77" i="67" s="1"/>
  <c r="N102" i="67"/>
  <c r="O99" i="67"/>
  <c r="J61" i="67"/>
  <c r="D61" i="67"/>
  <c r="B66" i="67" a="1"/>
  <c r="B66" i="67" s="1"/>
  <c r="B67" i="67" a="1"/>
  <c r="B67" i="67" s="1"/>
  <c r="L68" i="67" a="1"/>
  <c r="L68" i="67" s="1"/>
  <c r="K69" i="67" a="1"/>
  <c r="K69" i="67" s="1"/>
  <c r="P69" i="67" a="1"/>
  <c r="P69" i="67" s="1"/>
  <c r="K70" i="67" a="1"/>
  <c r="K70" i="67" s="1"/>
  <c r="N71" i="67" a="1"/>
  <c r="N71" i="67" s="1"/>
  <c r="D74" i="67" a="1"/>
  <c r="D74" i="67" s="1"/>
  <c r="M74" i="67" a="1"/>
  <c r="M74" i="67" s="1"/>
  <c r="L75" i="67" a="1"/>
  <c r="L75" i="67" s="1"/>
  <c r="F175" i="67"/>
  <c r="F84" i="67" s="1" a="1"/>
  <c r="F84" i="67" s="1"/>
  <c r="H188" i="67" a="1"/>
  <c r="H188" i="67" s="1"/>
  <c r="H126" i="67" a="1"/>
  <c r="H126" i="67" s="1"/>
  <c r="H95" i="67" a="1"/>
  <c r="H95" i="67" s="1"/>
  <c r="B61" i="67"/>
  <c r="B60" i="67"/>
  <c r="E157" i="67"/>
  <c r="E61" i="67"/>
  <c r="M157" i="67"/>
  <c r="M219" i="67"/>
  <c r="M65" i="67"/>
  <c r="G61" i="67"/>
  <c r="O223" i="67"/>
  <c r="O192" i="67"/>
  <c r="O130" i="67"/>
  <c r="L99" i="67"/>
  <c r="L69" i="67" s="1" a="1"/>
  <c r="L69" i="67" s="1"/>
  <c r="N164" i="67"/>
  <c r="I61" i="67"/>
  <c r="I60" i="67"/>
  <c r="E56" i="67"/>
  <c r="I56" i="67"/>
  <c r="B57" i="67"/>
  <c r="G57" i="67"/>
  <c r="E58" i="67"/>
  <c r="I58" i="67"/>
  <c r="M95" i="67"/>
  <c r="E126" i="67"/>
  <c r="O161" i="67"/>
  <c r="B80" i="67" a="1"/>
  <c r="B80" i="67" s="1"/>
  <c r="H182" i="67"/>
  <c r="H91" i="67" s="1" a="1"/>
  <c r="H91" i="67" s="1"/>
  <c r="E95" i="67"/>
  <c r="H83" i="67" a="1"/>
  <c r="H83" i="67" s="1"/>
  <c r="B87" i="67" a="1"/>
  <c r="B87" i="67" s="1"/>
  <c r="H219" i="67" a="1"/>
  <c r="H219" i="67" s="1"/>
  <c r="H218" i="66" a="1"/>
  <c r="H218" i="66" s="1"/>
  <c r="P180" i="66"/>
  <c r="Q175" i="66"/>
  <c r="P171" i="66"/>
  <c r="Q170" i="66"/>
  <c r="Q135" i="66"/>
  <c r="H125" i="66" a="1"/>
  <c r="H125" i="66" s="1"/>
  <c r="Q104" i="66"/>
  <c r="Q103" i="66"/>
  <c r="H94" i="66" a="1"/>
  <c r="H94" i="66" s="1"/>
  <c r="O87" i="66" a="1"/>
  <c r="O87" i="66" s="1"/>
  <c r="N87" i="66" a="1"/>
  <c r="N87" i="66" s="1"/>
  <c r="H87" i="66" a="1"/>
  <c r="H87" i="66" s="1"/>
  <c r="E87" i="66" a="1"/>
  <c r="E87" i="66" s="1"/>
  <c r="A86" i="66" a="1"/>
  <c r="A86" i="66" s="1"/>
  <c r="H187" i="66" a="1"/>
  <c r="H187" i="66" s="1"/>
  <c r="Q180" i="66"/>
  <c r="P175" i="66"/>
  <c r="Q174" i="66"/>
  <c r="Q134" i="66"/>
  <c r="P104" i="66"/>
  <c r="G90" i="66" a="1"/>
  <c r="G90" i="66" s="1"/>
  <c r="B90" i="66" a="1"/>
  <c r="B90" i="66" s="1"/>
  <c r="G89" i="66" a="1"/>
  <c r="G89" i="66" s="1"/>
  <c r="O83" i="66" a="1"/>
  <c r="O83" i="66" s="1"/>
  <c r="N83" i="66" a="1"/>
  <c r="N83" i="66" s="1"/>
  <c r="E83" i="66" a="1"/>
  <c r="E83" i="66" s="1"/>
  <c r="B83" i="66" a="1"/>
  <c r="B83" i="66" s="1"/>
  <c r="A82" i="66" a="1"/>
  <c r="A82" i="66" s="1"/>
  <c r="N80" i="66" a="1"/>
  <c r="N80" i="66" s="1"/>
  <c r="K65" i="66" a="1"/>
  <c r="K65" i="66" s="1"/>
  <c r="I65" i="66" a="1"/>
  <c r="I65" i="66" s="1"/>
  <c r="G65" i="66" a="1"/>
  <c r="G65" i="66" s="1"/>
  <c r="E65" i="66" a="1"/>
  <c r="E65" i="66" s="1"/>
  <c r="Q171" i="66"/>
  <c r="J90" i="66" a="1"/>
  <c r="J90" i="66" s="1"/>
  <c r="O79" i="66" a="1"/>
  <c r="O79" i="66" s="1"/>
  <c r="M77" i="66" a="1"/>
  <c r="M77" i="66" s="1"/>
  <c r="J77" i="66" a="1"/>
  <c r="J77" i="66" s="1"/>
  <c r="H77" i="66" a="1"/>
  <c r="H77" i="66" s="1"/>
  <c r="E77" i="66" a="1"/>
  <c r="E77" i="66" s="1"/>
  <c r="B77" i="66" a="1"/>
  <c r="B77" i="66" s="1"/>
  <c r="L75" i="66" a="1"/>
  <c r="L75" i="66" s="1"/>
  <c r="E75" i="66" a="1"/>
  <c r="E75" i="66" s="1"/>
  <c r="M74" i="66" a="1"/>
  <c r="M74" i="66" s="1"/>
  <c r="F74" i="66" a="1"/>
  <c r="F74" i="66" s="1"/>
  <c r="D74" i="66" a="1"/>
  <c r="D74" i="66" s="1"/>
  <c r="O73" i="66" a="1"/>
  <c r="O73" i="66" s="1"/>
  <c r="G71" i="66" a="1"/>
  <c r="G71" i="66" s="1"/>
  <c r="K70" i="66" a="1"/>
  <c r="K70" i="66" s="1"/>
  <c r="I70" i="66" a="1"/>
  <c r="I70" i="66" s="1"/>
  <c r="P69" i="66" a="1"/>
  <c r="P69" i="66" s="1"/>
  <c r="N69" i="66" a="1"/>
  <c r="N69" i="66" s="1"/>
  <c r="K69" i="66" a="1"/>
  <c r="K69" i="66" s="1"/>
  <c r="I69" i="66" a="1"/>
  <c r="I69" i="66" s="1"/>
  <c r="L68" i="66" a="1"/>
  <c r="L68" i="66" s="1"/>
  <c r="F68" i="66" a="1"/>
  <c r="F68" i="66" s="1"/>
  <c r="B67" i="66" a="1"/>
  <c r="B67" i="66" s="1"/>
  <c r="B66" i="66" a="1"/>
  <c r="B66" i="66" s="1"/>
  <c r="N65" i="66" a="1"/>
  <c r="N65" i="66" s="1"/>
  <c r="O64" i="66" a="1"/>
  <c r="O64" i="66" s="1"/>
  <c r="J64" i="66" a="1"/>
  <c r="J64" i="66" s="1"/>
  <c r="F64" i="66" a="1"/>
  <c r="F64" i="66" s="1"/>
  <c r="A63" i="66" a="1"/>
  <c r="A63" i="66" s="1"/>
  <c r="D53" i="66" a="1"/>
  <c r="D53" i="66" s="1"/>
  <c r="Q179" i="66"/>
  <c r="P135" i="66"/>
  <c r="F90" i="66" a="1"/>
  <c r="F90" i="66" s="1"/>
  <c r="A79" i="66" a="1"/>
  <c r="A79" i="66" s="1"/>
  <c r="E78" i="66" a="1"/>
  <c r="E78" i="66" s="1"/>
  <c r="F77" i="66" a="1"/>
  <c r="F77" i="66" s="1"/>
  <c r="D77" i="66" a="1"/>
  <c r="D77" i="66" s="1"/>
  <c r="B76" i="66" a="1"/>
  <c r="B76" i="66" s="1"/>
  <c r="F75" i="66" a="1"/>
  <c r="F75" i="66" s="1"/>
  <c r="D75" i="66" a="1"/>
  <c r="D75" i="66" s="1"/>
  <c r="N74" i="66" a="1"/>
  <c r="N74" i="66" s="1"/>
  <c r="L74" i="66" a="1"/>
  <c r="L74" i="66" s="1"/>
  <c r="E74" i="66" a="1"/>
  <c r="E74" i="66" s="1"/>
  <c r="L73" i="66" a="1"/>
  <c r="L73" i="66" s="1"/>
  <c r="L72" i="66" a="1"/>
  <c r="L72" i="66" s="1"/>
  <c r="H72" i="66" a="1"/>
  <c r="H72" i="66" s="1"/>
  <c r="K71" i="66" a="1"/>
  <c r="K71" i="66" s="1"/>
  <c r="B71" i="66" a="1"/>
  <c r="B71" i="66" s="1"/>
  <c r="J70" i="66" a="1"/>
  <c r="J70" i="66" s="1"/>
  <c r="B70" i="66" a="1"/>
  <c r="B70" i="66" s="1"/>
  <c r="H69" i="66" a="1"/>
  <c r="H69" i="66" s="1"/>
  <c r="O68" i="66" a="1"/>
  <c r="O68" i="66" s="1"/>
  <c r="J68" i="66" a="1"/>
  <c r="J68" i="66" s="1"/>
  <c r="B68" i="66" a="1"/>
  <c r="B68" i="66" s="1"/>
  <c r="M64" i="66" a="1"/>
  <c r="M64" i="66" s="1"/>
  <c r="D64" i="66" a="1"/>
  <c r="D64" i="66" s="1"/>
  <c r="B63" i="66" a="1"/>
  <c r="B63" i="66" s="1"/>
  <c r="L54" i="66" a="1"/>
  <c r="L54" i="66" s="1"/>
  <c r="B64" i="66" a="1"/>
  <c r="B64" i="66" s="1"/>
  <c r="N71" i="66" a="1"/>
  <c r="N71" i="66" s="1"/>
  <c r="H188" i="66" a="1"/>
  <c r="H188" i="66" s="1"/>
  <c r="H126" i="66" a="1"/>
  <c r="H126" i="66" s="1"/>
  <c r="H95" i="66" a="1"/>
  <c r="H95" i="66" s="1"/>
  <c r="B61" i="66"/>
  <c r="B60" i="66"/>
  <c r="E157" i="66"/>
  <c r="E61" i="66"/>
  <c r="M157" i="66"/>
  <c r="M219" i="66"/>
  <c r="M65" i="66"/>
  <c r="G61" i="66"/>
  <c r="O223" i="66"/>
  <c r="O192" i="66"/>
  <c r="O130" i="66"/>
  <c r="L99" i="66"/>
  <c r="N164" i="66"/>
  <c r="N72" i="66" s="1" a="1"/>
  <c r="N72" i="66" s="1"/>
  <c r="I61" i="66"/>
  <c r="I60" i="66"/>
  <c r="E56" i="66"/>
  <c r="I56" i="66"/>
  <c r="B57" i="66"/>
  <c r="G57" i="66"/>
  <c r="E58" i="66"/>
  <c r="I58" i="66"/>
  <c r="M95" i="66"/>
  <c r="O99" i="66"/>
  <c r="E126" i="66"/>
  <c r="O161" i="66"/>
  <c r="B80" i="66" a="1"/>
  <c r="B80" i="66" s="1"/>
  <c r="D58" i="66"/>
  <c r="J157" i="66" s="1"/>
  <c r="J65" i="66" s="1" a="1"/>
  <c r="J65" i="66" s="1"/>
  <c r="D57" i="66"/>
  <c r="J223" i="66"/>
  <c r="J192" i="66"/>
  <c r="M181" i="66"/>
  <c r="M90" i="66" s="1" a="1"/>
  <c r="M90" i="66" s="1"/>
  <c r="K174" i="66"/>
  <c r="F171" i="66"/>
  <c r="F80" i="66" s="1" a="1"/>
  <c r="F80" i="66" s="1"/>
  <c r="J164" i="66"/>
  <c r="J72" i="66" s="1" a="1"/>
  <c r="J72" i="66" s="1"/>
  <c r="J161" i="66"/>
  <c r="F133" i="66"/>
  <c r="F72" i="66" s="1" a="1"/>
  <c r="F72" i="66" s="1"/>
  <c r="G130" i="66"/>
  <c r="G99" i="66"/>
  <c r="G161" i="66"/>
  <c r="K138" i="66"/>
  <c r="J130" i="66"/>
  <c r="J99" i="66"/>
  <c r="L59" i="66"/>
  <c r="H58" i="66"/>
  <c r="B182" i="66" s="1"/>
  <c r="B91" i="66" s="1" a="1"/>
  <c r="B91" i="66" s="1"/>
  <c r="H57" i="66"/>
  <c r="H56" i="66"/>
  <c r="O135" i="66"/>
  <c r="O74" i="66" s="1" a="1"/>
  <c r="O74" i="66" s="1"/>
  <c r="M223" i="66"/>
  <c r="M192" i="66"/>
  <c r="J58" i="66"/>
  <c r="J57" i="66"/>
  <c r="J56" i="66"/>
  <c r="N107" i="66" s="1"/>
  <c r="N77" i="66" s="1" a="1"/>
  <c r="N77" i="66" s="1"/>
  <c r="B56" i="66"/>
  <c r="G56" i="66"/>
  <c r="E57" i="66"/>
  <c r="I57" i="66"/>
  <c r="B58" i="66"/>
  <c r="G58" i="66"/>
  <c r="E60" i="66"/>
  <c r="J60" i="66"/>
  <c r="D61" i="66"/>
  <c r="H61" i="66"/>
  <c r="D65" i="66"/>
  <c r="E95" i="66"/>
  <c r="I107" i="66"/>
  <c r="I77" i="66" s="1" a="1"/>
  <c r="I77" i="66" s="1"/>
  <c r="M126" i="66"/>
  <c r="G164" i="66"/>
  <c r="G72" i="66" s="1" a="1"/>
  <c r="G72" i="66" s="1"/>
  <c r="H83" i="66" a="1"/>
  <c r="H83" i="66" s="1"/>
  <c r="B87" i="66" a="1"/>
  <c r="B87" i="66" s="1"/>
  <c r="K178" i="66"/>
  <c r="K87" i="66" s="1" a="1"/>
  <c r="K87" i="66" s="1"/>
  <c r="G192" i="66"/>
  <c r="H219" i="66" a="1"/>
  <c r="H219" i="66" s="1"/>
  <c r="G223" i="66"/>
  <c r="S10" i="74" a="1"/>
  <c r="S10" i="74" s="1"/>
  <c r="S3" i="67" a="1"/>
  <c r="S3" i="67" s="1"/>
  <c r="S10" i="67" a="1"/>
  <c r="S10" i="67" s="1"/>
  <c r="AP6" i="67"/>
  <c r="AP7" i="67"/>
  <c r="S3" i="68" a="1"/>
  <c r="S3" i="68" s="1"/>
  <c r="AP6" i="68"/>
  <c r="AP7" i="68"/>
  <c r="AP4" i="68"/>
  <c r="S10" i="69" a="1"/>
  <c r="S10" i="69" s="1"/>
  <c r="S3" i="70" a="1"/>
  <c r="S3" i="70" s="1"/>
  <c r="S10" i="70" a="1"/>
  <c r="S10" i="70" s="1"/>
  <c r="AP6" i="70"/>
  <c r="AP7" i="70"/>
  <c r="AP4" i="70"/>
  <c r="S3" i="71" a="1"/>
  <c r="S3" i="71" s="1"/>
  <c r="AP6" i="71"/>
  <c r="AP7" i="71"/>
  <c r="S10" i="71" a="1"/>
  <c r="S10" i="71" s="1"/>
  <c r="S3" i="72" a="1"/>
  <c r="S3" i="72" s="1"/>
  <c r="AP6" i="72"/>
  <c r="AP7" i="72"/>
  <c r="AP4" i="72"/>
  <c r="S10" i="73" a="1"/>
  <c r="S10" i="73" s="1"/>
  <c r="S3" i="74" a="1"/>
  <c r="S3" i="74" s="1"/>
  <c r="AP6" i="74"/>
  <c r="AP7" i="74"/>
  <c r="AP4" i="74"/>
  <c r="H10" i="74" a="1"/>
  <c r="H10" i="74" s="1"/>
  <c r="S3" i="75" a="1"/>
  <c r="S3" i="75" s="1"/>
  <c r="AP6" i="75"/>
  <c r="AP7" i="75"/>
  <c r="S10" i="75" a="1"/>
  <c r="S10" i="75" s="1"/>
  <c r="S10" i="76" a="1"/>
  <c r="S10" i="76" s="1"/>
  <c r="S3" i="77" a="1"/>
  <c r="S3" i="77" s="1"/>
  <c r="S10" i="77" a="1"/>
  <c r="S10" i="77" s="1"/>
  <c r="AP6" i="77"/>
  <c r="AP7" i="77"/>
  <c r="AP4" i="77"/>
  <c r="A16" i="77"/>
  <c r="AB16" i="77" a="1"/>
  <c r="AB16" i="77" s="1"/>
  <c r="AA16" i="77" a="1"/>
  <c r="AA16" i="77" s="1"/>
  <c r="AB18" i="77" a="1"/>
  <c r="AB18" i="77" s="1"/>
  <c r="AA18" i="77" a="1"/>
  <c r="AA18" i="77" s="1"/>
  <c r="AB21" i="77" a="1"/>
  <c r="AB21" i="77" s="1"/>
  <c r="AA21" i="77" a="1"/>
  <c r="AA21" i="77" s="1"/>
  <c r="AB14" i="77" a="1"/>
  <c r="AB14" i="77" s="1"/>
  <c r="AA14" i="77" a="1"/>
  <c r="AA14" i="77" s="1"/>
  <c r="AB17" i="77" a="1"/>
  <c r="AB17" i="77" s="1"/>
  <c r="AA17" i="77" a="1"/>
  <c r="AA17" i="77" s="1"/>
  <c r="AB19" i="77" a="1"/>
  <c r="AB19" i="77" s="1"/>
  <c r="AA19" i="77" a="1"/>
  <c r="AA19" i="77" s="1"/>
  <c r="AB22" i="77" a="1"/>
  <c r="AB22" i="77" s="1"/>
  <c r="AA22" i="77" a="1"/>
  <c r="AA22" i="77" s="1"/>
  <c r="AB23" i="77" a="1"/>
  <c r="AB23" i="77" s="1"/>
  <c r="AA23" i="77" a="1"/>
  <c r="AA23" i="77" s="1"/>
  <c r="AB24" i="77" a="1"/>
  <c r="AB24" i="77" s="1"/>
  <c r="AA24" i="77" a="1"/>
  <c r="AA24" i="77" s="1"/>
  <c r="AB25" i="77" a="1"/>
  <c r="AB25" i="77" s="1"/>
  <c r="AA25" i="77" a="1"/>
  <c r="AA25" i="77" s="1"/>
  <c r="AB26" i="77" a="1"/>
  <c r="AB26" i="77" s="1"/>
  <c r="AA26" i="77" a="1"/>
  <c r="AA26" i="77" s="1"/>
  <c r="AB27" i="77" a="1"/>
  <c r="AB27" i="77" s="1"/>
  <c r="AA27" i="77" a="1"/>
  <c r="AA27" i="77" s="1"/>
  <c r="AB28" i="77" a="1"/>
  <c r="AB28" i="77" s="1"/>
  <c r="AA28" i="77" a="1"/>
  <c r="AA28" i="77" s="1"/>
  <c r="AB29" i="77" a="1"/>
  <c r="AB29" i="77" s="1"/>
  <c r="AA29" i="77" a="1"/>
  <c r="AA29" i="77" s="1"/>
  <c r="AB30" i="77" a="1"/>
  <c r="AB30" i="77" s="1"/>
  <c r="AA30" i="77" a="1"/>
  <c r="AA30" i="77" s="1"/>
  <c r="AB31" i="77" a="1"/>
  <c r="AB31" i="77" s="1"/>
  <c r="AA31" i="77" a="1"/>
  <c r="AA31" i="77" s="1"/>
  <c r="AB32" i="77" a="1"/>
  <c r="AB32" i="77" s="1"/>
  <c r="AA32" i="77" a="1"/>
  <c r="AA32" i="77" s="1"/>
  <c r="AB33" i="77" a="1"/>
  <c r="AB33" i="77" s="1"/>
  <c r="AA33" i="77" a="1"/>
  <c r="AA33" i="77" s="1"/>
  <c r="AB34" i="77" a="1"/>
  <c r="AB34" i="77" s="1"/>
  <c r="AA34" i="77" a="1"/>
  <c r="AA34" i="77" s="1"/>
  <c r="AB35" i="77" a="1"/>
  <c r="AB35" i="77" s="1"/>
  <c r="AA35" i="77" a="1"/>
  <c r="AA35" i="77" s="1"/>
  <c r="AB36" i="77" a="1"/>
  <c r="AB36" i="77" s="1"/>
  <c r="AA36" i="77" a="1"/>
  <c r="AA36" i="77" s="1"/>
  <c r="AB37" i="77" a="1"/>
  <c r="AB37" i="77" s="1"/>
  <c r="AA37" i="77" a="1"/>
  <c r="AA37" i="77" s="1"/>
  <c r="AB38" i="77" a="1"/>
  <c r="AB38" i="77" s="1"/>
  <c r="AA38" i="77" a="1"/>
  <c r="AA38" i="77" s="1"/>
  <c r="Z14" i="77" a="1"/>
  <c r="Z14" i="77" s="1"/>
  <c r="S14" i="77" s="1" a="1"/>
  <c r="S14" i="77" s="1"/>
  <c r="AA39" i="77" a="1"/>
  <c r="AA39" i="77" s="1"/>
  <c r="AA41" i="77" a="1"/>
  <c r="AA41" i="77" s="1"/>
  <c r="AB43" i="77" a="1"/>
  <c r="AB43" i="77" s="1"/>
  <c r="AA43" i="77" a="1"/>
  <c r="AA43" i="77" s="1"/>
  <c r="H44" i="77"/>
  <c r="I44" i="77"/>
  <c r="AA13" i="77" a="1"/>
  <c r="AA13" i="77" s="1"/>
  <c r="AB13" i="77" a="1"/>
  <c r="AB13" i="77" s="1"/>
  <c r="AI13" i="77" s="1"/>
  <c r="AA15" i="77" a="1"/>
  <c r="AA15" i="77" s="1"/>
  <c r="AA20" i="77" a="1"/>
  <c r="AA20" i="77" s="1"/>
  <c r="H44" i="76"/>
  <c r="AA13" i="76" a="1"/>
  <c r="AA13" i="76" s="1"/>
  <c r="AA15" i="76" a="1"/>
  <c r="AA15" i="76" s="1"/>
  <c r="AA20" i="76" a="1"/>
  <c r="AA20" i="76" s="1"/>
  <c r="AP7" i="76"/>
  <c r="AP6" i="76"/>
  <c r="AP4" i="76"/>
  <c r="AP5" i="76"/>
  <c r="H10" i="76" a="1"/>
  <c r="H10" i="76" s="1"/>
  <c r="A14" i="76"/>
  <c r="B13" i="76"/>
  <c r="Z13" i="76" a="1"/>
  <c r="Z13" i="76" s="1"/>
  <c r="AB13" i="76" a="1"/>
  <c r="AB13" i="76" s="1"/>
  <c r="AB14" i="76" a="1"/>
  <c r="AB14" i="76" s="1"/>
  <c r="AA14" i="76" a="1"/>
  <c r="AA14" i="76" s="1"/>
  <c r="AB16" i="76" a="1"/>
  <c r="AB16" i="76" s="1"/>
  <c r="AA16" i="76" a="1"/>
  <c r="AA16" i="76" s="1"/>
  <c r="AB17" i="76" a="1"/>
  <c r="AB17" i="76" s="1"/>
  <c r="AA17" i="76" a="1"/>
  <c r="AA17" i="76" s="1"/>
  <c r="AB18" i="76" a="1"/>
  <c r="AB18" i="76" s="1"/>
  <c r="AA18" i="76" a="1"/>
  <c r="AA18" i="76" s="1"/>
  <c r="AB19" i="76" a="1"/>
  <c r="AB19" i="76" s="1"/>
  <c r="AA19" i="76" a="1"/>
  <c r="AA19" i="76" s="1"/>
  <c r="AB21" i="76" a="1"/>
  <c r="AB21" i="76" s="1"/>
  <c r="AA21" i="76" a="1"/>
  <c r="AA21" i="76" s="1"/>
  <c r="AB22" i="76" a="1"/>
  <c r="AB22" i="76" s="1"/>
  <c r="AA22" i="76" a="1"/>
  <c r="AA22" i="76" s="1"/>
  <c r="AB23" i="76" a="1"/>
  <c r="AB23" i="76" s="1"/>
  <c r="AA23" i="76" a="1"/>
  <c r="AA23" i="76" s="1"/>
  <c r="AB24" i="76" a="1"/>
  <c r="AB24" i="76" s="1"/>
  <c r="AA24" i="76" a="1"/>
  <c r="AA24" i="76" s="1"/>
  <c r="AB25" i="76" a="1"/>
  <c r="AB25" i="76" s="1"/>
  <c r="AA25" i="76" a="1"/>
  <c r="AA25" i="76" s="1"/>
  <c r="AB26" i="76" a="1"/>
  <c r="AB26" i="76" s="1"/>
  <c r="AA26" i="76" a="1"/>
  <c r="AA26" i="76" s="1"/>
  <c r="AB27" i="76" a="1"/>
  <c r="AB27" i="76" s="1"/>
  <c r="AA27" i="76" a="1"/>
  <c r="AA27" i="76" s="1"/>
  <c r="AB28" i="76" a="1"/>
  <c r="AB28" i="76" s="1"/>
  <c r="AA28" i="76" a="1"/>
  <c r="AA28" i="76" s="1"/>
  <c r="AB29" i="76" a="1"/>
  <c r="AB29" i="76" s="1"/>
  <c r="AA29" i="76" a="1"/>
  <c r="AA29" i="76" s="1"/>
  <c r="AB30" i="76" a="1"/>
  <c r="AB30" i="76" s="1"/>
  <c r="AA30" i="76" a="1"/>
  <c r="AA30" i="76" s="1"/>
  <c r="AB31" i="76" a="1"/>
  <c r="AB31" i="76" s="1"/>
  <c r="AA31" i="76" a="1"/>
  <c r="AA31" i="76" s="1"/>
  <c r="AB32" i="76" a="1"/>
  <c r="AB32" i="76" s="1"/>
  <c r="AA32" i="76" a="1"/>
  <c r="AA32" i="76" s="1"/>
  <c r="AB33" i="76" a="1"/>
  <c r="AB33" i="76" s="1"/>
  <c r="AA33" i="76" a="1"/>
  <c r="AA33" i="76" s="1"/>
  <c r="AB34" i="76" a="1"/>
  <c r="AB34" i="76" s="1"/>
  <c r="AA34" i="76" a="1"/>
  <c r="AA34" i="76" s="1"/>
  <c r="AB35" i="76" a="1"/>
  <c r="AB35" i="76" s="1"/>
  <c r="AA35" i="76" a="1"/>
  <c r="AA35" i="76" s="1"/>
  <c r="AB36" i="76" a="1"/>
  <c r="AB36" i="76" s="1"/>
  <c r="AA36" i="76" a="1"/>
  <c r="AA36" i="76" s="1"/>
  <c r="AB37" i="76" a="1"/>
  <c r="AB37" i="76" s="1"/>
  <c r="AA37" i="76" a="1"/>
  <c r="AA37" i="76" s="1"/>
  <c r="AB38" i="76" a="1"/>
  <c r="AB38" i="76" s="1"/>
  <c r="AA38" i="76" a="1"/>
  <c r="AA38" i="76" s="1"/>
  <c r="AB39" i="76" a="1"/>
  <c r="AB39" i="76" s="1"/>
  <c r="AA39" i="76" a="1"/>
  <c r="AA39" i="76" s="1"/>
  <c r="AB40" i="76" a="1"/>
  <c r="AB40" i="76" s="1"/>
  <c r="AA40" i="76" a="1"/>
  <c r="AA40" i="76" s="1"/>
  <c r="AB41" i="76" a="1"/>
  <c r="AB41" i="76" s="1"/>
  <c r="AA41" i="76" a="1"/>
  <c r="AA41" i="76" s="1"/>
  <c r="AB42" i="76" a="1"/>
  <c r="AB42" i="76" s="1"/>
  <c r="AA42" i="76" a="1"/>
  <c r="AA42" i="76" s="1"/>
  <c r="AB43" i="76" a="1"/>
  <c r="AB43" i="76" s="1"/>
  <c r="AA43" i="76" a="1"/>
  <c r="AA43" i="76" s="1"/>
  <c r="I44" i="76"/>
  <c r="B13" i="75"/>
  <c r="A14" i="75"/>
  <c r="Z14" i="75" s="1" a="1"/>
  <c r="Z14" i="75" s="1"/>
  <c r="AB14" i="75" a="1"/>
  <c r="AB14" i="75" s="1"/>
  <c r="AA14" i="75" a="1"/>
  <c r="AA14" i="75" s="1"/>
  <c r="AB17" i="75" a="1"/>
  <c r="AB17" i="75" s="1"/>
  <c r="AA17" i="75" a="1"/>
  <c r="AA17" i="75" s="1"/>
  <c r="AB16" i="75" a="1"/>
  <c r="AB16" i="75" s="1"/>
  <c r="AI13" i="75" s="1"/>
  <c r="AA16" i="75" a="1"/>
  <c r="AA16" i="75" s="1"/>
  <c r="AB18" i="75" a="1"/>
  <c r="AB18" i="75" s="1"/>
  <c r="AA18" i="75" a="1"/>
  <c r="AA18" i="75" s="1"/>
  <c r="AA13" i="75" a="1"/>
  <c r="AA13" i="75" s="1"/>
  <c r="S13" i="75" s="1" a="1"/>
  <c r="S13" i="75" s="1"/>
  <c r="AA15" i="75" a="1"/>
  <c r="AA15" i="75" s="1"/>
  <c r="AA19" i="75" a="1"/>
  <c r="AA19" i="75" s="1"/>
  <c r="AA21" i="75" a="1"/>
  <c r="AA21" i="75" s="1"/>
  <c r="AA22" i="75" a="1"/>
  <c r="AA22" i="75" s="1"/>
  <c r="AB23" i="75" a="1"/>
  <c r="AB23" i="75" s="1"/>
  <c r="AA24" i="75" a="1"/>
  <c r="AA24" i="75" s="1"/>
  <c r="AB25" i="75" a="1"/>
  <c r="AB25" i="75" s="1"/>
  <c r="AA26" i="75" a="1"/>
  <c r="AA26" i="75" s="1"/>
  <c r="AB27" i="75" a="1"/>
  <c r="AB27" i="75" s="1"/>
  <c r="AA28" i="75" a="1"/>
  <c r="AA28" i="75" s="1"/>
  <c r="AB29" i="75" a="1"/>
  <c r="AB29" i="75" s="1"/>
  <c r="AA30" i="75" a="1"/>
  <c r="AA30" i="75" s="1"/>
  <c r="AB31" i="75" a="1"/>
  <c r="AB31" i="75" s="1"/>
  <c r="AA32" i="75" a="1"/>
  <c r="AA32" i="75" s="1"/>
  <c r="AB33" i="75" a="1"/>
  <c r="AB33" i="75" s="1"/>
  <c r="AA34" i="75" a="1"/>
  <c r="AA34" i="75" s="1"/>
  <c r="AB35" i="75" a="1"/>
  <c r="AB35" i="75" s="1"/>
  <c r="AA36" i="75" a="1"/>
  <c r="AA36" i="75" s="1"/>
  <c r="AB37" i="75" a="1"/>
  <c r="AB37" i="75" s="1"/>
  <c r="AA38" i="75" a="1"/>
  <c r="AA38" i="75" s="1"/>
  <c r="AB39" i="75" a="1"/>
  <c r="AB39" i="75" s="1"/>
  <c r="AA40" i="75" a="1"/>
  <c r="AA40" i="75" s="1"/>
  <c r="I44" i="75"/>
  <c r="H44" i="75"/>
  <c r="AB20" i="75" a="1"/>
  <c r="AB20" i="75" s="1"/>
  <c r="AA20" i="75" a="1"/>
  <c r="AA20" i="75" s="1"/>
  <c r="AB41" i="75" a="1"/>
  <c r="AB41" i="75" s="1"/>
  <c r="AA41" i="75" a="1"/>
  <c r="AA41" i="75" s="1"/>
  <c r="AB42" i="75" a="1"/>
  <c r="AB42" i="75" s="1"/>
  <c r="AA42" i="75" a="1"/>
  <c r="AA42" i="75" s="1"/>
  <c r="AB43" i="75" a="1"/>
  <c r="AB43" i="75" s="1"/>
  <c r="AA43" i="75" a="1"/>
  <c r="AA43" i="75" s="1"/>
  <c r="B13" i="74"/>
  <c r="A14" i="74"/>
  <c r="A15" i="74" s="1"/>
  <c r="Z15" i="74" s="1" a="1"/>
  <c r="Z15" i="74" s="1"/>
  <c r="AB14" i="74" a="1"/>
  <c r="AB14" i="74" s="1"/>
  <c r="AA14" i="74" a="1"/>
  <c r="AA14" i="74" s="1"/>
  <c r="AB17" i="74" a="1"/>
  <c r="AB17" i="74" s="1"/>
  <c r="AA17" i="74" a="1"/>
  <c r="AA17" i="74" s="1"/>
  <c r="AB19" i="74" a="1"/>
  <c r="AB19" i="74" s="1"/>
  <c r="AA19" i="74" a="1"/>
  <c r="AA19" i="74" s="1"/>
  <c r="AB22" i="74" a="1"/>
  <c r="AB22" i="74" s="1"/>
  <c r="AA22" i="74" a="1"/>
  <c r="AA22" i="74" s="1"/>
  <c r="AB23" i="74" a="1"/>
  <c r="AB23" i="74" s="1"/>
  <c r="AA23" i="74" a="1"/>
  <c r="AA23" i="74" s="1"/>
  <c r="AB24" i="74" a="1"/>
  <c r="AB24" i="74" s="1"/>
  <c r="AA24" i="74" a="1"/>
  <c r="AA24" i="74" s="1"/>
  <c r="AB25" i="74" a="1"/>
  <c r="AB25" i="74" s="1"/>
  <c r="AA25" i="74" a="1"/>
  <c r="AA25" i="74" s="1"/>
  <c r="AB26" i="74" a="1"/>
  <c r="AB26" i="74" s="1"/>
  <c r="AA26" i="74" a="1"/>
  <c r="AA26" i="74" s="1"/>
  <c r="AB27" i="74" a="1"/>
  <c r="AB27" i="74" s="1"/>
  <c r="AA27" i="74" a="1"/>
  <c r="AA27" i="74" s="1"/>
  <c r="AB28" i="74" a="1"/>
  <c r="AB28" i="74" s="1"/>
  <c r="AA28" i="74" a="1"/>
  <c r="AA28" i="74" s="1"/>
  <c r="AB29" i="74" a="1"/>
  <c r="AB29" i="74" s="1"/>
  <c r="AA29" i="74" a="1"/>
  <c r="AA29" i="74" s="1"/>
  <c r="AB30" i="74" a="1"/>
  <c r="AB30" i="74" s="1"/>
  <c r="AA30" i="74" a="1"/>
  <c r="AA30" i="74" s="1"/>
  <c r="AB31" i="74" a="1"/>
  <c r="AB31" i="74" s="1"/>
  <c r="AA31" i="74" a="1"/>
  <c r="AA31" i="74" s="1"/>
  <c r="AB32" i="74" a="1"/>
  <c r="AB32" i="74" s="1"/>
  <c r="AA32" i="74" a="1"/>
  <c r="AA32" i="74" s="1"/>
  <c r="AB33" i="74" a="1"/>
  <c r="AB33" i="74" s="1"/>
  <c r="AA33" i="74" a="1"/>
  <c r="AA33" i="74" s="1"/>
  <c r="AB34" i="74" a="1"/>
  <c r="AB34" i="74" s="1"/>
  <c r="AA34" i="74" a="1"/>
  <c r="AA34" i="74" s="1"/>
  <c r="AB35" i="74" a="1"/>
  <c r="AB35" i="74" s="1"/>
  <c r="AA35" i="74" a="1"/>
  <c r="AA35" i="74" s="1"/>
  <c r="AB36" i="74" a="1"/>
  <c r="AB36" i="74" s="1"/>
  <c r="AA36" i="74" a="1"/>
  <c r="AA36" i="74" s="1"/>
  <c r="AB37" i="74" a="1"/>
  <c r="AB37" i="74" s="1"/>
  <c r="AA37" i="74" a="1"/>
  <c r="AA37" i="74" s="1"/>
  <c r="AB38" i="74" a="1"/>
  <c r="AB38" i="74" s="1"/>
  <c r="AA38" i="74" a="1"/>
  <c r="AA38" i="74" s="1"/>
  <c r="AB39" i="74" a="1"/>
  <c r="AB39" i="74" s="1"/>
  <c r="AA39" i="74" a="1"/>
  <c r="AA39" i="74" s="1"/>
  <c r="AB40" i="74" a="1"/>
  <c r="AB40" i="74" s="1"/>
  <c r="AA40" i="74" a="1"/>
  <c r="AA40" i="74" s="1"/>
  <c r="AB41" i="74" a="1"/>
  <c r="AB41" i="74" s="1"/>
  <c r="AA41" i="74" a="1"/>
  <c r="AA41" i="74" s="1"/>
  <c r="AB42" i="74" a="1"/>
  <c r="AB42" i="74" s="1"/>
  <c r="AA42" i="74" a="1"/>
  <c r="AA42" i="74" s="1"/>
  <c r="A16" i="74"/>
  <c r="AB16" i="74" a="1"/>
  <c r="AB16" i="74" s="1"/>
  <c r="AI13" i="74" s="1"/>
  <c r="AA16" i="74" a="1"/>
  <c r="AA16" i="74" s="1"/>
  <c r="H44" i="74"/>
  <c r="AB18" i="74" a="1"/>
  <c r="AB18" i="74" s="1"/>
  <c r="AA18" i="74" a="1"/>
  <c r="AA18" i="74" s="1"/>
  <c r="AB21" i="74" a="1"/>
  <c r="AB21" i="74" s="1"/>
  <c r="AA21" i="74" a="1"/>
  <c r="AA21" i="74" s="1"/>
  <c r="AB43" i="74" a="1"/>
  <c r="AB43" i="74" s="1"/>
  <c r="AA43" i="74" a="1"/>
  <c r="AA43" i="74" s="1"/>
  <c r="I44" i="74"/>
  <c r="S13" i="74" a="1"/>
  <c r="S13" i="74" s="1"/>
  <c r="AA13" i="74" a="1"/>
  <c r="AA13" i="74" s="1"/>
  <c r="AA15" i="74" a="1"/>
  <c r="AA15" i="74" s="1"/>
  <c r="AA20" i="74" a="1"/>
  <c r="AA20" i="74" s="1"/>
  <c r="H44" i="73"/>
  <c r="I44" i="73"/>
  <c r="AB13" i="73" a="1"/>
  <c r="AB13" i="73" s="1"/>
  <c r="AA13" i="73" a="1"/>
  <c r="AA13" i="73" s="1"/>
  <c r="Z14" i="73" a="1"/>
  <c r="Z14" i="73" s="1"/>
  <c r="A15" i="73"/>
  <c r="B14" i="73"/>
  <c r="AB15" i="73" a="1"/>
  <c r="AB15" i="73" s="1"/>
  <c r="AA15" i="73" a="1"/>
  <c r="AA15" i="73" s="1"/>
  <c r="AA17" i="73" a="1"/>
  <c r="AA17" i="73" s="1"/>
  <c r="AA18" i="73" a="1"/>
  <c r="AA18" i="73" s="1"/>
  <c r="AA21" i="73" a="1"/>
  <c r="AA21" i="73" s="1"/>
  <c r="AA22" i="73" a="1"/>
  <c r="AA22" i="73" s="1"/>
  <c r="AA24" i="73" a="1"/>
  <c r="AA24" i="73" s="1"/>
  <c r="AA26" i="73" a="1"/>
  <c r="AA26" i="73" s="1"/>
  <c r="AA28" i="73" a="1"/>
  <c r="AA28" i="73" s="1"/>
  <c r="AA30" i="73" a="1"/>
  <c r="AA30" i="73" s="1"/>
  <c r="AB31" i="73" a="1"/>
  <c r="AB31" i="73" s="1"/>
  <c r="AA32" i="73" a="1"/>
  <c r="AA32" i="73" s="1"/>
  <c r="S2" i="73" a="1"/>
  <c r="S2" i="73" s="1"/>
  <c r="AP5" i="73"/>
  <c r="Z13" i="73" a="1"/>
  <c r="Z13" i="73" s="1"/>
  <c r="AI20" i="73"/>
  <c r="AA16" i="73" a="1"/>
  <c r="AA16" i="73" s="1"/>
  <c r="AA19" i="73" a="1"/>
  <c r="AA19" i="73" s="1"/>
  <c r="AP4" i="73"/>
  <c r="AP6" i="73"/>
  <c r="B13" i="73"/>
  <c r="AA14" i="73" a="1"/>
  <c r="AA14" i="73" s="1"/>
  <c r="AB20" i="73" a="1"/>
  <c r="AB20" i="73" s="1"/>
  <c r="AA20" i="73" a="1"/>
  <c r="AA20" i="73" s="1"/>
  <c r="AB33" i="73" a="1"/>
  <c r="AB33" i="73" s="1"/>
  <c r="AA33" i="73" a="1"/>
  <c r="AA33" i="73" s="1"/>
  <c r="AB34" i="73" a="1"/>
  <c r="AB34" i="73" s="1"/>
  <c r="AA34" i="73" a="1"/>
  <c r="AA34" i="73" s="1"/>
  <c r="AB35" i="73" a="1"/>
  <c r="AB35" i="73" s="1"/>
  <c r="AA35" i="73" a="1"/>
  <c r="AA35" i="73" s="1"/>
  <c r="AB36" i="73" a="1"/>
  <c r="AB36" i="73" s="1"/>
  <c r="AA36" i="73" a="1"/>
  <c r="AA36" i="73" s="1"/>
  <c r="AA38" i="73" a="1"/>
  <c r="AA38" i="73" s="1"/>
  <c r="AA40" i="73" a="1"/>
  <c r="AA40" i="73" s="1"/>
  <c r="AA42" i="73" a="1"/>
  <c r="AA42" i="73" s="1"/>
  <c r="AA37" i="73" a="1"/>
  <c r="AA37" i="73" s="1"/>
  <c r="AB43" i="73" a="1"/>
  <c r="AB43" i="73" s="1"/>
  <c r="AA43" i="73" a="1"/>
  <c r="AA43" i="73" s="1"/>
  <c r="B13" i="72"/>
  <c r="A14" i="72"/>
  <c r="Z14" i="72" s="1" a="1"/>
  <c r="Z14" i="72" s="1"/>
  <c r="H44" i="72"/>
  <c r="AB14" i="72" a="1"/>
  <c r="AB14" i="72" s="1"/>
  <c r="AA14" i="72" a="1"/>
  <c r="AA14" i="72" s="1"/>
  <c r="AB17" i="72" a="1"/>
  <c r="AB17" i="72" s="1"/>
  <c r="AA17" i="72" a="1"/>
  <c r="AA17" i="72" s="1"/>
  <c r="AB19" i="72" a="1"/>
  <c r="AB19" i="72" s="1"/>
  <c r="AA19" i="72" a="1"/>
  <c r="AA19" i="72" s="1"/>
  <c r="AB22" i="72" a="1"/>
  <c r="AB22" i="72" s="1"/>
  <c r="AA22" i="72" a="1"/>
  <c r="AA22" i="72" s="1"/>
  <c r="AB23" i="72" a="1"/>
  <c r="AB23" i="72" s="1"/>
  <c r="AA23" i="72" a="1"/>
  <c r="AA23" i="72" s="1"/>
  <c r="AB24" i="72" a="1"/>
  <c r="AB24" i="72" s="1"/>
  <c r="AA24" i="72" a="1"/>
  <c r="AA24" i="72" s="1"/>
  <c r="AB25" i="72" a="1"/>
  <c r="AB25" i="72" s="1"/>
  <c r="AA25" i="72" a="1"/>
  <c r="AA25" i="72" s="1"/>
  <c r="AB26" i="72" a="1"/>
  <c r="AB26" i="72" s="1"/>
  <c r="AA26" i="72" a="1"/>
  <c r="AA26" i="72" s="1"/>
  <c r="AB27" i="72" a="1"/>
  <c r="AB27" i="72" s="1"/>
  <c r="AA27" i="72" a="1"/>
  <c r="AA27" i="72" s="1"/>
  <c r="AB28" i="72" a="1"/>
  <c r="AB28" i="72" s="1"/>
  <c r="AA28" i="72" a="1"/>
  <c r="AA28" i="72" s="1"/>
  <c r="AB29" i="72" a="1"/>
  <c r="AB29" i="72" s="1"/>
  <c r="AA29" i="72" a="1"/>
  <c r="AA29" i="72" s="1"/>
  <c r="AB16" i="72" a="1"/>
  <c r="AB16" i="72" s="1"/>
  <c r="AA16" i="72" a="1"/>
  <c r="AA16" i="72" s="1"/>
  <c r="AB18" i="72" a="1"/>
  <c r="AB18" i="72" s="1"/>
  <c r="AA18" i="72" a="1"/>
  <c r="AA18" i="72" s="1"/>
  <c r="AB21" i="72" a="1"/>
  <c r="AB21" i="72" s="1"/>
  <c r="AA21" i="72" a="1"/>
  <c r="AA21" i="72" s="1"/>
  <c r="I44" i="72"/>
  <c r="AA13" i="72" a="1"/>
  <c r="AA13" i="72" s="1"/>
  <c r="AB13" i="72" a="1"/>
  <c r="AB13" i="72" s="1"/>
  <c r="A15" i="72"/>
  <c r="AA15" i="72" a="1"/>
  <c r="AA15" i="72" s="1"/>
  <c r="AA20" i="72" a="1"/>
  <c r="AA20" i="72" s="1"/>
  <c r="AB30" i="72" a="1"/>
  <c r="AB30" i="72" s="1"/>
  <c r="AA31" i="72" a="1"/>
  <c r="AA31" i="72" s="1"/>
  <c r="AB32" i="72" a="1"/>
  <c r="AB32" i="72" s="1"/>
  <c r="AA33" i="72" a="1"/>
  <c r="AA33" i="72" s="1"/>
  <c r="AB34" i="72" a="1"/>
  <c r="AB34" i="72" s="1"/>
  <c r="AA35" i="72" a="1"/>
  <c r="AA35" i="72" s="1"/>
  <c r="AB36" i="72" a="1"/>
  <c r="AB36" i="72" s="1"/>
  <c r="AB37" i="72" a="1"/>
  <c r="AB37" i="72" s="1"/>
  <c r="AA37" i="72" a="1"/>
  <c r="AA37" i="72" s="1"/>
  <c r="AA38" i="72" a="1"/>
  <c r="AA38" i="72" s="1"/>
  <c r="AA39" i="72" a="1"/>
  <c r="AA39" i="72" s="1"/>
  <c r="AA40" i="72" a="1"/>
  <c r="AA40" i="72" s="1"/>
  <c r="AA41" i="72" a="1"/>
  <c r="AA41" i="72" s="1"/>
  <c r="AA42" i="72" a="1"/>
  <c r="AA42" i="72" s="1"/>
  <c r="AA43" i="72" a="1"/>
  <c r="AA43" i="72" s="1"/>
  <c r="B13" i="71"/>
  <c r="A14" i="71"/>
  <c r="A15" i="71" s="1"/>
  <c r="Z15" i="71" s="1" a="1"/>
  <c r="Z15" i="71" s="1"/>
  <c r="S15" i="71" s="1" a="1"/>
  <c r="S15" i="71" s="1"/>
  <c r="H44" i="71"/>
  <c r="AB14" i="71" a="1"/>
  <c r="AB14" i="71" s="1"/>
  <c r="AA14" i="71" a="1"/>
  <c r="AA14" i="71" s="1"/>
  <c r="AB17" i="71" a="1"/>
  <c r="AB17" i="71" s="1"/>
  <c r="AA17" i="71" a="1"/>
  <c r="AA17" i="71" s="1"/>
  <c r="AB19" i="71" a="1"/>
  <c r="AB19" i="71" s="1"/>
  <c r="AA19" i="71" a="1"/>
  <c r="AA19" i="71" s="1"/>
  <c r="AB22" i="71" a="1"/>
  <c r="AB22" i="71" s="1"/>
  <c r="AA22" i="71" a="1"/>
  <c r="AA22" i="71" s="1"/>
  <c r="AB23" i="71" a="1"/>
  <c r="AB23" i="71" s="1"/>
  <c r="AA23" i="71" a="1"/>
  <c r="AA23" i="71" s="1"/>
  <c r="AB24" i="71" a="1"/>
  <c r="AB24" i="71" s="1"/>
  <c r="AA24" i="71" a="1"/>
  <c r="AA24" i="71" s="1"/>
  <c r="AB25" i="71" a="1"/>
  <c r="AB25" i="71" s="1"/>
  <c r="AA25" i="71" a="1"/>
  <c r="AA25" i="71" s="1"/>
  <c r="AB26" i="71" a="1"/>
  <c r="AB26" i="71" s="1"/>
  <c r="AA26" i="71" a="1"/>
  <c r="AA26" i="71" s="1"/>
  <c r="AB27" i="71" a="1"/>
  <c r="AB27" i="71" s="1"/>
  <c r="AA27" i="71" a="1"/>
  <c r="AA27" i="71" s="1"/>
  <c r="AB28" i="71" a="1"/>
  <c r="AB28" i="71" s="1"/>
  <c r="AA28" i="71" a="1"/>
  <c r="AA28" i="71" s="1"/>
  <c r="AB29" i="71" a="1"/>
  <c r="AB29" i="71" s="1"/>
  <c r="AA29" i="71" a="1"/>
  <c r="AA29" i="71" s="1"/>
  <c r="AB30" i="71" a="1"/>
  <c r="AB30" i="71" s="1"/>
  <c r="AA30" i="71" a="1"/>
  <c r="AA30" i="71" s="1"/>
  <c r="A16" i="71"/>
  <c r="AB16" i="71" a="1"/>
  <c r="AB16" i="71" s="1"/>
  <c r="AI13" i="71" s="1"/>
  <c r="AA16" i="71" a="1"/>
  <c r="AA16" i="71" s="1"/>
  <c r="AB18" i="71" a="1"/>
  <c r="AB18" i="71" s="1"/>
  <c r="AA18" i="71" a="1"/>
  <c r="AA18" i="71" s="1"/>
  <c r="AB21" i="71" a="1"/>
  <c r="AB21" i="71" s="1"/>
  <c r="AA21" i="71" a="1"/>
  <c r="AA21" i="71" s="1"/>
  <c r="AB31" i="71" a="1"/>
  <c r="AB31" i="71" s="1"/>
  <c r="AA31" i="71" a="1"/>
  <c r="AA31" i="71" s="1"/>
  <c r="AB32" i="71" a="1"/>
  <c r="AB32" i="71" s="1"/>
  <c r="AA32" i="71" a="1"/>
  <c r="AA32" i="71" s="1"/>
  <c r="AB33" i="71" a="1"/>
  <c r="AB33" i="71" s="1"/>
  <c r="AA33" i="71" a="1"/>
  <c r="AA33" i="71" s="1"/>
  <c r="AB34" i="71" a="1"/>
  <c r="AB34" i="71" s="1"/>
  <c r="AA34" i="71" a="1"/>
  <c r="AA34" i="71" s="1"/>
  <c r="AB35" i="71" a="1"/>
  <c r="AB35" i="71" s="1"/>
  <c r="AA35" i="71" a="1"/>
  <c r="AA35" i="71" s="1"/>
  <c r="AB36" i="71" a="1"/>
  <c r="AB36" i="71" s="1"/>
  <c r="AA36" i="71" a="1"/>
  <c r="AA36" i="71" s="1"/>
  <c r="AB37" i="71" a="1"/>
  <c r="AB37" i="71" s="1"/>
  <c r="AA37" i="71" a="1"/>
  <c r="AA37" i="71" s="1"/>
  <c r="AB38" i="71" a="1"/>
  <c r="AB38" i="71" s="1"/>
  <c r="AA38" i="71" a="1"/>
  <c r="AA38" i="71" s="1"/>
  <c r="AB39" i="71" a="1"/>
  <c r="AB39" i="71" s="1"/>
  <c r="AA39" i="71" a="1"/>
  <c r="AA39" i="71" s="1"/>
  <c r="AB40" i="71" a="1"/>
  <c r="AB40" i="71" s="1"/>
  <c r="AA40" i="71" a="1"/>
  <c r="AA40" i="71" s="1"/>
  <c r="AB41" i="71" a="1"/>
  <c r="AB41" i="71" s="1"/>
  <c r="AA41" i="71" a="1"/>
  <c r="AA41" i="71" s="1"/>
  <c r="AB42" i="71" a="1"/>
  <c r="AB42" i="71" s="1"/>
  <c r="AA42" i="71" a="1"/>
  <c r="AA42" i="71" s="1"/>
  <c r="AB43" i="71" a="1"/>
  <c r="AB43" i="71" s="1"/>
  <c r="AA43" i="71" a="1"/>
  <c r="AA43" i="71" s="1"/>
  <c r="I44" i="71"/>
  <c r="AA13" i="71" a="1"/>
  <c r="AA13" i="71" s="1"/>
  <c r="AI14" i="71" s="1"/>
  <c r="AA15" i="71" a="1"/>
  <c r="AA15" i="71" s="1"/>
  <c r="AA20" i="71" a="1"/>
  <c r="AA20" i="71" s="1"/>
  <c r="AA14" i="70" a="1"/>
  <c r="AA14" i="70" s="1"/>
  <c r="AB16" i="70" a="1"/>
  <c r="AB16" i="70" s="1"/>
  <c r="AA16" i="70" a="1"/>
  <c r="AA16" i="70" s="1"/>
  <c r="AB18" i="70" a="1"/>
  <c r="AB18" i="70" s="1"/>
  <c r="AA18" i="70" a="1"/>
  <c r="AA18" i="70" s="1"/>
  <c r="AB21" i="70" a="1"/>
  <c r="AB21" i="70" s="1"/>
  <c r="AA21" i="70" a="1"/>
  <c r="AA21" i="70" s="1"/>
  <c r="I44" i="70"/>
  <c r="AB13" i="70" a="1"/>
  <c r="AB13" i="70" s="1"/>
  <c r="AA13" i="70" a="1"/>
  <c r="AA13" i="70" s="1"/>
  <c r="S13" i="70" a="1"/>
  <c r="S13" i="70" s="1"/>
  <c r="A15" i="70"/>
  <c r="Z14" i="70" a="1"/>
  <c r="Z14" i="70" s="1"/>
  <c r="H44" i="70"/>
  <c r="AB17" i="70" a="1"/>
  <c r="AB17" i="70" s="1"/>
  <c r="AA17" i="70" a="1"/>
  <c r="AA17" i="70" s="1"/>
  <c r="AB19" i="70" a="1"/>
  <c r="AB19" i="70" s="1"/>
  <c r="AA19" i="70" a="1"/>
  <c r="AA19" i="70" s="1"/>
  <c r="AB22" i="70" a="1"/>
  <c r="AB22" i="70" s="1"/>
  <c r="AA22" i="70" a="1"/>
  <c r="AA22" i="70" s="1"/>
  <c r="AB23" i="70" a="1"/>
  <c r="AB23" i="70" s="1"/>
  <c r="AA23" i="70" a="1"/>
  <c r="AA23" i="70" s="1"/>
  <c r="AB24" i="70" a="1"/>
  <c r="AB24" i="70" s="1"/>
  <c r="AA24" i="70" a="1"/>
  <c r="AA24" i="70" s="1"/>
  <c r="AA15" i="70" a="1"/>
  <c r="AA15" i="70" s="1"/>
  <c r="AA20" i="70" a="1"/>
  <c r="AA20" i="70" s="1"/>
  <c r="AB25" i="70" a="1"/>
  <c r="AB25" i="70" s="1"/>
  <c r="AA25" i="70" a="1"/>
  <c r="AA25" i="70" s="1"/>
  <c r="AB26" i="70" a="1"/>
  <c r="AB26" i="70" s="1"/>
  <c r="AA26" i="70" a="1"/>
  <c r="AA26" i="70" s="1"/>
  <c r="AB27" i="70" a="1"/>
  <c r="AB27" i="70" s="1"/>
  <c r="AA27" i="70" a="1"/>
  <c r="AA27" i="70" s="1"/>
  <c r="AB28" i="70" a="1"/>
  <c r="AB28" i="70" s="1"/>
  <c r="AA28" i="70" a="1"/>
  <c r="AA28" i="70" s="1"/>
  <c r="AB29" i="70" a="1"/>
  <c r="AB29" i="70" s="1"/>
  <c r="AA29" i="70" a="1"/>
  <c r="AA29" i="70" s="1"/>
  <c r="AB30" i="70" a="1"/>
  <c r="AB30" i="70" s="1"/>
  <c r="AA30" i="70" a="1"/>
  <c r="AA30" i="70" s="1"/>
  <c r="AB31" i="70" a="1"/>
  <c r="AB31" i="70" s="1"/>
  <c r="AA31" i="70" a="1"/>
  <c r="AA31" i="70" s="1"/>
  <c r="AB32" i="70" a="1"/>
  <c r="AB32" i="70" s="1"/>
  <c r="AA32" i="70" a="1"/>
  <c r="AA32" i="70" s="1"/>
  <c r="AB33" i="70" a="1"/>
  <c r="AB33" i="70" s="1"/>
  <c r="AA33" i="70" a="1"/>
  <c r="AA33" i="70" s="1"/>
  <c r="AB34" i="70" a="1"/>
  <c r="AB34" i="70" s="1"/>
  <c r="AA34" i="70" a="1"/>
  <c r="AA34" i="70" s="1"/>
  <c r="AB35" i="70" a="1"/>
  <c r="AB35" i="70" s="1"/>
  <c r="AA35" i="70" a="1"/>
  <c r="AA35" i="70" s="1"/>
  <c r="AB36" i="70" a="1"/>
  <c r="AB36" i="70" s="1"/>
  <c r="AA36" i="70" a="1"/>
  <c r="AA36" i="70" s="1"/>
  <c r="AB37" i="70" a="1"/>
  <c r="AB37" i="70" s="1"/>
  <c r="AA37" i="70" a="1"/>
  <c r="AA37" i="70" s="1"/>
  <c r="AB38" i="70" a="1"/>
  <c r="AB38" i="70" s="1"/>
  <c r="AA38" i="70" a="1"/>
  <c r="AA38" i="70" s="1"/>
  <c r="AB39" i="70" a="1"/>
  <c r="AB39" i="70" s="1"/>
  <c r="AA39" i="70" a="1"/>
  <c r="AA39" i="70" s="1"/>
  <c r="AB40" i="70" a="1"/>
  <c r="AB40" i="70" s="1"/>
  <c r="AA40" i="70" a="1"/>
  <c r="AA40" i="70" s="1"/>
  <c r="AB41" i="70" a="1"/>
  <c r="AB41" i="70" s="1"/>
  <c r="AA41" i="70" a="1"/>
  <c r="AA41" i="70" s="1"/>
  <c r="AB42" i="70" a="1"/>
  <c r="AB42" i="70" s="1"/>
  <c r="AA42" i="70" a="1"/>
  <c r="AA42" i="70" s="1"/>
  <c r="AB43" i="70" a="1"/>
  <c r="AB43" i="70" s="1"/>
  <c r="AA43" i="70" a="1"/>
  <c r="AA43" i="70" s="1"/>
  <c r="K44" i="69"/>
  <c r="AA13" i="69" a="1"/>
  <c r="AA13" i="69" s="1"/>
  <c r="AA15" i="69" a="1"/>
  <c r="AA15" i="69" s="1"/>
  <c r="AA20" i="69" a="1"/>
  <c r="AA20" i="69" s="1"/>
  <c r="AP7" i="69"/>
  <c r="AP6" i="69"/>
  <c r="AP4" i="69"/>
  <c r="AP5" i="69"/>
  <c r="H10" i="69" a="1"/>
  <c r="H10" i="69" s="1"/>
  <c r="A14" i="69"/>
  <c r="B13" i="69"/>
  <c r="Z13" i="69" a="1"/>
  <c r="Z13" i="69" s="1"/>
  <c r="AB13" i="69" a="1"/>
  <c r="AB13" i="69" s="1"/>
  <c r="AB14" i="69" a="1"/>
  <c r="AB14" i="69" s="1"/>
  <c r="AA14" i="69" a="1"/>
  <c r="AA14" i="69" s="1"/>
  <c r="AB16" i="69" a="1"/>
  <c r="AB16" i="69" s="1"/>
  <c r="AA16" i="69" a="1"/>
  <c r="AA16" i="69" s="1"/>
  <c r="H44" i="69"/>
  <c r="AB17" i="69" a="1"/>
  <c r="AB17" i="69" s="1"/>
  <c r="AA17" i="69" a="1"/>
  <c r="AA17" i="69" s="1"/>
  <c r="AB18" i="69" a="1"/>
  <c r="AB18" i="69" s="1"/>
  <c r="AA18" i="69" a="1"/>
  <c r="AA18" i="69" s="1"/>
  <c r="AB19" i="69" a="1"/>
  <c r="AB19" i="69" s="1"/>
  <c r="AA19" i="69" a="1"/>
  <c r="AA19" i="69" s="1"/>
  <c r="AB21" i="69" a="1"/>
  <c r="AB21" i="69" s="1"/>
  <c r="AA21" i="69" a="1"/>
  <c r="AA21" i="69" s="1"/>
  <c r="AB22" i="69" a="1"/>
  <c r="AB22" i="69" s="1"/>
  <c r="AA22" i="69" a="1"/>
  <c r="AA22" i="69" s="1"/>
  <c r="AB23" i="69" a="1"/>
  <c r="AB23" i="69" s="1"/>
  <c r="AA23" i="69" a="1"/>
  <c r="AA23" i="69" s="1"/>
  <c r="AB24" i="69" a="1"/>
  <c r="AB24" i="69" s="1"/>
  <c r="AA24" i="69" a="1"/>
  <c r="AA24" i="69" s="1"/>
  <c r="AB25" i="69" a="1"/>
  <c r="AB25" i="69" s="1"/>
  <c r="AA25" i="69" a="1"/>
  <c r="AA25" i="69" s="1"/>
  <c r="AB26" i="69" a="1"/>
  <c r="AB26" i="69" s="1"/>
  <c r="AA26" i="69" a="1"/>
  <c r="AA26" i="69" s="1"/>
  <c r="AB27" i="69" a="1"/>
  <c r="AB27" i="69" s="1"/>
  <c r="AA27" i="69" a="1"/>
  <c r="AA27" i="69" s="1"/>
  <c r="AB28" i="69" a="1"/>
  <c r="AB28" i="69" s="1"/>
  <c r="AA28" i="69" a="1"/>
  <c r="AA28" i="69" s="1"/>
  <c r="AB29" i="69" a="1"/>
  <c r="AB29" i="69" s="1"/>
  <c r="AA29" i="69" a="1"/>
  <c r="AA29" i="69" s="1"/>
  <c r="AB30" i="69" a="1"/>
  <c r="AB30" i="69" s="1"/>
  <c r="AA30" i="69" a="1"/>
  <c r="AA30" i="69" s="1"/>
  <c r="AB31" i="69" a="1"/>
  <c r="AB31" i="69" s="1"/>
  <c r="AA31" i="69" a="1"/>
  <c r="AA31" i="69" s="1"/>
  <c r="AB32" i="69" a="1"/>
  <c r="AB32" i="69" s="1"/>
  <c r="AA32" i="69" a="1"/>
  <c r="AA32" i="69" s="1"/>
  <c r="AB33" i="69" a="1"/>
  <c r="AB33" i="69" s="1"/>
  <c r="AA33" i="69" a="1"/>
  <c r="AA33" i="69" s="1"/>
  <c r="AB34" i="69" a="1"/>
  <c r="AB34" i="69" s="1"/>
  <c r="AA34" i="69" a="1"/>
  <c r="AA34" i="69" s="1"/>
  <c r="AB35" i="69" a="1"/>
  <c r="AB35" i="69" s="1"/>
  <c r="AA35" i="69" a="1"/>
  <c r="AA35" i="69" s="1"/>
  <c r="AB36" i="69" a="1"/>
  <c r="AB36" i="69" s="1"/>
  <c r="AA36" i="69" a="1"/>
  <c r="AA36" i="69" s="1"/>
  <c r="AB37" i="69" a="1"/>
  <c r="AB37" i="69" s="1"/>
  <c r="AA37" i="69" a="1"/>
  <c r="AA37" i="69" s="1"/>
  <c r="AB38" i="69" a="1"/>
  <c r="AB38" i="69" s="1"/>
  <c r="AA38" i="69" a="1"/>
  <c r="AA38" i="69" s="1"/>
  <c r="AB39" i="69" a="1"/>
  <c r="AB39" i="69" s="1"/>
  <c r="AA39" i="69" a="1"/>
  <c r="AA39" i="69" s="1"/>
  <c r="AB40" i="69" a="1"/>
  <c r="AB40" i="69" s="1"/>
  <c r="AA40" i="69" a="1"/>
  <c r="AA40" i="69" s="1"/>
  <c r="AB41" i="69" a="1"/>
  <c r="AB41" i="69" s="1"/>
  <c r="AA41" i="69" a="1"/>
  <c r="AA41" i="69" s="1"/>
  <c r="AB42" i="69" a="1"/>
  <c r="AB42" i="69" s="1"/>
  <c r="AA42" i="69" a="1"/>
  <c r="AA42" i="69" s="1"/>
  <c r="AB43" i="69" a="1"/>
  <c r="AB43" i="69" s="1"/>
  <c r="AA43" i="69" a="1"/>
  <c r="AA43" i="69" s="1"/>
  <c r="B13" i="68"/>
  <c r="A14" i="68"/>
  <c r="A15" i="68" s="1"/>
  <c r="Z15" i="68" s="1" a="1"/>
  <c r="Z15" i="68" s="1"/>
  <c r="S15" i="68" s="1" a="1"/>
  <c r="S15" i="68" s="1"/>
  <c r="AB14" i="68" a="1"/>
  <c r="AB14" i="68" s="1"/>
  <c r="AA14" i="68" a="1"/>
  <c r="AA14" i="68" s="1"/>
  <c r="H44" i="68"/>
  <c r="AB17" i="68" a="1"/>
  <c r="AB17" i="68" s="1"/>
  <c r="AA17" i="68" a="1"/>
  <c r="AA17" i="68" s="1"/>
  <c r="AB19" i="68" a="1"/>
  <c r="AB19" i="68" s="1"/>
  <c r="AA19" i="68" a="1"/>
  <c r="AA19" i="68" s="1"/>
  <c r="AB22" i="68" a="1"/>
  <c r="AB22" i="68" s="1"/>
  <c r="AA22" i="68" a="1"/>
  <c r="AA22" i="68" s="1"/>
  <c r="AB23" i="68" a="1"/>
  <c r="AB23" i="68" s="1"/>
  <c r="AA23" i="68" a="1"/>
  <c r="AA23" i="68" s="1"/>
  <c r="AB24" i="68" a="1"/>
  <c r="AB24" i="68" s="1"/>
  <c r="AA24" i="68" a="1"/>
  <c r="AA24" i="68" s="1"/>
  <c r="AB25" i="68" a="1"/>
  <c r="AB25" i="68" s="1"/>
  <c r="AA25" i="68" a="1"/>
  <c r="AA25" i="68" s="1"/>
  <c r="AB26" i="68" a="1"/>
  <c r="AB26" i="68" s="1"/>
  <c r="AA26" i="68" a="1"/>
  <c r="AA26" i="68" s="1"/>
  <c r="AB27" i="68" a="1"/>
  <c r="AB27" i="68" s="1"/>
  <c r="AA27" i="68" a="1"/>
  <c r="AA27" i="68" s="1"/>
  <c r="AB28" i="68" a="1"/>
  <c r="AB28" i="68" s="1"/>
  <c r="AA28" i="68" a="1"/>
  <c r="AA28" i="68" s="1"/>
  <c r="AB29" i="68" a="1"/>
  <c r="AB29" i="68" s="1"/>
  <c r="AA29" i="68" a="1"/>
  <c r="AA29" i="68" s="1"/>
  <c r="AB30" i="68" a="1"/>
  <c r="AB30" i="68" s="1"/>
  <c r="AA30" i="68" a="1"/>
  <c r="AA30" i="68" s="1"/>
  <c r="AB31" i="68" a="1"/>
  <c r="AB31" i="68" s="1"/>
  <c r="AA31" i="68" a="1"/>
  <c r="AA31" i="68" s="1"/>
  <c r="AB32" i="68" a="1"/>
  <c r="AB32" i="68" s="1"/>
  <c r="AA32" i="68" a="1"/>
  <c r="AA32" i="68" s="1"/>
  <c r="AB33" i="68" a="1"/>
  <c r="AB33" i="68" s="1"/>
  <c r="AA33" i="68" a="1"/>
  <c r="AA33" i="68" s="1"/>
  <c r="AB34" i="68" a="1"/>
  <c r="AB34" i="68" s="1"/>
  <c r="AA34" i="68" a="1"/>
  <c r="AA34" i="68" s="1"/>
  <c r="AB35" i="68" a="1"/>
  <c r="AB35" i="68" s="1"/>
  <c r="AA35" i="68" a="1"/>
  <c r="AA35" i="68" s="1"/>
  <c r="AB36" i="68" a="1"/>
  <c r="AB36" i="68" s="1"/>
  <c r="AA36" i="68" a="1"/>
  <c r="AA36" i="68" s="1"/>
  <c r="AB37" i="68" a="1"/>
  <c r="AB37" i="68" s="1"/>
  <c r="AA37" i="68" a="1"/>
  <c r="AA37" i="68" s="1"/>
  <c r="AB38" i="68" a="1"/>
  <c r="AB38" i="68" s="1"/>
  <c r="AA38" i="68" a="1"/>
  <c r="AA38" i="68" s="1"/>
  <c r="AB39" i="68" a="1"/>
  <c r="AB39" i="68" s="1"/>
  <c r="AA39" i="68" a="1"/>
  <c r="AA39" i="68" s="1"/>
  <c r="AB40" i="68" a="1"/>
  <c r="AB40" i="68" s="1"/>
  <c r="AA40" i="68" a="1"/>
  <c r="AA40" i="68" s="1"/>
  <c r="AB41" i="68" a="1"/>
  <c r="AB41" i="68" s="1"/>
  <c r="AA41" i="68" a="1"/>
  <c r="AA41" i="68" s="1"/>
  <c r="AB42" i="68" a="1"/>
  <c r="AB42" i="68" s="1"/>
  <c r="AA42" i="68" a="1"/>
  <c r="AA42" i="68" s="1"/>
  <c r="A16" i="68"/>
  <c r="AB16" i="68" a="1"/>
  <c r="AB16" i="68" s="1"/>
  <c r="AA16" i="68" a="1"/>
  <c r="AA16" i="68" s="1"/>
  <c r="AB18" i="68" a="1"/>
  <c r="AB18" i="68" s="1"/>
  <c r="AA18" i="68" a="1"/>
  <c r="AA18" i="68" s="1"/>
  <c r="AB21" i="68" a="1"/>
  <c r="AB21" i="68" s="1"/>
  <c r="AA21" i="68" a="1"/>
  <c r="AA21" i="68" s="1"/>
  <c r="I44" i="68"/>
  <c r="AB43" i="68" a="1"/>
  <c r="AB43" i="68" s="1"/>
  <c r="AA13" i="68" a="1"/>
  <c r="AA13" i="68" s="1"/>
  <c r="S13" i="68" s="1" a="1"/>
  <c r="S13" i="68" s="1"/>
  <c r="AB13" i="68" a="1"/>
  <c r="AB13" i="68" s="1"/>
  <c r="B14" i="68"/>
  <c r="AA15" i="68" a="1"/>
  <c r="AA15" i="68" s="1"/>
  <c r="AA20" i="68" a="1"/>
  <c r="AA20" i="68" s="1"/>
  <c r="Z15" i="67" a="1"/>
  <c r="Z15" i="67" s="1"/>
  <c r="B15" i="67"/>
  <c r="AB16" i="67" a="1"/>
  <c r="AB16" i="67" s="1"/>
  <c r="AA16" i="67" a="1"/>
  <c r="AA16" i="67" s="1"/>
  <c r="AB18" i="67" a="1"/>
  <c r="AB18" i="67" s="1"/>
  <c r="AA18" i="67" a="1"/>
  <c r="AA18" i="67" s="1"/>
  <c r="AB21" i="67" a="1"/>
  <c r="AB21" i="67" s="1"/>
  <c r="AA21" i="67" a="1"/>
  <c r="AA21" i="67" s="1"/>
  <c r="AB14" i="67" a="1"/>
  <c r="AB14" i="67" s="1"/>
  <c r="AA14" i="67" a="1"/>
  <c r="AA14" i="67" s="1"/>
  <c r="H44" i="67"/>
  <c r="AB17" i="67" a="1"/>
  <c r="AB17" i="67" s="1"/>
  <c r="AA17" i="67" a="1"/>
  <c r="AA17" i="67" s="1"/>
  <c r="AB19" i="67" a="1"/>
  <c r="AB19" i="67" s="1"/>
  <c r="AA19" i="67" a="1"/>
  <c r="AA19" i="67" s="1"/>
  <c r="AB22" i="67" a="1"/>
  <c r="AB22" i="67" s="1"/>
  <c r="AA22" i="67" a="1"/>
  <c r="AA22" i="67" s="1"/>
  <c r="AB23" i="67" a="1"/>
  <c r="AB23" i="67" s="1"/>
  <c r="AA23" i="67" a="1"/>
  <c r="AA23" i="67" s="1"/>
  <c r="AA24" i="67" a="1"/>
  <c r="AA24" i="67" s="1"/>
  <c r="AB24" i="67" a="1"/>
  <c r="AB24" i="67" s="1"/>
  <c r="AB25" i="67" a="1"/>
  <c r="AB25" i="67" s="1"/>
  <c r="AA25" i="67" a="1"/>
  <c r="AA25" i="67" s="1"/>
  <c r="AB26" i="67" a="1"/>
  <c r="AB26" i="67" s="1"/>
  <c r="AA26" i="67" a="1"/>
  <c r="AA26" i="67" s="1"/>
  <c r="AB27" i="67" a="1"/>
  <c r="AB27" i="67" s="1"/>
  <c r="AA27" i="67" a="1"/>
  <c r="AA27" i="67" s="1"/>
  <c r="AB28" i="67" a="1"/>
  <c r="AB28" i="67" s="1"/>
  <c r="AA28" i="67" a="1"/>
  <c r="AA28" i="67" s="1"/>
  <c r="AB29" i="67" a="1"/>
  <c r="AB29" i="67" s="1"/>
  <c r="AA29" i="67" a="1"/>
  <c r="AA29" i="67" s="1"/>
  <c r="AB30" i="67" a="1"/>
  <c r="AB30" i="67" s="1"/>
  <c r="AA30" i="67" a="1"/>
  <c r="AA30" i="67" s="1"/>
  <c r="AB31" i="67" a="1"/>
  <c r="AB31" i="67" s="1"/>
  <c r="AA31" i="67" a="1"/>
  <c r="AA31" i="67" s="1"/>
  <c r="AB32" i="67" a="1"/>
  <c r="AB32" i="67" s="1"/>
  <c r="AA32" i="67" a="1"/>
  <c r="AA32" i="67" s="1"/>
  <c r="AB33" i="67" a="1"/>
  <c r="AB33" i="67" s="1"/>
  <c r="AA33" i="67" a="1"/>
  <c r="AA33" i="67" s="1"/>
  <c r="AB34" i="67" a="1"/>
  <c r="AB34" i="67" s="1"/>
  <c r="AA34" i="67" a="1"/>
  <c r="AA34" i="67" s="1"/>
  <c r="AB35" i="67" a="1"/>
  <c r="AB35" i="67" s="1"/>
  <c r="AA35" i="67" a="1"/>
  <c r="AA35" i="67" s="1"/>
  <c r="AB36" i="67" a="1"/>
  <c r="AB36" i="67" s="1"/>
  <c r="AA36" i="67" a="1"/>
  <c r="AA36" i="67" s="1"/>
  <c r="AB37" i="67" a="1"/>
  <c r="AB37" i="67" s="1"/>
  <c r="AA37" i="67" a="1"/>
  <c r="AA37" i="67" s="1"/>
  <c r="AB38" i="67" a="1"/>
  <c r="AB38" i="67" s="1"/>
  <c r="AA38" i="67" a="1"/>
  <c r="AA38" i="67" s="1"/>
  <c r="AB39" i="67" a="1"/>
  <c r="AB39" i="67" s="1"/>
  <c r="AA39" i="67" a="1"/>
  <c r="AA39" i="67" s="1"/>
  <c r="AB40" i="67" a="1"/>
  <c r="AB40" i="67" s="1"/>
  <c r="AA40" i="67" a="1"/>
  <c r="AA40" i="67" s="1"/>
  <c r="AB41" i="67" a="1"/>
  <c r="AB41" i="67" s="1"/>
  <c r="AA41" i="67" a="1"/>
  <c r="AA41" i="67" s="1"/>
  <c r="AA42" i="67" a="1"/>
  <c r="AA42" i="67" s="1"/>
  <c r="I44" i="67"/>
  <c r="Z14" i="67" a="1"/>
  <c r="Z14" i="67" s="1"/>
  <c r="S14" i="67" s="1" a="1"/>
  <c r="S14" i="67" s="1"/>
  <c r="AA13" i="67" a="1"/>
  <c r="AA13" i="67" s="1"/>
  <c r="AB13" i="67" a="1"/>
  <c r="AB13" i="67" s="1"/>
  <c r="S15" i="67" a="1"/>
  <c r="S15" i="67" s="1"/>
  <c r="AA15" i="67" a="1"/>
  <c r="AA15" i="67" s="1"/>
  <c r="AA20" i="67" a="1"/>
  <c r="AA20" i="67" s="1"/>
  <c r="AB43" i="67" a="1"/>
  <c r="AB43" i="67" s="1"/>
  <c r="AA43" i="67" a="1"/>
  <c r="AA43" i="67" s="1"/>
  <c r="AI21" i="66" a="1"/>
  <c r="AI21" i="66"/>
  <c r="W10" i="66" a="1"/>
  <c r="W10" i="66"/>
  <c r="U10" i="66" a="1"/>
  <c r="U10" i="66"/>
  <c r="AI17" i="66" a="1"/>
  <c r="AI17" i="66"/>
  <c r="AI16" i="66" a="1"/>
  <c r="AI16" i="66"/>
  <c r="S14" i="75" l="1" a="1"/>
  <c r="S14" i="75" s="1"/>
  <c r="B14" i="75"/>
  <c r="Z14" i="74" a="1"/>
  <c r="Z14" i="74" s="1"/>
  <c r="S14" i="73" a="1"/>
  <c r="S14" i="73" s="1"/>
  <c r="B14" i="77"/>
  <c r="B15" i="77"/>
  <c r="S15" i="74" a="1"/>
  <c r="S15" i="74" s="1"/>
  <c r="B14" i="74"/>
  <c r="B15" i="74"/>
  <c r="B14" i="67"/>
  <c r="J69" i="71" a="1"/>
  <c r="J69" i="71" s="1"/>
  <c r="B182" i="72"/>
  <c r="B91" i="72" s="1" a="1"/>
  <c r="B91" i="72" s="1"/>
  <c r="J69" i="72" a="1"/>
  <c r="J69" i="72" s="1"/>
  <c r="G69" i="72" a="1"/>
  <c r="G69" i="72" s="1"/>
  <c r="O69" i="73" a="1"/>
  <c r="O69" i="73" s="1"/>
  <c r="B182" i="73"/>
  <c r="B91" i="73" s="1" a="1"/>
  <c r="B91" i="73" s="1"/>
  <c r="B182" i="75"/>
  <c r="B91" i="75" s="1" a="1"/>
  <c r="B91" i="75" s="1"/>
  <c r="J69" i="75" a="1"/>
  <c r="J69" i="75" s="1"/>
  <c r="G69" i="75" a="1"/>
  <c r="G69" i="75" s="1"/>
  <c r="H157" i="77"/>
  <c r="L69" i="77" a="1"/>
  <c r="L69" i="77" s="1"/>
  <c r="H65" i="77" a="1"/>
  <c r="H65" i="77" s="1"/>
  <c r="P84" i="77"/>
  <c r="P80" i="77"/>
  <c r="P89" i="77"/>
  <c r="P74" i="77" a="1"/>
  <c r="P74" i="77" s="1"/>
  <c r="Q88" i="77"/>
  <c r="Q83" i="77"/>
  <c r="Q79" i="77"/>
  <c r="Q73" i="77" a="1"/>
  <c r="Q73" i="77" s="1"/>
  <c r="O179" i="77"/>
  <c r="O88" i="77" s="1" a="1"/>
  <c r="O88" i="77" s="1"/>
  <c r="O175" i="77"/>
  <c r="O84" i="77" s="1" a="1"/>
  <c r="O84" i="77" s="1"/>
  <c r="O171" i="77"/>
  <c r="O80" i="77" s="1" a="1"/>
  <c r="O80" i="77" s="1"/>
  <c r="B182" i="77"/>
  <c r="B91" i="77" s="1" a="1"/>
  <c r="B91" i="77" s="1"/>
  <c r="J69" i="77" a="1"/>
  <c r="J69" i="77" s="1"/>
  <c r="F108" i="77"/>
  <c r="F139" i="77"/>
  <c r="K77" i="77" a="1"/>
  <c r="K77" i="77" s="1"/>
  <c r="G69" i="77" a="1"/>
  <c r="G69" i="77" s="1"/>
  <c r="F179" i="77"/>
  <c r="F88" i="77" s="1" a="1"/>
  <c r="F88" i="77" s="1"/>
  <c r="K83" i="77" a="1"/>
  <c r="K83" i="77" s="1"/>
  <c r="F175" i="77"/>
  <c r="F84" i="77" s="1" a="1"/>
  <c r="F84" i="77" s="1"/>
  <c r="H182" i="77"/>
  <c r="H91" i="77" s="1" a="1"/>
  <c r="H91" i="77" s="1"/>
  <c r="O69" i="77" a="1"/>
  <c r="O69" i="77" s="1"/>
  <c r="H64" i="77" a="1"/>
  <c r="H64" i="77" s="1"/>
  <c r="H157" i="76"/>
  <c r="H65" i="76" s="1" a="1"/>
  <c r="H65" i="76" s="1"/>
  <c r="L69" i="76" a="1"/>
  <c r="L69" i="76" s="1"/>
  <c r="H64" i="76" a="1"/>
  <c r="H64" i="76" s="1"/>
  <c r="Q89" i="76"/>
  <c r="Q84" i="76"/>
  <c r="Q80" i="76"/>
  <c r="Q74" i="76" a="1"/>
  <c r="Q74" i="76" s="1"/>
  <c r="O179" i="76"/>
  <c r="O88" i="76" s="1" a="1"/>
  <c r="O88" i="76" s="1"/>
  <c r="O175" i="76"/>
  <c r="O84" i="76" s="1" a="1"/>
  <c r="O84" i="76" s="1"/>
  <c r="O171" i="76"/>
  <c r="O80" i="76" s="1" a="1"/>
  <c r="O80" i="76" s="1"/>
  <c r="B182" i="76"/>
  <c r="B91" i="76" s="1" a="1"/>
  <c r="B91" i="76" s="1"/>
  <c r="J69" i="76" a="1"/>
  <c r="J69" i="76" s="1"/>
  <c r="F108" i="76"/>
  <c r="F139" i="76"/>
  <c r="K77" i="76" a="1"/>
  <c r="K77" i="76" s="1"/>
  <c r="G69" i="76" a="1"/>
  <c r="G69" i="76" s="1"/>
  <c r="F179" i="76"/>
  <c r="F88" i="76" s="1" a="1"/>
  <c r="F88" i="76" s="1"/>
  <c r="K83" i="76" a="1"/>
  <c r="K83" i="76" s="1"/>
  <c r="F175" i="76"/>
  <c r="F84" i="76" s="1" a="1"/>
  <c r="F84" i="76" s="1"/>
  <c r="H182" i="76"/>
  <c r="H91" i="76" s="1" a="1"/>
  <c r="H91" i="76" s="1"/>
  <c r="O69" i="76" a="1"/>
  <c r="O69" i="76" s="1"/>
  <c r="P84" i="76"/>
  <c r="P80" i="76"/>
  <c r="P89" i="76"/>
  <c r="P74" i="76" a="1"/>
  <c r="P74" i="76" s="1"/>
  <c r="Q88" i="76"/>
  <c r="Q83" i="76"/>
  <c r="Q79" i="76"/>
  <c r="Q73" i="76" a="1"/>
  <c r="Q73" i="76" s="1"/>
  <c r="O179" i="75"/>
  <c r="O88" i="75" s="1" a="1"/>
  <c r="O88" i="75" s="1"/>
  <c r="O175" i="75"/>
  <c r="O84" i="75" s="1" a="1"/>
  <c r="O84" i="75" s="1"/>
  <c r="O171" i="75"/>
  <c r="O80" i="75" s="1" a="1"/>
  <c r="O80" i="75" s="1"/>
  <c r="F108" i="75"/>
  <c r="F78" i="75" s="1" a="1"/>
  <c r="F78" i="75" s="1"/>
  <c r="F139" i="75"/>
  <c r="K77" i="75" a="1"/>
  <c r="K77" i="75" s="1"/>
  <c r="F179" i="75"/>
  <c r="F88" i="75" s="1" a="1"/>
  <c r="F88" i="75" s="1"/>
  <c r="K83" i="75" a="1"/>
  <c r="K83" i="75" s="1"/>
  <c r="F175" i="75"/>
  <c r="F84" i="75" s="1" a="1"/>
  <c r="F84" i="75" s="1"/>
  <c r="H182" i="75"/>
  <c r="H91" i="75" s="1" a="1"/>
  <c r="H91" i="75" s="1"/>
  <c r="O69" i="75" a="1"/>
  <c r="O69" i="75" s="1"/>
  <c r="H64" i="75" a="1"/>
  <c r="H64" i="75" s="1"/>
  <c r="H157" i="75"/>
  <c r="L69" i="75" a="1"/>
  <c r="L69" i="75" s="1"/>
  <c r="H65" i="75" a="1"/>
  <c r="H65" i="75" s="1"/>
  <c r="P84" i="75"/>
  <c r="P80" i="75"/>
  <c r="P89" i="75"/>
  <c r="P74" i="75" a="1"/>
  <c r="P74" i="75" s="1"/>
  <c r="Q88" i="75"/>
  <c r="Q83" i="75"/>
  <c r="Q79" i="75"/>
  <c r="Q73" i="75" a="1"/>
  <c r="Q73" i="75" s="1"/>
  <c r="H65" i="74" a="1"/>
  <c r="H65" i="74" s="1"/>
  <c r="N72" i="74" a="1"/>
  <c r="N72" i="74" s="1"/>
  <c r="B182" i="74"/>
  <c r="B91" i="74" s="1" a="1"/>
  <c r="B91" i="74" s="1"/>
  <c r="J69" i="74" a="1"/>
  <c r="J69" i="74" s="1"/>
  <c r="F108" i="74"/>
  <c r="F139" i="74"/>
  <c r="K77" i="74" a="1"/>
  <c r="K77" i="74" s="1"/>
  <c r="G69" i="74" a="1"/>
  <c r="G69" i="74" s="1"/>
  <c r="F179" i="74"/>
  <c r="F88" i="74" s="1" a="1"/>
  <c r="F88" i="74" s="1"/>
  <c r="K83" i="74" a="1"/>
  <c r="K83" i="74" s="1"/>
  <c r="P84" i="74"/>
  <c r="P80" i="74"/>
  <c r="P74" i="74" a="1"/>
  <c r="P74" i="74" s="1"/>
  <c r="P89" i="74"/>
  <c r="Q88" i="74"/>
  <c r="Q83" i="74"/>
  <c r="Q79" i="74"/>
  <c r="Q73" i="74" a="1"/>
  <c r="Q73" i="74" s="1"/>
  <c r="O69" i="74" a="1"/>
  <c r="O69" i="74" s="1"/>
  <c r="O179" i="74"/>
  <c r="O88" i="74" s="1" a="1"/>
  <c r="O88" i="74" s="1"/>
  <c r="O175" i="74"/>
  <c r="O84" i="74" s="1" a="1"/>
  <c r="O84" i="74" s="1"/>
  <c r="O171" i="74"/>
  <c r="O80" i="74" s="1" a="1"/>
  <c r="O80" i="74" s="1"/>
  <c r="H64" i="74" a="1"/>
  <c r="H64" i="74" s="1"/>
  <c r="Q89" i="74"/>
  <c r="Q74" i="74" a="1"/>
  <c r="Q74" i="74" s="1"/>
  <c r="Q84" i="74"/>
  <c r="Q80" i="74"/>
  <c r="O179" i="73"/>
  <c r="O88" i="73" s="1" a="1"/>
  <c r="O88" i="73" s="1"/>
  <c r="O175" i="73"/>
  <c r="O84" i="73" s="1" a="1"/>
  <c r="O84" i="73" s="1"/>
  <c r="O171" i="73"/>
  <c r="O80" i="73" s="1" a="1"/>
  <c r="O80" i="73" s="1"/>
  <c r="J69" i="73" a="1"/>
  <c r="J69" i="73" s="1"/>
  <c r="F108" i="73"/>
  <c r="F139" i="73"/>
  <c r="K77" i="73" a="1"/>
  <c r="K77" i="73" s="1"/>
  <c r="G69" i="73" a="1"/>
  <c r="G69" i="73" s="1"/>
  <c r="F179" i="73"/>
  <c r="F88" i="73" s="1" a="1"/>
  <c r="F88" i="73" s="1"/>
  <c r="K83" i="73" a="1"/>
  <c r="K83" i="73" s="1"/>
  <c r="F175" i="73"/>
  <c r="F84" i="73" s="1" a="1"/>
  <c r="F84" i="73" s="1"/>
  <c r="H182" i="73"/>
  <c r="H91" i="73" s="1" a="1"/>
  <c r="H91" i="73" s="1"/>
  <c r="L69" i="73" a="1"/>
  <c r="L69" i="73" s="1"/>
  <c r="P84" i="73"/>
  <c r="P80" i="73"/>
  <c r="P89" i="73"/>
  <c r="P74" i="73" a="1"/>
  <c r="P74" i="73" s="1"/>
  <c r="Q88" i="73"/>
  <c r="Q83" i="73"/>
  <c r="Q79" i="73"/>
  <c r="Q73" i="73" a="1"/>
  <c r="Q73" i="73" s="1"/>
  <c r="H157" i="73"/>
  <c r="H65" i="73" s="1" a="1"/>
  <c r="H65" i="73" s="1"/>
  <c r="H64" i="73" a="1"/>
  <c r="H64" i="73" s="1"/>
  <c r="Q89" i="73"/>
  <c r="Q84" i="73"/>
  <c r="Q80" i="73"/>
  <c r="Q74" i="73" a="1"/>
  <c r="Q74" i="73" s="1"/>
  <c r="O179" i="72"/>
  <c r="O88" i="72" s="1" a="1"/>
  <c r="O88" i="72" s="1"/>
  <c r="O175" i="72"/>
  <c r="O84" i="72" s="1" a="1"/>
  <c r="O84" i="72" s="1"/>
  <c r="O171" i="72"/>
  <c r="O80" i="72" s="1" a="1"/>
  <c r="O80" i="72" s="1"/>
  <c r="F108" i="72"/>
  <c r="F139" i="72"/>
  <c r="K77" i="72" a="1"/>
  <c r="K77" i="72" s="1"/>
  <c r="F179" i="72"/>
  <c r="F88" i="72" s="1" a="1"/>
  <c r="F88" i="72" s="1"/>
  <c r="K83" i="72" a="1"/>
  <c r="K83" i="72" s="1"/>
  <c r="F175" i="72"/>
  <c r="F84" i="72" s="1" a="1"/>
  <c r="F84" i="72" s="1"/>
  <c r="H182" i="72"/>
  <c r="H91" i="72" s="1" a="1"/>
  <c r="H91" i="72" s="1"/>
  <c r="O69" i="72" a="1"/>
  <c r="O69" i="72" s="1"/>
  <c r="H64" i="72" a="1"/>
  <c r="H64" i="72" s="1"/>
  <c r="Q89" i="72"/>
  <c r="Q84" i="72"/>
  <c r="Q80" i="72"/>
  <c r="Q74" i="72" a="1"/>
  <c r="Q74" i="72" s="1"/>
  <c r="H157" i="72"/>
  <c r="L69" i="72" a="1"/>
  <c r="L69" i="72" s="1"/>
  <c r="H65" i="72" a="1"/>
  <c r="H65" i="72" s="1"/>
  <c r="P84" i="72"/>
  <c r="P80" i="72"/>
  <c r="P89" i="72"/>
  <c r="P74" i="72" a="1"/>
  <c r="P74" i="72" s="1"/>
  <c r="Q88" i="72"/>
  <c r="Q83" i="72"/>
  <c r="Q79" i="72"/>
  <c r="Q73" i="72" a="1"/>
  <c r="Q73" i="72" s="1"/>
  <c r="Q89" i="71"/>
  <c r="Q84" i="71"/>
  <c r="Q80" i="71"/>
  <c r="Q74" i="71" a="1"/>
  <c r="Q74" i="71" s="1"/>
  <c r="L69" i="71" a="1"/>
  <c r="L69" i="71" s="1"/>
  <c r="O179" i="71"/>
  <c r="O88" i="71" s="1" a="1"/>
  <c r="O88" i="71" s="1"/>
  <c r="O175" i="71"/>
  <c r="O84" i="71" s="1" a="1"/>
  <c r="O84" i="71" s="1"/>
  <c r="O171" i="71"/>
  <c r="O80" i="71" s="1" a="1"/>
  <c r="O80" i="71" s="1"/>
  <c r="F108" i="71"/>
  <c r="F78" i="71" s="1" a="1"/>
  <c r="F78" i="71" s="1"/>
  <c r="K77" i="71" a="1"/>
  <c r="K77" i="71" s="1"/>
  <c r="G69" i="71" a="1"/>
  <c r="G69" i="71" s="1"/>
  <c r="P89" i="71"/>
  <c r="P84" i="71"/>
  <c r="P74" i="71" a="1"/>
  <c r="P74" i="71" s="1"/>
  <c r="P80" i="71"/>
  <c r="Q88" i="71"/>
  <c r="Q79" i="71"/>
  <c r="Q73" i="71" a="1"/>
  <c r="Q73" i="71" s="1"/>
  <c r="Q83" i="71"/>
  <c r="H65" i="71" a="1"/>
  <c r="H65" i="71" s="1"/>
  <c r="O179" i="70"/>
  <c r="O88" i="70" s="1" a="1"/>
  <c r="O88" i="70" s="1"/>
  <c r="O175" i="70"/>
  <c r="O84" i="70" s="1" a="1"/>
  <c r="O84" i="70" s="1"/>
  <c r="O171" i="70"/>
  <c r="O80" i="70" s="1" a="1"/>
  <c r="O80" i="70" s="1"/>
  <c r="O69" i="70" a="1"/>
  <c r="O69" i="70" s="1"/>
  <c r="L69" i="70" a="1"/>
  <c r="L69" i="70" s="1"/>
  <c r="P84" i="70"/>
  <c r="P80" i="70"/>
  <c r="P89" i="70"/>
  <c r="P74" i="70" a="1"/>
  <c r="P74" i="70" s="1"/>
  <c r="Q88" i="70"/>
  <c r="Q83" i="70"/>
  <c r="Q79" i="70"/>
  <c r="Q73" i="70" a="1"/>
  <c r="Q73" i="70" s="1"/>
  <c r="B182" i="70"/>
  <c r="B91" i="70" s="1" a="1"/>
  <c r="B91" i="70" s="1"/>
  <c r="J69" i="70" a="1"/>
  <c r="J69" i="70" s="1"/>
  <c r="F108" i="70"/>
  <c r="F139" i="70"/>
  <c r="K77" i="70" a="1"/>
  <c r="K77" i="70" s="1"/>
  <c r="G69" i="70" a="1"/>
  <c r="G69" i="70" s="1"/>
  <c r="F179" i="70"/>
  <c r="F88" i="70" s="1" a="1"/>
  <c r="F88" i="70" s="1"/>
  <c r="K83" i="70" a="1"/>
  <c r="K83" i="70" s="1"/>
  <c r="H157" i="70"/>
  <c r="H65" i="70" s="1" a="1"/>
  <c r="H65" i="70" s="1"/>
  <c r="H64" i="70" a="1"/>
  <c r="H64" i="70" s="1"/>
  <c r="Q89" i="70"/>
  <c r="Q84" i="70"/>
  <c r="Q80" i="70"/>
  <c r="Q74" i="70" a="1"/>
  <c r="Q74" i="70" s="1"/>
  <c r="H157" i="69"/>
  <c r="H65" i="69" s="1" a="1"/>
  <c r="H65" i="69" s="1"/>
  <c r="L69" i="69" a="1"/>
  <c r="L69" i="69" s="1"/>
  <c r="H64" i="69" a="1"/>
  <c r="H64" i="69" s="1"/>
  <c r="Q89" i="69"/>
  <c r="Q84" i="69"/>
  <c r="Q80" i="69"/>
  <c r="Q74" i="69" a="1"/>
  <c r="Q74" i="69" s="1"/>
  <c r="O179" i="69"/>
  <c r="O88" i="69" s="1" a="1"/>
  <c r="O88" i="69" s="1"/>
  <c r="O175" i="69"/>
  <c r="O84" i="69" s="1" a="1"/>
  <c r="O84" i="69" s="1"/>
  <c r="O171" i="69"/>
  <c r="O80" i="69" s="1" a="1"/>
  <c r="O80" i="69" s="1"/>
  <c r="B182" i="69"/>
  <c r="B91" i="69" s="1" a="1"/>
  <c r="B91" i="69" s="1"/>
  <c r="J69" i="69" a="1"/>
  <c r="J69" i="69" s="1"/>
  <c r="F108" i="69"/>
  <c r="F139" i="69"/>
  <c r="K77" i="69" a="1"/>
  <c r="K77" i="69" s="1"/>
  <c r="G69" i="69" a="1"/>
  <c r="G69" i="69" s="1"/>
  <c r="F179" i="69"/>
  <c r="F88" i="69" s="1" a="1"/>
  <c r="F88" i="69" s="1"/>
  <c r="K83" i="69" a="1"/>
  <c r="K83" i="69" s="1"/>
  <c r="F175" i="69"/>
  <c r="F84" i="69" s="1" a="1"/>
  <c r="F84" i="69" s="1"/>
  <c r="H182" i="69"/>
  <c r="H91" i="69" s="1" a="1"/>
  <c r="H91" i="69" s="1"/>
  <c r="O69" i="69" a="1"/>
  <c r="O69" i="69" s="1"/>
  <c r="P84" i="69"/>
  <c r="P80" i="69"/>
  <c r="P89" i="69"/>
  <c r="P74" i="69" a="1"/>
  <c r="P74" i="69" s="1"/>
  <c r="Q88" i="69"/>
  <c r="Q83" i="69"/>
  <c r="Q79" i="69"/>
  <c r="Q73" i="69" a="1"/>
  <c r="Q73" i="69" s="1"/>
  <c r="P84" i="68"/>
  <c r="P80" i="68"/>
  <c r="P89" i="68"/>
  <c r="P74" i="68" a="1"/>
  <c r="P74" i="68" s="1"/>
  <c r="Q88" i="68"/>
  <c r="Q83" i="68"/>
  <c r="Q79" i="68"/>
  <c r="Q73" i="68" a="1"/>
  <c r="Q73" i="68" s="1"/>
  <c r="N72" i="68" a="1"/>
  <c r="N72" i="68" s="1"/>
  <c r="B182" i="68"/>
  <c r="B91" i="68" s="1" a="1"/>
  <c r="B91" i="68" s="1"/>
  <c r="F108" i="68"/>
  <c r="F139" i="68"/>
  <c r="K77" i="68" a="1"/>
  <c r="K77" i="68" s="1"/>
  <c r="G69" i="68" a="1"/>
  <c r="G69" i="68" s="1"/>
  <c r="F179" i="68"/>
  <c r="F88" i="68" s="1" a="1"/>
  <c r="F88" i="68" s="1"/>
  <c r="K83" i="68" a="1"/>
  <c r="K83" i="68" s="1"/>
  <c r="H65" i="68" a="1"/>
  <c r="H65" i="68" s="1"/>
  <c r="H64" i="68" a="1"/>
  <c r="H64" i="68" s="1"/>
  <c r="Q89" i="68"/>
  <c r="Q84" i="68"/>
  <c r="Q80" i="68"/>
  <c r="Q74" i="68" a="1"/>
  <c r="Q74" i="68" s="1"/>
  <c r="O69" i="68" a="1"/>
  <c r="O69" i="68" s="1"/>
  <c r="O179" i="68"/>
  <c r="O88" i="68" s="1" a="1"/>
  <c r="O88" i="68" s="1"/>
  <c r="O175" i="68"/>
  <c r="O84" i="68" s="1" a="1"/>
  <c r="O84" i="68" s="1"/>
  <c r="O171" i="68"/>
  <c r="O80" i="68" s="1" a="1"/>
  <c r="O80" i="68" s="1"/>
  <c r="O69" i="67" a="1"/>
  <c r="O69" i="67" s="1"/>
  <c r="O179" i="67"/>
  <c r="O88" i="67" s="1" a="1"/>
  <c r="O88" i="67" s="1"/>
  <c r="O175" i="67"/>
  <c r="O84" i="67" s="1" a="1"/>
  <c r="O84" i="67" s="1"/>
  <c r="O171" i="67"/>
  <c r="O80" i="67" s="1" a="1"/>
  <c r="O80" i="67" s="1"/>
  <c r="P84" i="67"/>
  <c r="P80" i="67"/>
  <c r="P89" i="67"/>
  <c r="P74" i="67" a="1"/>
  <c r="P74" i="67" s="1"/>
  <c r="Q88" i="67"/>
  <c r="Q83" i="67"/>
  <c r="Q79" i="67"/>
  <c r="Q73" i="67" a="1"/>
  <c r="Q73" i="67" s="1"/>
  <c r="H65" i="67" a="1"/>
  <c r="H65" i="67" s="1"/>
  <c r="N72" i="67" a="1"/>
  <c r="N72" i="67" s="1"/>
  <c r="B182" i="67"/>
  <c r="B91" i="67" s="1" a="1"/>
  <c r="B91" i="67" s="1"/>
  <c r="F108" i="67"/>
  <c r="F139" i="67"/>
  <c r="K77" i="67" a="1"/>
  <c r="K77" i="67" s="1"/>
  <c r="G69" i="67" a="1"/>
  <c r="G69" i="67" s="1"/>
  <c r="F179" i="67"/>
  <c r="F88" i="67" s="1" a="1"/>
  <c r="F88" i="67" s="1"/>
  <c r="K83" i="67" a="1"/>
  <c r="K83" i="67" s="1"/>
  <c r="H64" i="67" a="1"/>
  <c r="H64" i="67" s="1"/>
  <c r="Q89" i="67"/>
  <c r="Q84" i="67"/>
  <c r="Q80" i="67"/>
  <c r="Q74" i="67" a="1"/>
  <c r="Q74" i="67" s="1"/>
  <c r="O179" i="66"/>
  <c r="O88" i="66" s="1" a="1"/>
  <c r="O88" i="66" s="1"/>
  <c r="O175" i="66"/>
  <c r="O84" i="66" s="1" a="1"/>
  <c r="O84" i="66" s="1"/>
  <c r="O171" i="66"/>
  <c r="O80" i="66" s="1" a="1"/>
  <c r="O80" i="66" s="1"/>
  <c r="J69" i="66" a="1"/>
  <c r="J69" i="66" s="1"/>
  <c r="F108" i="66"/>
  <c r="F139" i="66"/>
  <c r="K77" i="66" a="1"/>
  <c r="K77" i="66" s="1"/>
  <c r="G69" i="66" a="1"/>
  <c r="G69" i="66" s="1"/>
  <c r="F179" i="66"/>
  <c r="F88" i="66" s="1" a="1"/>
  <c r="F88" i="66" s="1"/>
  <c r="K83" i="66" a="1"/>
  <c r="K83" i="66" s="1"/>
  <c r="F175" i="66"/>
  <c r="F84" i="66" s="1" a="1"/>
  <c r="F84" i="66" s="1"/>
  <c r="H182" i="66"/>
  <c r="H91" i="66" s="1" a="1"/>
  <c r="H91" i="66" s="1"/>
  <c r="O69" i="66" a="1"/>
  <c r="O69" i="66" s="1"/>
  <c r="L69" i="66" a="1"/>
  <c r="L69" i="66" s="1"/>
  <c r="H64" i="66" a="1"/>
  <c r="H64" i="66" s="1"/>
  <c r="Q89" i="66"/>
  <c r="Q84" i="66"/>
  <c r="Q80" i="66"/>
  <c r="Q74" i="66" a="1"/>
  <c r="Q74" i="66" s="1"/>
  <c r="H157" i="66"/>
  <c r="H65" i="66" s="1" a="1"/>
  <c r="H65" i="66" s="1"/>
  <c r="P84" i="66"/>
  <c r="P80" i="66"/>
  <c r="P89" i="66"/>
  <c r="P74" i="66" a="1"/>
  <c r="P74" i="66" s="1"/>
  <c r="Q88" i="66"/>
  <c r="Q83" i="66"/>
  <c r="Q79" i="66"/>
  <c r="Q73" i="66" a="1"/>
  <c r="Q73" i="66" s="1"/>
  <c r="AI14" i="77"/>
  <c r="K44" i="77"/>
  <c r="S13" i="77" a="1"/>
  <c r="S13" i="77" s="1"/>
  <c r="B16" i="77"/>
  <c r="A17" i="77"/>
  <c r="Z16" i="77" a="1"/>
  <c r="Z16" i="77" s="1"/>
  <c r="S16" i="77" s="1" a="1"/>
  <c r="S16" i="77" s="1"/>
  <c r="AI13" i="76"/>
  <c r="S13" i="76" a="1"/>
  <c r="S13" i="76" s="1"/>
  <c r="Z14" i="76" a="1"/>
  <c r="Z14" i="76" s="1"/>
  <c r="S14" i="76" s="1" a="1"/>
  <c r="S14" i="76" s="1"/>
  <c r="A15" i="76"/>
  <c r="B14" i="76"/>
  <c r="K44" i="76"/>
  <c r="AI14" i="76"/>
  <c r="A15" i="75"/>
  <c r="A16" i="75" s="1"/>
  <c r="K44" i="75"/>
  <c r="B15" i="75"/>
  <c r="AI14" i="75"/>
  <c r="AI14" i="74"/>
  <c r="S14" i="74" a="1"/>
  <c r="S14" i="74" s="1"/>
  <c r="K44" i="74"/>
  <c r="B16" i="74"/>
  <c r="A17" i="74"/>
  <c r="Z16" i="74" a="1"/>
  <c r="Z16" i="74" s="1"/>
  <c r="S16" i="74" s="1" a="1"/>
  <c r="S16" i="74" s="1"/>
  <c r="S13" i="73" a="1"/>
  <c r="S13" i="73" s="1"/>
  <c r="AI13" i="73"/>
  <c r="A16" i="73"/>
  <c r="B15" i="73"/>
  <c r="Z15" i="73" a="1"/>
  <c r="Z15" i="73" s="1"/>
  <c r="S15" i="73" s="1" a="1"/>
  <c r="S15" i="73" s="1"/>
  <c r="AI14" i="73"/>
  <c r="K44" i="73"/>
  <c r="B14" i="72"/>
  <c r="AI14" i="72"/>
  <c r="K44" i="72"/>
  <c r="S14" i="72" a="1"/>
  <c r="S14" i="72" s="1"/>
  <c r="A16" i="72"/>
  <c r="B15" i="72"/>
  <c r="Z15" i="72" a="1"/>
  <c r="Z15" i="72" s="1"/>
  <c r="S15" i="72" s="1" a="1"/>
  <c r="S15" i="72" s="1"/>
  <c r="AI13" i="72"/>
  <c r="S13" i="72" a="1"/>
  <c r="S13" i="72" s="1"/>
  <c r="B14" i="71"/>
  <c r="Z14" i="71" a="1"/>
  <c r="Z14" i="71" s="1"/>
  <c r="S14" i="71" s="1" a="1"/>
  <c r="S14" i="71" s="1"/>
  <c r="B15" i="71"/>
  <c r="S13" i="71" a="1"/>
  <c r="S13" i="71" s="1"/>
  <c r="K44" i="71"/>
  <c r="B16" i="71"/>
  <c r="A17" i="71"/>
  <c r="Z16" i="71" a="1"/>
  <c r="Z16" i="71" s="1"/>
  <c r="S16" i="71" s="1" a="1"/>
  <c r="S16" i="71" s="1"/>
  <c r="S14" i="70" a="1"/>
  <c r="S14" i="70" s="1"/>
  <c r="Z15" i="70" a="1"/>
  <c r="Z15" i="70" s="1"/>
  <c r="S15" i="70" s="1" a="1"/>
  <c r="S15" i="70" s="1"/>
  <c r="A16" i="70"/>
  <c r="B15" i="70"/>
  <c r="AI14" i="70"/>
  <c r="K44" i="70"/>
  <c r="AI13" i="70"/>
  <c r="AI13" i="69"/>
  <c r="S13" i="69" a="1"/>
  <c r="S13" i="69" s="1"/>
  <c r="Z14" i="69" a="1"/>
  <c r="Z14" i="69" s="1"/>
  <c r="S14" i="69" s="1" a="1"/>
  <c r="S14" i="69" s="1"/>
  <c r="A15" i="69"/>
  <c r="B14" i="69"/>
  <c r="AI14" i="69"/>
  <c r="Z14" i="68" a="1"/>
  <c r="Z14" i="68" s="1"/>
  <c r="B15" i="68"/>
  <c r="AI13" i="68"/>
  <c r="B16" i="68"/>
  <c r="A17" i="68"/>
  <c r="Z16" i="68" a="1"/>
  <c r="Z16" i="68" s="1"/>
  <c r="S16" i="68" s="1" a="1"/>
  <c r="S16" i="68" s="1"/>
  <c r="S14" i="68" a="1"/>
  <c r="S14" i="68" s="1"/>
  <c r="AI14" i="68"/>
  <c r="K44" i="68"/>
  <c r="AI13" i="67"/>
  <c r="S13" i="67" a="1"/>
  <c r="S13" i="67" s="1"/>
  <c r="K44" i="67"/>
  <c r="AI14" i="67"/>
  <c r="B16" i="67"/>
  <c r="A17" i="67"/>
  <c r="Z16" i="67" a="1"/>
  <c r="Z16" i="67" s="1"/>
  <c r="O10" i="66" a="1"/>
  <c r="O10" i="66" s="1"/>
  <c r="E10" i="66"/>
  <c r="AF43" i="66"/>
  <c r="AE43" i="66" a="1"/>
  <c r="AE43" i="66" s="1"/>
  <c r="AD43" i="66"/>
  <c r="Y43" i="66" a="1"/>
  <c r="Y43" i="66" s="1"/>
  <c r="I43" i="66" a="1"/>
  <c r="I43" i="66" s="1"/>
  <c r="AF42" i="66"/>
  <c r="AE42" i="66"/>
  <c r="AE42" i="66" a="1"/>
  <c r="AD42" i="66"/>
  <c r="Y42" i="66" a="1"/>
  <c r="Y42" i="66" s="1"/>
  <c r="I42" i="66" a="1"/>
  <c r="I42" i="66" s="1"/>
  <c r="AA42" i="66" s="1" a="1"/>
  <c r="AA42" i="66" s="1"/>
  <c r="AF41" i="66"/>
  <c r="AE41" i="66" a="1"/>
  <c r="AE41" i="66" s="1"/>
  <c r="AD41" i="66"/>
  <c r="Y41" i="66" a="1"/>
  <c r="Y41" i="66" s="1"/>
  <c r="I41" i="66" a="1"/>
  <c r="I41" i="66" s="1"/>
  <c r="AA41" i="66" s="1" a="1"/>
  <c r="AA41" i="66" s="1"/>
  <c r="AF40" i="66"/>
  <c r="AE40" i="66" a="1"/>
  <c r="AE40" i="66" s="1"/>
  <c r="AD40" i="66"/>
  <c r="Y40" i="66" a="1"/>
  <c r="Y40" i="66" s="1"/>
  <c r="I40" i="66" a="1"/>
  <c r="I40" i="66" s="1"/>
  <c r="AA40" i="66" s="1" a="1"/>
  <c r="AA40" i="66" s="1"/>
  <c r="AF39" i="66"/>
  <c r="AE39" i="66" a="1"/>
  <c r="AE39" i="66" s="1"/>
  <c r="AD39" i="66"/>
  <c r="Y39" i="66" a="1"/>
  <c r="Y39" i="66" s="1"/>
  <c r="I39" i="66" a="1"/>
  <c r="I39" i="66" s="1"/>
  <c r="AA39" i="66" s="1" a="1"/>
  <c r="AA39" i="66" s="1"/>
  <c r="AF38" i="66"/>
  <c r="AE38" i="66"/>
  <c r="AE38" i="66" a="1"/>
  <c r="AD38" i="66"/>
  <c r="Y38" i="66" a="1"/>
  <c r="Y38" i="66" s="1"/>
  <c r="I38" i="66" a="1"/>
  <c r="I38" i="66" s="1"/>
  <c r="AA38" i="66" s="1" a="1"/>
  <c r="AA38" i="66" s="1"/>
  <c r="AF37" i="66"/>
  <c r="AE37" i="66"/>
  <c r="AE37" i="66" a="1"/>
  <c r="AD37" i="66"/>
  <c r="Y37" i="66" a="1"/>
  <c r="Y37" i="66" s="1"/>
  <c r="I37" i="66" a="1"/>
  <c r="I37" i="66" s="1"/>
  <c r="AA37" i="66" s="1" a="1"/>
  <c r="AA37" i="66" s="1"/>
  <c r="AF36" i="66"/>
  <c r="AE36" i="66"/>
  <c r="AE36" i="66" a="1"/>
  <c r="AD36" i="66"/>
  <c r="Y36" i="66" a="1"/>
  <c r="Y36" i="66" s="1"/>
  <c r="I36" i="66" a="1"/>
  <c r="I36" i="66" s="1"/>
  <c r="AA36" i="66" s="1" a="1"/>
  <c r="AA36" i="66" s="1"/>
  <c r="AF35" i="66"/>
  <c r="AE35" i="66" a="1"/>
  <c r="AE35" i="66" s="1"/>
  <c r="AD35" i="66"/>
  <c r="Y35" i="66" a="1"/>
  <c r="Y35" i="66" s="1"/>
  <c r="I35" i="66" a="1"/>
  <c r="I35" i="66" s="1"/>
  <c r="AA35" i="66" s="1" a="1"/>
  <c r="AA35" i="66" s="1"/>
  <c r="AF34" i="66"/>
  <c r="AE34" i="66" a="1"/>
  <c r="AE34" i="66" s="1"/>
  <c r="AD34" i="66"/>
  <c r="Y34" i="66" a="1"/>
  <c r="Y34" i="66" s="1"/>
  <c r="I34" i="66" a="1"/>
  <c r="I34" i="66" s="1"/>
  <c r="AA34" i="66" s="1" a="1"/>
  <c r="AA34" i="66" s="1"/>
  <c r="AF33" i="66"/>
  <c r="AE33" i="66" a="1"/>
  <c r="AE33" i="66" s="1"/>
  <c r="AD33" i="66"/>
  <c r="Y33" i="66" a="1"/>
  <c r="Y33" i="66" s="1"/>
  <c r="I33" i="66" a="1"/>
  <c r="I33" i="66" s="1"/>
  <c r="AA33" i="66" s="1" a="1"/>
  <c r="AA33" i="66" s="1"/>
  <c r="AF32" i="66"/>
  <c r="AE32" i="66"/>
  <c r="AE32" i="66" a="1"/>
  <c r="AD32" i="66"/>
  <c r="Y32" i="66" a="1"/>
  <c r="Y32" i="66" s="1"/>
  <c r="I32" i="66" a="1"/>
  <c r="I32" i="66" s="1"/>
  <c r="AA32" i="66" s="1" a="1"/>
  <c r="AA32" i="66" s="1"/>
  <c r="AF31" i="66"/>
  <c r="AE31" i="66"/>
  <c r="AE31" i="66" a="1"/>
  <c r="AD31" i="66"/>
  <c r="Y31" i="66" a="1"/>
  <c r="Y31" i="66" s="1"/>
  <c r="I31" i="66" a="1"/>
  <c r="I31" i="66" s="1"/>
  <c r="AF30" i="66"/>
  <c r="AE30" i="66" a="1"/>
  <c r="AE30" i="66" s="1"/>
  <c r="AD30" i="66"/>
  <c r="Y30" i="66" a="1"/>
  <c r="Y30" i="66" s="1"/>
  <c r="I30" i="66" a="1"/>
  <c r="I30" i="66" s="1"/>
  <c r="AF29" i="66"/>
  <c r="AE29" i="66" a="1"/>
  <c r="AE29" i="66" s="1"/>
  <c r="AD29" i="66"/>
  <c r="Y29" i="66" a="1"/>
  <c r="Y29" i="66" s="1"/>
  <c r="I29" i="66" a="1"/>
  <c r="I29" i="66" s="1"/>
  <c r="AF28" i="66"/>
  <c r="AE28" i="66" a="1"/>
  <c r="AE28" i="66" s="1"/>
  <c r="AD28" i="66"/>
  <c r="Y28" i="66" a="1"/>
  <c r="Y28" i="66" s="1"/>
  <c r="I28" i="66" a="1"/>
  <c r="I28" i="66" s="1"/>
  <c r="AF27" i="66"/>
  <c r="AE27" i="66" a="1"/>
  <c r="AE27" i="66" s="1"/>
  <c r="AD27" i="66"/>
  <c r="Y27" i="66" a="1"/>
  <c r="Y27" i="66" s="1"/>
  <c r="I27" i="66" a="1"/>
  <c r="I27" i="66" s="1"/>
  <c r="AF26" i="66"/>
  <c r="AE26" i="66" a="1"/>
  <c r="AE26" i="66" s="1"/>
  <c r="AD26" i="66"/>
  <c r="Y26" i="66" a="1"/>
  <c r="Y26" i="66" s="1"/>
  <c r="I26" i="66" a="1"/>
  <c r="I26" i="66" s="1"/>
  <c r="AF25" i="66"/>
  <c r="AE25" i="66" a="1"/>
  <c r="AE25" i="66" s="1"/>
  <c r="AD25" i="66"/>
  <c r="Y25" i="66" a="1"/>
  <c r="Y25" i="66" s="1"/>
  <c r="I25" i="66" a="1"/>
  <c r="I25" i="66" s="1"/>
  <c r="AF24" i="66"/>
  <c r="AE24" i="66" a="1"/>
  <c r="AE24" i="66" s="1"/>
  <c r="AD24" i="66"/>
  <c r="Y24" i="66" a="1"/>
  <c r="Y24" i="66" s="1"/>
  <c r="I24" i="66" a="1"/>
  <c r="I24" i="66" s="1"/>
  <c r="AF23" i="66"/>
  <c r="AE23" i="66" a="1"/>
  <c r="AE23" i="66" s="1"/>
  <c r="AD23" i="66"/>
  <c r="Y23" i="66" a="1"/>
  <c r="Y23" i="66" s="1"/>
  <c r="I23" i="66" a="1"/>
  <c r="I23" i="66" s="1"/>
  <c r="AF22" i="66"/>
  <c r="AE22" i="66" a="1"/>
  <c r="AE22" i="66" s="1"/>
  <c r="AD22" i="66"/>
  <c r="Y22" i="66" a="1"/>
  <c r="Y22" i="66" s="1"/>
  <c r="I22" i="66" a="1"/>
  <c r="I22" i="66" s="1"/>
  <c r="AF21" i="66"/>
  <c r="AE21" i="66" a="1"/>
  <c r="AE21" i="66" s="1"/>
  <c r="AD21" i="66"/>
  <c r="Y21" i="66" a="1"/>
  <c r="Y21" i="66" s="1"/>
  <c r="I21" i="66" a="1"/>
  <c r="I21" i="66" s="1"/>
  <c r="AB21" i="66" s="1" a="1"/>
  <c r="AB21" i="66" s="1"/>
  <c r="AF20" i="66"/>
  <c r="AE20" i="66"/>
  <c r="AE20" i="66" a="1"/>
  <c r="AD20" i="66"/>
  <c r="Y20" i="66" a="1"/>
  <c r="Y20" i="66" s="1"/>
  <c r="I20" i="66" a="1"/>
  <c r="I20" i="66" s="1"/>
  <c r="AF19" i="66"/>
  <c r="AE19" i="66" a="1"/>
  <c r="AE19" i="66" s="1"/>
  <c r="AD19" i="66"/>
  <c r="Y19" i="66"/>
  <c r="Y19" i="66" a="1"/>
  <c r="I19" i="66"/>
  <c r="AB19" i="66" s="1" a="1"/>
  <c r="AB19" i="66" s="1"/>
  <c r="I19" i="66" a="1"/>
  <c r="AF18" i="66"/>
  <c r="AE18" i="66" a="1"/>
  <c r="AE18" i="66" s="1"/>
  <c r="AD18" i="66"/>
  <c r="Y18" i="66"/>
  <c r="Y18" i="66" a="1"/>
  <c r="I18" i="66"/>
  <c r="AB18" i="66" s="1" a="1"/>
  <c r="AB18" i="66" s="1"/>
  <c r="I18" i="66" a="1"/>
  <c r="AF17" i="66"/>
  <c r="AE17" i="66" a="1"/>
  <c r="AE17" i="66" s="1"/>
  <c r="AD17" i="66"/>
  <c r="Y17" i="66"/>
  <c r="Y17" i="66" a="1"/>
  <c r="I17" i="66"/>
  <c r="AB17" i="66" s="1" a="1"/>
  <c r="AB17" i="66" s="1"/>
  <c r="I17" i="66" a="1"/>
  <c r="AF16" i="66"/>
  <c r="AE16" i="66"/>
  <c r="AE16" i="66" a="1"/>
  <c r="AD16" i="66"/>
  <c r="Y16" i="66" a="1"/>
  <c r="Y16" i="66" s="1"/>
  <c r="I16" i="66" a="1"/>
  <c r="I16" i="66" s="1"/>
  <c r="AF15" i="66"/>
  <c r="AE15" i="66" a="1"/>
  <c r="AE15" i="66" s="1"/>
  <c r="AD15" i="66"/>
  <c r="Y15" i="66"/>
  <c r="Y15" i="66" a="1"/>
  <c r="I15" i="66"/>
  <c r="AB15" i="66" s="1" a="1"/>
  <c r="AB15" i="66" s="1"/>
  <c r="I15" i="66" a="1"/>
  <c r="AF14" i="66"/>
  <c r="AE14" i="66" a="1"/>
  <c r="AE14" i="66" s="1"/>
  <c r="AD14" i="66"/>
  <c r="Y14" i="66" a="1"/>
  <c r="Y14" i="66" s="1"/>
  <c r="I14" i="66" a="1"/>
  <c r="I14" i="66" s="1"/>
  <c r="AF13" i="66"/>
  <c r="AE13" i="66" a="1"/>
  <c r="AE13" i="66" s="1"/>
  <c r="AD13" i="66"/>
  <c r="Y13" i="66"/>
  <c r="Y13" i="66" a="1"/>
  <c r="I13" i="66"/>
  <c r="I13" i="66" a="1"/>
  <c r="A13" i="66"/>
  <c r="Z13" i="66" s="1" a="1"/>
  <c r="Z13" i="66" s="1"/>
  <c r="AI12" i="66"/>
  <c r="S12" i="66"/>
  <c r="AI11" i="66"/>
  <c r="AI10" i="66"/>
  <c r="X10" i="66" a="1"/>
  <c r="X10" i="66" s="1"/>
  <c r="AI9" i="66"/>
  <c r="S9" i="66" a="1"/>
  <c r="S9" i="66" s="1"/>
  <c r="AI8" i="66"/>
  <c r="S8" i="66" a="1"/>
  <c r="S8" i="66" s="1"/>
  <c r="L8" i="66"/>
  <c r="AI7" i="66" a="1"/>
  <c r="AI7" i="66" s="1"/>
  <c r="S7" i="66" a="1"/>
  <c r="S7" i="66" s="1"/>
  <c r="C7" i="66"/>
  <c r="AI6" i="66"/>
  <c r="A6" i="66"/>
  <c r="AI5" i="66"/>
  <c r="AI5" i="66" a="1"/>
  <c r="AO4" i="66"/>
  <c r="AP5" i="66" s="1"/>
  <c r="AI4" i="66"/>
  <c r="AI4" i="66" a="1"/>
  <c r="S4" i="66"/>
  <c r="AI3" i="66"/>
  <c r="A3" i="66"/>
  <c r="AI2" i="66"/>
  <c r="S2" i="66" a="1"/>
  <c r="S2" i="66" s="1"/>
  <c r="Q1" i="66"/>
  <c r="N1" i="66"/>
  <c r="B13" i="66" l="1"/>
  <c r="A14" i="66"/>
  <c r="Z14" i="66" s="1" a="1"/>
  <c r="Z14" i="66" s="1"/>
  <c r="S14" i="66" s="1" a="1"/>
  <c r="S14" i="66" s="1"/>
  <c r="F78" i="74" a="1"/>
  <c r="F78" i="74" s="1"/>
  <c r="F78" i="68" a="1"/>
  <c r="F78" i="68" s="1"/>
  <c r="F78" i="70" a="1"/>
  <c r="F78" i="70" s="1"/>
  <c r="F78" i="72" a="1"/>
  <c r="F78" i="72" s="1"/>
  <c r="F78" i="77" a="1"/>
  <c r="F78" i="77" s="1"/>
  <c r="F78" i="76" a="1"/>
  <c r="F78" i="76" s="1"/>
  <c r="F78" i="73" a="1"/>
  <c r="F78" i="73" s="1"/>
  <c r="F78" i="69" a="1"/>
  <c r="F78" i="69" s="1"/>
  <c r="F78" i="67" a="1"/>
  <c r="F78" i="67" s="1"/>
  <c r="F78" i="66" a="1"/>
  <c r="F78" i="66" s="1"/>
  <c r="B17" i="77"/>
  <c r="A18" i="77"/>
  <c r="Z17" i="77" a="1"/>
  <c r="Z17" i="77" s="1"/>
  <c r="S17" i="77" s="1" a="1"/>
  <c r="S17" i="77" s="1"/>
  <c r="Q44" i="76"/>
  <c r="A16" i="76"/>
  <c r="B15" i="76"/>
  <c r="Z15" i="76" a="1"/>
  <c r="Z15" i="76" s="1"/>
  <c r="Z15" i="75" a="1"/>
  <c r="Z15" i="75" s="1"/>
  <c r="Q44" i="75"/>
  <c r="Q171" i="75" s="1"/>
  <c r="S15" i="75" a="1"/>
  <c r="S15" i="75" s="1"/>
  <c r="A17" i="75"/>
  <c r="Z16" i="75" a="1"/>
  <c r="Z16" i="75" s="1"/>
  <c r="S16" i="75" s="1" a="1"/>
  <c r="S16" i="75" s="1"/>
  <c r="B16" i="75"/>
  <c r="Q44" i="74"/>
  <c r="B17" i="74"/>
  <c r="A18" i="74"/>
  <c r="Z17" i="74" a="1"/>
  <c r="Z17" i="74" s="1"/>
  <c r="S17" i="74" s="1" a="1"/>
  <c r="S17" i="74" s="1"/>
  <c r="Q44" i="73"/>
  <c r="B16" i="73"/>
  <c r="A17" i="73"/>
  <c r="Z16" i="73" a="1"/>
  <c r="Z16" i="73" s="1"/>
  <c r="S16" i="73" s="1" a="1"/>
  <c r="S16" i="73" s="1"/>
  <c r="Q44" i="72"/>
  <c r="B16" i="72"/>
  <c r="A17" i="72"/>
  <c r="Z16" i="72" a="1"/>
  <c r="Z16" i="72" s="1"/>
  <c r="S16" i="72" s="1" a="1"/>
  <c r="S16" i="72" s="1"/>
  <c r="Q44" i="71"/>
  <c r="B17" i="71"/>
  <c r="A18" i="71"/>
  <c r="Z17" i="71" a="1"/>
  <c r="Z17" i="71" s="1"/>
  <c r="S17" i="71" s="1" a="1"/>
  <c r="S17" i="71" s="1"/>
  <c r="B16" i="70"/>
  <c r="A17" i="70"/>
  <c r="Z16" i="70" a="1"/>
  <c r="Z16" i="70" s="1"/>
  <c r="S16" i="70" s="1" a="1"/>
  <c r="S16" i="70" s="1"/>
  <c r="Q44" i="70"/>
  <c r="A16" i="69"/>
  <c r="B15" i="69"/>
  <c r="Z15" i="69" a="1"/>
  <c r="Z15" i="69" s="1"/>
  <c r="Q44" i="69"/>
  <c r="B17" i="68"/>
  <c r="A18" i="68"/>
  <c r="Z17" i="68" a="1"/>
  <c r="Z17" i="68" s="1"/>
  <c r="S17" i="68" s="1" a="1"/>
  <c r="S17" i="68" s="1"/>
  <c r="Q44" i="68"/>
  <c r="B17" i="67"/>
  <c r="A18" i="67"/>
  <c r="Z17" i="67" a="1"/>
  <c r="Z17" i="67" s="1"/>
  <c r="S17" i="67" s="1" a="1"/>
  <c r="S17" i="67" s="1"/>
  <c r="Q44" i="67"/>
  <c r="S16" i="67" a="1"/>
  <c r="S16" i="67" s="1"/>
  <c r="S3" i="66" a="1"/>
  <c r="S3" i="66" s="1"/>
  <c r="AB39" i="66" a="1"/>
  <c r="AB39" i="66" s="1"/>
  <c r="AB41" i="66" a="1"/>
  <c r="AB41" i="66" s="1"/>
  <c r="AB33" i="66" a="1"/>
  <c r="AB33" i="66" s="1"/>
  <c r="AB37" i="66" a="1"/>
  <c r="AB37" i="66" s="1"/>
  <c r="AB35" i="66" a="1"/>
  <c r="AB35" i="66" s="1"/>
  <c r="AI19" i="66"/>
  <c r="AI20" i="66"/>
  <c r="H10" i="66" a="1"/>
  <c r="H10" i="66" s="1"/>
  <c r="K10" i="66" a="1"/>
  <c r="K10" i="66" s="1"/>
  <c r="S10" i="66" a="1"/>
  <c r="S10" i="66" s="1"/>
  <c r="AP6" i="66"/>
  <c r="AP7" i="66"/>
  <c r="AP4" i="66"/>
  <c r="AB16" i="66" a="1"/>
  <c r="AB16" i="66" s="1"/>
  <c r="AA16" i="66" a="1"/>
  <c r="AA16" i="66" s="1"/>
  <c r="AB20" i="66" a="1"/>
  <c r="AB20" i="66" s="1"/>
  <c r="AA20" i="66" a="1"/>
  <c r="AA20" i="66" s="1"/>
  <c r="AB14" i="66" a="1"/>
  <c r="AB14" i="66" s="1"/>
  <c r="AA14" i="66" a="1"/>
  <c r="AA14" i="66" s="1"/>
  <c r="AB22" i="66" a="1"/>
  <c r="AB22" i="66" s="1"/>
  <c r="AA22" i="66" a="1"/>
  <c r="AA22" i="66" s="1"/>
  <c r="AB23" i="66" a="1"/>
  <c r="AB23" i="66" s="1"/>
  <c r="AA23" i="66" a="1"/>
  <c r="AA23" i="66" s="1"/>
  <c r="AB24" i="66" a="1"/>
  <c r="AB24" i="66" s="1"/>
  <c r="AA24" i="66" a="1"/>
  <c r="AA24" i="66" s="1"/>
  <c r="AB25" i="66" a="1"/>
  <c r="AB25" i="66" s="1"/>
  <c r="AA25" i="66" a="1"/>
  <c r="AA25" i="66" s="1"/>
  <c r="AB26" i="66" a="1"/>
  <c r="AB26" i="66" s="1"/>
  <c r="AA26" i="66" a="1"/>
  <c r="AA26" i="66" s="1"/>
  <c r="AB27" i="66" a="1"/>
  <c r="AB27" i="66" s="1"/>
  <c r="AA27" i="66" a="1"/>
  <c r="AA27" i="66" s="1"/>
  <c r="AB28" i="66" a="1"/>
  <c r="AB28" i="66" s="1"/>
  <c r="AA28" i="66" a="1"/>
  <c r="AA28" i="66" s="1"/>
  <c r="AB29" i="66" a="1"/>
  <c r="AB29" i="66" s="1"/>
  <c r="AA29" i="66" a="1"/>
  <c r="AA29" i="66" s="1"/>
  <c r="AB30" i="66" a="1"/>
  <c r="AB30" i="66" s="1"/>
  <c r="AA30" i="66" a="1"/>
  <c r="AA30" i="66" s="1"/>
  <c r="AB31" i="66" a="1"/>
  <c r="AB31" i="66" s="1"/>
  <c r="AA31" i="66" a="1"/>
  <c r="AA31" i="66" s="1"/>
  <c r="I44" i="66"/>
  <c r="AA13" i="66" a="1"/>
  <c r="AA13" i="66" s="1"/>
  <c r="AB13" i="66" a="1"/>
  <c r="AB13" i="66" s="1"/>
  <c r="A15" i="66"/>
  <c r="AA15" i="66" a="1"/>
  <c r="AA15" i="66" s="1"/>
  <c r="AA17" i="66" a="1"/>
  <c r="AA17" i="66" s="1"/>
  <c r="AA18" i="66" a="1"/>
  <c r="AA18" i="66" s="1"/>
  <c r="AA19" i="66" a="1"/>
  <c r="AA19" i="66" s="1"/>
  <c r="AA21" i="66" a="1"/>
  <c r="AA21" i="66" s="1"/>
  <c r="AB32" i="66" a="1"/>
  <c r="AB32" i="66" s="1"/>
  <c r="AB34" i="66" a="1"/>
  <c r="AB34" i="66" s="1"/>
  <c r="AB36" i="66" a="1"/>
  <c r="AB36" i="66" s="1"/>
  <c r="AB38" i="66" a="1"/>
  <c r="AB38" i="66" s="1"/>
  <c r="AB40" i="66" a="1"/>
  <c r="AB40" i="66" s="1"/>
  <c r="AB42" i="66" a="1"/>
  <c r="AB42" i="66" s="1"/>
  <c r="AB43" i="66" a="1"/>
  <c r="AB43" i="66" s="1"/>
  <c r="AA43" i="66" a="1"/>
  <c r="AA43" i="66" s="1"/>
  <c r="B14" i="66" l="1"/>
  <c r="Q89" i="75"/>
  <c r="Q80" i="75"/>
  <c r="Q84" i="75"/>
  <c r="Q74" i="75" a="1"/>
  <c r="Q74" i="75" s="1"/>
  <c r="Q135" i="77"/>
  <c r="Q171" i="77"/>
  <c r="Q80" i="77" s="1"/>
  <c r="B18" i="77"/>
  <c r="A19" i="77"/>
  <c r="Z18" i="77" a="1"/>
  <c r="Z18" i="77" s="1"/>
  <c r="S18" i="77" s="1" a="1"/>
  <c r="S18" i="77" s="1"/>
  <c r="S15" i="76" a="1"/>
  <c r="S15" i="76" s="1"/>
  <c r="A17" i="76"/>
  <c r="Z16" i="76" a="1"/>
  <c r="Z16" i="76" s="1"/>
  <c r="S16" i="76" s="1" a="1"/>
  <c r="S16" i="76" s="1"/>
  <c r="B16" i="76"/>
  <c r="A18" i="75"/>
  <c r="Z17" i="75" a="1"/>
  <c r="Z17" i="75" s="1"/>
  <c r="S17" i="75" s="1" a="1"/>
  <c r="S17" i="75" s="1"/>
  <c r="B17" i="75"/>
  <c r="B18" i="74"/>
  <c r="A19" i="74"/>
  <c r="Z18" i="74" a="1"/>
  <c r="Z18" i="74" s="1"/>
  <c r="S18" i="74" s="1" a="1"/>
  <c r="S18" i="74" s="1"/>
  <c r="B17" i="73"/>
  <c r="A18" i="73"/>
  <c r="Z17" i="73" a="1"/>
  <c r="Z17" i="73" s="1"/>
  <c r="A18" i="72"/>
  <c r="Z17" i="72" a="1"/>
  <c r="Z17" i="72" s="1"/>
  <c r="S17" i="72" s="1" a="1"/>
  <c r="S17" i="72" s="1"/>
  <c r="B17" i="72"/>
  <c r="B18" i="71"/>
  <c r="A19" i="71"/>
  <c r="Z18" i="71" a="1"/>
  <c r="Z18" i="71" s="1"/>
  <c r="S18" i="71" s="1" a="1"/>
  <c r="S18" i="71" s="1"/>
  <c r="A18" i="70"/>
  <c r="Z17" i="70" a="1"/>
  <c r="Z17" i="70" s="1"/>
  <c r="S17" i="70" s="1" a="1"/>
  <c r="S17" i="70" s="1"/>
  <c r="B17" i="70"/>
  <c r="S15" i="69" a="1"/>
  <c r="S15" i="69" s="1"/>
  <c r="A17" i="69"/>
  <c r="Z16" i="69" a="1"/>
  <c r="Z16" i="69" s="1"/>
  <c r="S16" i="69" s="1" a="1"/>
  <c r="S16" i="69" s="1"/>
  <c r="B16" i="69"/>
  <c r="B18" i="68"/>
  <c r="A19" i="68"/>
  <c r="Z18" i="68" a="1"/>
  <c r="Z18" i="68" s="1"/>
  <c r="S18" i="68" s="1" a="1"/>
  <c r="S18" i="68" s="1"/>
  <c r="B18" i="67"/>
  <c r="A19" i="67"/>
  <c r="Z18" i="67" a="1"/>
  <c r="Z18" i="67" s="1"/>
  <c r="S18" i="67" s="1" a="1"/>
  <c r="S18" i="67" s="1"/>
  <c r="AI14" i="66"/>
  <c r="K44" i="66"/>
  <c r="H44" i="66" s="1"/>
  <c r="A16" i="66"/>
  <c r="B15" i="66"/>
  <c r="Z15" i="66" a="1"/>
  <c r="Z15" i="66" s="1"/>
  <c r="AI13" i="66"/>
  <c r="S13" i="66" a="1"/>
  <c r="S13" i="66" s="1"/>
  <c r="Q84" i="77" l="1"/>
  <c r="Q74" i="77" a="1"/>
  <c r="Q74" i="77" s="1"/>
  <c r="Q89" i="77"/>
  <c r="A20" i="77"/>
  <c r="B19" i="77"/>
  <c r="Z19" i="77" a="1"/>
  <c r="Z19" i="77" s="1"/>
  <c r="S19" i="77" s="1" a="1"/>
  <c r="S19" i="77" s="1"/>
  <c r="A18" i="76"/>
  <c r="Z17" i="76" a="1"/>
  <c r="Z17" i="76" s="1"/>
  <c r="S17" i="76" s="1" a="1"/>
  <c r="S17" i="76" s="1"/>
  <c r="B17" i="76"/>
  <c r="A19" i="75"/>
  <c r="Z18" i="75" a="1"/>
  <c r="Z18" i="75" s="1"/>
  <c r="B18" i="75"/>
  <c r="A20" i="74"/>
  <c r="B19" i="74"/>
  <c r="Z19" i="74" a="1"/>
  <c r="Z19" i="74" s="1"/>
  <c r="S19" i="74" s="1" a="1"/>
  <c r="S19" i="74" s="1"/>
  <c r="S17" i="73" a="1"/>
  <c r="S17" i="73" s="1"/>
  <c r="B18" i="73"/>
  <c r="A19" i="73"/>
  <c r="Z18" i="73" a="1"/>
  <c r="Z18" i="73" s="1"/>
  <c r="S18" i="73" s="1" a="1"/>
  <c r="S18" i="73" s="1"/>
  <c r="B18" i="72"/>
  <c r="A19" i="72"/>
  <c r="Z18" i="72" a="1"/>
  <c r="Z18" i="72" s="1"/>
  <c r="S18" i="72" s="1" a="1"/>
  <c r="S18" i="72" s="1"/>
  <c r="A20" i="71"/>
  <c r="B19" i="71"/>
  <c r="Z19" i="71" a="1"/>
  <c r="Z19" i="71" s="1"/>
  <c r="S19" i="71" s="1" a="1"/>
  <c r="S19" i="71" s="1"/>
  <c r="A19" i="70"/>
  <c r="Z18" i="70" a="1"/>
  <c r="Z18" i="70" s="1"/>
  <c r="S18" i="70" s="1" a="1"/>
  <c r="S18" i="70" s="1"/>
  <c r="B18" i="70"/>
  <c r="A18" i="69"/>
  <c r="Z17" i="69" a="1"/>
  <c r="Z17" i="69" s="1"/>
  <c r="S17" i="69" s="1" a="1"/>
  <c r="S17" i="69" s="1"/>
  <c r="B17" i="69"/>
  <c r="A20" i="68"/>
  <c r="B19" i="68"/>
  <c r="Z19" i="68" a="1"/>
  <c r="Z19" i="68" s="1"/>
  <c r="S19" i="68" s="1" a="1"/>
  <c r="S19" i="68" s="1"/>
  <c r="A20" i="67"/>
  <c r="B19" i="67"/>
  <c r="Z19" i="67" a="1"/>
  <c r="Z19" i="67" s="1"/>
  <c r="S15" i="66" a="1"/>
  <c r="S15" i="66" s="1"/>
  <c r="Z16" i="66" a="1"/>
  <c r="Z16" i="66" s="1"/>
  <c r="S16" i="66" s="1" a="1"/>
  <c r="S16" i="66" s="1"/>
  <c r="A17" i="66"/>
  <c r="B16" i="66"/>
  <c r="Z20" i="77" l="1" a="1"/>
  <c r="Z20" i="77" s="1"/>
  <c r="S20" i="77" s="1" a="1"/>
  <c r="S20" i="77" s="1"/>
  <c r="A21" i="77"/>
  <c r="B20" i="77"/>
  <c r="A19" i="76"/>
  <c r="Z18" i="76" a="1"/>
  <c r="Z18" i="76" s="1"/>
  <c r="S18" i="76" s="1" a="1"/>
  <c r="S18" i="76" s="1"/>
  <c r="B18" i="76"/>
  <c r="A20" i="75"/>
  <c r="Z19" i="75" a="1"/>
  <c r="Z19" i="75" s="1"/>
  <c r="S19" i="75" s="1" a="1"/>
  <c r="S19" i="75" s="1"/>
  <c r="B19" i="75"/>
  <c r="S18" i="75" a="1"/>
  <c r="S18" i="75" s="1"/>
  <c r="Z20" i="74" a="1"/>
  <c r="Z20" i="74" s="1"/>
  <c r="S20" i="74" s="1" a="1"/>
  <c r="S20" i="74" s="1"/>
  <c r="A21" i="74"/>
  <c r="B20" i="74"/>
  <c r="A20" i="73"/>
  <c r="B19" i="73"/>
  <c r="Z19" i="73" a="1"/>
  <c r="Z19" i="73" s="1"/>
  <c r="S19" i="73" s="1" a="1"/>
  <c r="S19" i="73" s="1"/>
  <c r="Z19" i="72" a="1"/>
  <c r="Z19" i="72" s="1"/>
  <c r="S19" i="72" s="1" a="1"/>
  <c r="S19" i="72" s="1"/>
  <c r="A20" i="72"/>
  <c r="B19" i="72"/>
  <c r="Z20" i="71" a="1"/>
  <c r="Z20" i="71" s="1"/>
  <c r="S20" i="71" s="1" a="1"/>
  <c r="S20" i="71" s="1"/>
  <c r="A21" i="71"/>
  <c r="B20" i="71"/>
  <c r="Z19" i="70" a="1"/>
  <c r="Z19" i="70" s="1"/>
  <c r="S19" i="70" s="1" a="1"/>
  <c r="S19" i="70" s="1"/>
  <c r="A20" i="70"/>
  <c r="B19" i="70"/>
  <c r="A19" i="69"/>
  <c r="Z18" i="69" a="1"/>
  <c r="Z18" i="69" s="1"/>
  <c r="S18" i="69" s="1" a="1"/>
  <c r="S18" i="69" s="1"/>
  <c r="B18" i="69"/>
  <c r="Z20" i="68" a="1"/>
  <c r="Z20" i="68" s="1"/>
  <c r="S20" i="68" s="1" a="1"/>
  <c r="S20" i="68" s="1"/>
  <c r="A21" i="68"/>
  <c r="B20" i="68"/>
  <c r="S19" i="67" a="1"/>
  <c r="S19" i="67" s="1"/>
  <c r="Z20" i="67" a="1"/>
  <c r="Z20" i="67" s="1"/>
  <c r="S20" i="67" s="1" a="1"/>
  <c r="S20" i="67" s="1"/>
  <c r="A21" i="67"/>
  <c r="B20" i="67"/>
  <c r="B17" i="66"/>
  <c r="A18" i="66"/>
  <c r="Z17" i="66" a="1"/>
  <c r="Z17" i="66" s="1"/>
  <c r="S17" i="66" s="1" a="1"/>
  <c r="S17" i="66" s="1"/>
  <c r="B21" i="77" l="1"/>
  <c r="A22" i="77"/>
  <c r="Z21" i="77" a="1"/>
  <c r="Z21" i="77" s="1"/>
  <c r="S21" i="77" s="1" a="1"/>
  <c r="S21" i="77" s="1"/>
  <c r="Z19" i="76" a="1"/>
  <c r="Z19" i="76" s="1"/>
  <c r="S19" i="76" s="1" a="1"/>
  <c r="S19" i="76" s="1"/>
  <c r="A20" i="76"/>
  <c r="B19" i="76"/>
  <c r="Z20" i="75" a="1"/>
  <c r="Z20" i="75" s="1"/>
  <c r="S20" i="75" s="1" a="1"/>
  <c r="S20" i="75" s="1"/>
  <c r="A21" i="75"/>
  <c r="B20" i="75"/>
  <c r="B21" i="74"/>
  <c r="A22" i="74"/>
  <c r="Z21" i="74" a="1"/>
  <c r="Z21" i="74" s="1"/>
  <c r="S21" i="74" s="1" a="1"/>
  <c r="S21" i="74" s="1"/>
  <c r="Z20" i="73" a="1"/>
  <c r="Z20" i="73" s="1"/>
  <c r="S20" i="73" s="1" a="1"/>
  <c r="S20" i="73" s="1"/>
  <c r="A21" i="73"/>
  <c r="B20" i="73"/>
  <c r="A21" i="72"/>
  <c r="B20" i="72"/>
  <c r="Z20" i="72" a="1"/>
  <c r="Z20" i="72" s="1"/>
  <c r="S20" i="72" s="1" a="1"/>
  <c r="S20" i="72" s="1"/>
  <c r="B21" i="71"/>
  <c r="A22" i="71"/>
  <c r="Z21" i="71" a="1"/>
  <c r="Z21" i="71" s="1"/>
  <c r="S21" i="71" s="1" a="1"/>
  <c r="S21" i="71" s="1"/>
  <c r="A21" i="70"/>
  <c r="B20" i="70"/>
  <c r="Z20" i="70" a="1"/>
  <c r="Z20" i="70" s="1"/>
  <c r="S20" i="70" s="1" a="1"/>
  <c r="S20" i="70" s="1"/>
  <c r="Z19" i="69" a="1"/>
  <c r="Z19" i="69" s="1"/>
  <c r="S19" i="69" s="1" a="1"/>
  <c r="S19" i="69" s="1"/>
  <c r="A20" i="69"/>
  <c r="B19" i="69"/>
  <c r="B21" i="68"/>
  <c r="A22" i="68"/>
  <c r="Z21" i="68" a="1"/>
  <c r="Z21" i="68" s="1"/>
  <c r="S21" i="68" s="1" a="1"/>
  <c r="S21" i="68" s="1"/>
  <c r="B21" i="67"/>
  <c r="A22" i="67"/>
  <c r="Z21" i="67" a="1"/>
  <c r="Z21" i="67" s="1"/>
  <c r="S21" i="67" s="1" a="1"/>
  <c r="S21" i="67" s="1"/>
  <c r="B18" i="66"/>
  <c r="A19" i="66"/>
  <c r="Z18" i="66" a="1"/>
  <c r="Z18" i="66" s="1"/>
  <c r="B22" i="77" l="1"/>
  <c r="A23" i="77"/>
  <c r="Z22" i="77" a="1"/>
  <c r="Z22" i="77" s="1"/>
  <c r="S22" i="77" s="1" a="1"/>
  <c r="S22" i="77" s="1"/>
  <c r="A21" i="76"/>
  <c r="B20" i="76"/>
  <c r="Z20" i="76" a="1"/>
  <c r="Z20" i="76" s="1"/>
  <c r="S20" i="76" s="1" a="1"/>
  <c r="S20" i="76" s="1"/>
  <c r="B21" i="75"/>
  <c r="A22" i="75"/>
  <c r="Z21" i="75" a="1"/>
  <c r="Z21" i="75" s="1"/>
  <c r="S21" i="75" s="1" a="1"/>
  <c r="S21" i="75" s="1"/>
  <c r="B22" i="74"/>
  <c r="A23" i="74"/>
  <c r="Z22" i="74" a="1"/>
  <c r="Z22" i="74" s="1"/>
  <c r="S22" i="74" s="1" a="1"/>
  <c r="S22" i="74" s="1"/>
  <c r="B21" i="73"/>
  <c r="A22" i="73"/>
  <c r="Z21" i="73" a="1"/>
  <c r="Z21" i="73" s="1"/>
  <c r="S21" i="73" s="1" a="1"/>
  <c r="S21" i="73" s="1"/>
  <c r="Z21" i="72" a="1"/>
  <c r="Z21" i="72" s="1"/>
  <c r="S21" i="72" s="1" a="1"/>
  <c r="S21" i="72" s="1"/>
  <c r="B21" i="72"/>
  <c r="A22" i="72"/>
  <c r="B22" i="71"/>
  <c r="A23" i="71"/>
  <c r="Z22" i="71" a="1"/>
  <c r="Z22" i="71" s="1"/>
  <c r="S22" i="71" s="1" a="1"/>
  <c r="S22" i="71" s="1"/>
  <c r="A22" i="70"/>
  <c r="Z21" i="70" a="1"/>
  <c r="Z21" i="70" s="1"/>
  <c r="S21" i="70" s="1" a="1"/>
  <c r="S21" i="70" s="1"/>
  <c r="B21" i="70"/>
  <c r="A21" i="69"/>
  <c r="B20" i="69"/>
  <c r="Z20" i="69" a="1"/>
  <c r="Z20" i="69" s="1"/>
  <c r="S20" i="69" s="1" a="1"/>
  <c r="S20" i="69" s="1"/>
  <c r="B22" i="68"/>
  <c r="A23" i="68"/>
  <c r="Z22" i="68" a="1"/>
  <c r="Z22" i="68" s="1"/>
  <c r="S22" i="68" s="1" a="1"/>
  <c r="S22" i="68" s="1"/>
  <c r="B22" i="67"/>
  <c r="A23" i="67"/>
  <c r="Z22" i="67" a="1"/>
  <c r="Z22" i="67" s="1"/>
  <c r="S22" i="67" s="1" a="1"/>
  <c r="S22" i="67" s="1"/>
  <c r="S18" i="66" a="1"/>
  <c r="S18" i="66" s="1"/>
  <c r="A20" i="66"/>
  <c r="B19" i="66"/>
  <c r="Z19" i="66" a="1"/>
  <c r="Z19" i="66" s="1"/>
  <c r="S19" i="66" s="1" a="1"/>
  <c r="S19" i="66" s="1"/>
  <c r="B23" i="77" l="1"/>
  <c r="A24" i="77"/>
  <c r="Z23" i="77" a="1"/>
  <c r="Z23" i="77" s="1"/>
  <c r="S23" i="77" s="1" a="1"/>
  <c r="S23" i="77" s="1"/>
  <c r="A22" i="76"/>
  <c r="Z21" i="76" a="1"/>
  <c r="Z21" i="76" s="1"/>
  <c r="S21" i="76" s="1" a="1"/>
  <c r="S21" i="76" s="1"/>
  <c r="B21" i="76"/>
  <c r="B22" i="75"/>
  <c r="Z22" i="75" a="1"/>
  <c r="Z22" i="75" s="1"/>
  <c r="S22" i="75" s="1" a="1"/>
  <c r="S22" i="75" s="1"/>
  <c r="A23" i="75"/>
  <c r="B23" i="74"/>
  <c r="A24" i="74"/>
  <c r="Z23" i="74" a="1"/>
  <c r="Z23" i="74" s="1"/>
  <c r="S23" i="74" s="1" a="1"/>
  <c r="S23" i="74" s="1"/>
  <c r="B22" i="73"/>
  <c r="Z22" i="73" a="1"/>
  <c r="Z22" i="73" s="1"/>
  <c r="S22" i="73" s="1" a="1"/>
  <c r="S22" i="73" s="1"/>
  <c r="A23" i="73"/>
  <c r="A23" i="72"/>
  <c r="Z22" i="72" a="1"/>
  <c r="Z22" i="72" s="1"/>
  <c r="S22" i="72" s="1" a="1"/>
  <c r="S22" i="72" s="1"/>
  <c r="B22" i="72"/>
  <c r="B23" i="71"/>
  <c r="A24" i="71"/>
  <c r="Z23" i="71" a="1"/>
  <c r="Z23" i="71" s="1"/>
  <c r="S23" i="71" s="1" a="1"/>
  <c r="S23" i="71" s="1"/>
  <c r="A23" i="70"/>
  <c r="Z22" i="70" a="1"/>
  <c r="Z22" i="70" s="1"/>
  <c r="S22" i="70" s="1" a="1"/>
  <c r="S22" i="70" s="1"/>
  <c r="B22" i="70"/>
  <c r="A22" i="69"/>
  <c r="Z21" i="69" a="1"/>
  <c r="Z21" i="69" s="1"/>
  <c r="S21" i="69" s="1" a="1"/>
  <c r="S21" i="69" s="1"/>
  <c r="B21" i="69"/>
  <c r="B23" i="68"/>
  <c r="A24" i="68"/>
  <c r="Z23" i="68" a="1"/>
  <c r="Z23" i="68" s="1"/>
  <c r="S23" i="68" s="1" a="1"/>
  <c r="S23" i="68" s="1"/>
  <c r="B23" i="67"/>
  <c r="A24" i="67"/>
  <c r="Z23" i="67" a="1"/>
  <c r="Z23" i="67" s="1"/>
  <c r="S23" i="67" s="1" a="1"/>
  <c r="S23" i="67" s="1"/>
  <c r="Z20" i="66" a="1"/>
  <c r="Z20" i="66" s="1"/>
  <c r="S20" i="66" s="1" a="1"/>
  <c r="S20" i="66" s="1"/>
  <c r="A21" i="66"/>
  <c r="B20" i="66"/>
  <c r="B24" i="77" l="1"/>
  <c r="A25" i="77"/>
  <c r="Z24" i="77" a="1"/>
  <c r="Z24" i="77" s="1"/>
  <c r="S24" i="77" s="1" a="1"/>
  <c r="S24" i="77" s="1"/>
  <c r="A23" i="76"/>
  <c r="Z22" i="76" a="1"/>
  <c r="Z22" i="76" s="1"/>
  <c r="S22" i="76" s="1" a="1"/>
  <c r="S22" i="76" s="1"/>
  <c r="B22" i="76"/>
  <c r="B23" i="75"/>
  <c r="A24" i="75"/>
  <c r="Z23" i="75" a="1"/>
  <c r="Z23" i="75" s="1"/>
  <c r="S23" i="75" s="1" a="1"/>
  <c r="S23" i="75" s="1"/>
  <c r="B24" i="74"/>
  <c r="A25" i="74"/>
  <c r="Z24" i="74" a="1"/>
  <c r="Z24" i="74" s="1"/>
  <c r="S24" i="74" s="1" a="1"/>
  <c r="S24" i="74" s="1"/>
  <c r="B23" i="73"/>
  <c r="A24" i="73"/>
  <c r="Z23" i="73" a="1"/>
  <c r="Z23" i="73" s="1"/>
  <c r="S23" i="73" s="1" a="1"/>
  <c r="S23" i="73" s="1"/>
  <c r="A24" i="72"/>
  <c r="Z23" i="72" a="1"/>
  <c r="Z23" i="72" s="1"/>
  <c r="S23" i="72" s="1" a="1"/>
  <c r="S23" i="72" s="1"/>
  <c r="B23" i="72"/>
  <c r="B24" i="71"/>
  <c r="A25" i="71"/>
  <c r="Z24" i="71" a="1"/>
  <c r="Z24" i="71" s="1"/>
  <c r="S24" i="71" s="1" a="1"/>
  <c r="S24" i="71" s="1"/>
  <c r="A24" i="70"/>
  <c r="Z23" i="70" a="1"/>
  <c r="Z23" i="70" s="1"/>
  <c r="S23" i="70" s="1" a="1"/>
  <c r="S23" i="70" s="1"/>
  <c r="B23" i="70"/>
  <c r="A23" i="69"/>
  <c r="Z22" i="69" a="1"/>
  <c r="Z22" i="69" s="1"/>
  <c r="S22" i="69" s="1" a="1"/>
  <c r="S22" i="69" s="1"/>
  <c r="B22" i="69"/>
  <c r="B24" i="68"/>
  <c r="A25" i="68"/>
  <c r="Z24" i="68" a="1"/>
  <c r="Z24" i="68" s="1"/>
  <c r="S24" i="68" s="1" a="1"/>
  <c r="S24" i="68" s="1"/>
  <c r="B24" i="67"/>
  <c r="Z24" i="67" a="1"/>
  <c r="Z24" i="67" s="1"/>
  <c r="S24" i="67" s="1" a="1"/>
  <c r="S24" i="67" s="1"/>
  <c r="A25" i="67"/>
  <c r="A22" i="66"/>
  <c r="B21" i="66"/>
  <c r="Z21" i="66" a="1"/>
  <c r="Z21" i="66" s="1"/>
  <c r="S21" i="66" s="1" a="1"/>
  <c r="S21" i="66" s="1"/>
  <c r="B25" i="77" l="1"/>
  <c r="A26" i="77"/>
  <c r="Z25" i="77" a="1"/>
  <c r="Z25" i="77" s="1"/>
  <c r="S25" i="77" s="1" a="1"/>
  <c r="S25" i="77" s="1"/>
  <c r="A24" i="76"/>
  <c r="Z23" i="76" a="1"/>
  <c r="Z23" i="76" s="1"/>
  <c r="S23" i="76" s="1" a="1"/>
  <c r="S23" i="76" s="1"/>
  <c r="B23" i="76"/>
  <c r="B24" i="75"/>
  <c r="Z24" i="75" a="1"/>
  <c r="Z24" i="75" s="1"/>
  <c r="S24" i="75" s="1" a="1"/>
  <c r="S24" i="75" s="1"/>
  <c r="A25" i="75"/>
  <c r="B25" i="74"/>
  <c r="A26" i="74"/>
  <c r="Z25" i="74" a="1"/>
  <c r="Z25" i="74" s="1"/>
  <c r="S25" i="74" s="1" a="1"/>
  <c r="S25" i="74" s="1"/>
  <c r="B24" i="73"/>
  <c r="Z24" i="73" a="1"/>
  <c r="Z24" i="73" s="1"/>
  <c r="S24" i="73" s="1" a="1"/>
  <c r="S24" i="73" s="1"/>
  <c r="A25" i="73"/>
  <c r="A25" i="72"/>
  <c r="Z24" i="72" a="1"/>
  <c r="Z24" i="72" s="1"/>
  <c r="S24" i="72" s="1" a="1"/>
  <c r="S24" i="72" s="1"/>
  <c r="B24" i="72"/>
  <c r="B25" i="71"/>
  <c r="A26" i="71"/>
  <c r="Z25" i="71" a="1"/>
  <c r="Z25" i="71" s="1"/>
  <c r="S25" i="71" s="1" a="1"/>
  <c r="S25" i="71" s="1"/>
  <c r="A25" i="70"/>
  <c r="Z24" i="70" a="1"/>
  <c r="Z24" i="70" s="1"/>
  <c r="S24" i="70" s="1" a="1"/>
  <c r="S24" i="70" s="1"/>
  <c r="B24" i="70"/>
  <c r="A24" i="69"/>
  <c r="Z23" i="69" a="1"/>
  <c r="Z23" i="69" s="1"/>
  <c r="S23" i="69" s="1" a="1"/>
  <c r="S23" i="69" s="1"/>
  <c r="B23" i="69"/>
  <c r="B25" i="68"/>
  <c r="A26" i="68"/>
  <c r="Z25" i="68" a="1"/>
  <c r="Z25" i="68" s="1"/>
  <c r="S25" i="68" s="1" a="1"/>
  <c r="S25" i="68" s="1"/>
  <c r="B25" i="67"/>
  <c r="A26" i="67"/>
  <c r="Z25" i="67" a="1"/>
  <c r="Z25" i="67" s="1"/>
  <c r="S25" i="67" s="1" a="1"/>
  <c r="S25" i="67" s="1"/>
  <c r="A23" i="66"/>
  <c r="Z22" i="66" a="1"/>
  <c r="Z22" i="66" s="1"/>
  <c r="S22" i="66" s="1" a="1"/>
  <c r="S22" i="66" s="1"/>
  <c r="B22" i="66"/>
  <c r="B26" i="77" l="1"/>
  <c r="A27" i="77"/>
  <c r="Z26" i="77" a="1"/>
  <c r="Z26" i="77" s="1"/>
  <c r="S26" i="77" s="1" a="1"/>
  <c r="S26" i="77" s="1"/>
  <c r="A25" i="76"/>
  <c r="Z24" i="76" a="1"/>
  <c r="Z24" i="76" s="1"/>
  <c r="S24" i="76" s="1" a="1"/>
  <c r="S24" i="76" s="1"/>
  <c r="B24" i="76"/>
  <c r="B25" i="75"/>
  <c r="A26" i="75"/>
  <c r="Z25" i="75" a="1"/>
  <c r="Z25" i="75" s="1"/>
  <c r="S25" i="75" s="1" a="1"/>
  <c r="S25" i="75" s="1"/>
  <c r="B26" i="74"/>
  <c r="A27" i="74"/>
  <c r="Z26" i="74" a="1"/>
  <c r="Z26" i="74" s="1"/>
  <c r="S26" i="74" s="1" a="1"/>
  <c r="S26" i="74" s="1"/>
  <c r="B25" i="73"/>
  <c r="A26" i="73"/>
  <c r="Z25" i="73" a="1"/>
  <c r="Z25" i="73" s="1"/>
  <c r="S25" i="73" s="1" a="1"/>
  <c r="S25" i="73" s="1"/>
  <c r="A26" i="72"/>
  <c r="Z25" i="72" a="1"/>
  <c r="Z25" i="72" s="1"/>
  <c r="S25" i="72" s="1" a="1"/>
  <c r="S25" i="72" s="1"/>
  <c r="B25" i="72"/>
  <c r="B26" i="71"/>
  <c r="A27" i="71"/>
  <c r="Z26" i="71" a="1"/>
  <c r="Z26" i="71" s="1"/>
  <c r="S26" i="71" s="1" a="1"/>
  <c r="S26" i="71" s="1"/>
  <c r="A26" i="70"/>
  <c r="Z25" i="70" a="1"/>
  <c r="Z25" i="70" s="1"/>
  <c r="S25" i="70" s="1" a="1"/>
  <c r="S25" i="70" s="1"/>
  <c r="B25" i="70"/>
  <c r="A25" i="69"/>
  <c r="Z24" i="69" a="1"/>
  <c r="Z24" i="69" s="1"/>
  <c r="S24" i="69" s="1" a="1"/>
  <c r="S24" i="69" s="1"/>
  <c r="B24" i="69"/>
  <c r="B26" i="68"/>
  <c r="A27" i="68"/>
  <c r="Z26" i="68" a="1"/>
  <c r="Z26" i="68" s="1"/>
  <c r="S26" i="68" s="1" a="1"/>
  <c r="S26" i="68" s="1"/>
  <c r="B26" i="67"/>
  <c r="A27" i="67"/>
  <c r="Z26" i="67" a="1"/>
  <c r="Z26" i="67" s="1"/>
  <c r="S26" i="67" s="1" a="1"/>
  <c r="S26" i="67" s="1"/>
  <c r="A24" i="66"/>
  <c r="Z23" i="66" a="1"/>
  <c r="Z23" i="66" s="1"/>
  <c r="S23" i="66" s="1" a="1"/>
  <c r="S23" i="66" s="1"/>
  <c r="B23" i="66"/>
  <c r="B27" i="77" l="1"/>
  <c r="A28" i="77"/>
  <c r="Z27" i="77" a="1"/>
  <c r="Z27" i="77" s="1"/>
  <c r="S27" i="77" s="1" a="1"/>
  <c r="S27" i="77" s="1"/>
  <c r="A26" i="76"/>
  <c r="Z25" i="76" a="1"/>
  <c r="Z25" i="76" s="1"/>
  <c r="S25" i="76" s="1" a="1"/>
  <c r="S25" i="76" s="1"/>
  <c r="B25" i="76"/>
  <c r="B26" i="75"/>
  <c r="Z26" i="75" a="1"/>
  <c r="Z26" i="75" s="1"/>
  <c r="S26" i="75" s="1" a="1"/>
  <c r="S26" i="75" s="1"/>
  <c r="A27" i="75"/>
  <c r="B27" i="74"/>
  <c r="A28" i="74"/>
  <c r="Z27" i="74" a="1"/>
  <c r="Z27" i="74" s="1"/>
  <c r="S27" i="74" s="1" a="1"/>
  <c r="S27" i="74" s="1"/>
  <c r="B26" i="73"/>
  <c r="Z26" i="73" a="1"/>
  <c r="Z26" i="73" s="1"/>
  <c r="S26" i="73" s="1" a="1"/>
  <c r="S26" i="73" s="1"/>
  <c r="A27" i="73"/>
  <c r="A27" i="72"/>
  <c r="Z26" i="72" a="1"/>
  <c r="Z26" i="72" s="1"/>
  <c r="S26" i="72" s="1" a="1"/>
  <c r="S26" i="72" s="1"/>
  <c r="B26" i="72"/>
  <c r="B27" i="71"/>
  <c r="A28" i="71"/>
  <c r="Z27" i="71" a="1"/>
  <c r="Z27" i="71" s="1"/>
  <c r="S27" i="71" s="1" a="1"/>
  <c r="S27" i="71" s="1"/>
  <c r="A27" i="70"/>
  <c r="Z26" i="70" a="1"/>
  <c r="Z26" i="70" s="1"/>
  <c r="S26" i="70" s="1" a="1"/>
  <c r="S26" i="70" s="1"/>
  <c r="B26" i="70"/>
  <c r="A26" i="69"/>
  <c r="Z25" i="69" a="1"/>
  <c r="Z25" i="69" s="1"/>
  <c r="S25" i="69" s="1" a="1"/>
  <c r="S25" i="69" s="1"/>
  <c r="B25" i="69"/>
  <c r="B27" i="68"/>
  <c r="A28" i="68"/>
  <c r="Z27" i="68" a="1"/>
  <c r="Z27" i="68" s="1"/>
  <c r="S27" i="68" s="1" a="1"/>
  <c r="S27" i="68" s="1"/>
  <c r="B27" i="67"/>
  <c r="A28" i="67"/>
  <c r="Z27" i="67" a="1"/>
  <c r="Z27" i="67" s="1"/>
  <c r="S27" i="67" s="1" a="1"/>
  <c r="S27" i="67" s="1"/>
  <c r="A25" i="66"/>
  <c r="Z24" i="66" a="1"/>
  <c r="Z24" i="66" s="1"/>
  <c r="S24" i="66" s="1" a="1"/>
  <c r="S24" i="66" s="1"/>
  <c r="B24" i="66"/>
  <c r="B28" i="77" l="1"/>
  <c r="A29" i="77"/>
  <c r="Z28" i="77" a="1"/>
  <c r="Z28" i="77" s="1"/>
  <c r="S28" i="77" s="1" a="1"/>
  <c r="S28" i="77" s="1"/>
  <c r="A27" i="76"/>
  <c r="Z26" i="76" a="1"/>
  <c r="Z26" i="76" s="1"/>
  <c r="S26" i="76" s="1" a="1"/>
  <c r="S26" i="76" s="1"/>
  <c r="B26" i="76"/>
  <c r="B27" i="75"/>
  <c r="A28" i="75"/>
  <c r="Z27" i="75" a="1"/>
  <c r="Z27" i="75" s="1"/>
  <c r="S27" i="75" s="1" a="1"/>
  <c r="S27" i="75" s="1"/>
  <c r="B28" i="74"/>
  <c r="A29" i="74"/>
  <c r="Z28" i="74" a="1"/>
  <c r="Z28" i="74" s="1"/>
  <c r="S28" i="74" s="1" a="1"/>
  <c r="S28" i="74" s="1"/>
  <c r="B27" i="73"/>
  <c r="A28" i="73"/>
  <c r="Z27" i="73" a="1"/>
  <c r="Z27" i="73" s="1"/>
  <c r="S27" i="73" s="1" a="1"/>
  <c r="S27" i="73" s="1"/>
  <c r="A28" i="72"/>
  <c r="Z27" i="72" a="1"/>
  <c r="Z27" i="72" s="1"/>
  <c r="S27" i="72" s="1" a="1"/>
  <c r="S27" i="72" s="1"/>
  <c r="B27" i="72"/>
  <c r="B28" i="71"/>
  <c r="A29" i="71"/>
  <c r="Z28" i="71" a="1"/>
  <c r="Z28" i="71" s="1"/>
  <c r="S28" i="71" s="1" a="1"/>
  <c r="S28" i="71" s="1"/>
  <c r="A28" i="70"/>
  <c r="Z27" i="70" a="1"/>
  <c r="Z27" i="70" s="1"/>
  <c r="S27" i="70" s="1" a="1"/>
  <c r="S27" i="70" s="1"/>
  <c r="B27" i="70"/>
  <c r="A27" i="69"/>
  <c r="Z26" i="69" a="1"/>
  <c r="Z26" i="69" s="1"/>
  <c r="S26" i="69" s="1" a="1"/>
  <c r="S26" i="69" s="1"/>
  <c r="B26" i="69"/>
  <c r="B28" i="68"/>
  <c r="A29" i="68"/>
  <c r="Z28" i="68" a="1"/>
  <c r="Z28" i="68" s="1"/>
  <c r="S28" i="68" s="1" a="1"/>
  <c r="S28" i="68" s="1"/>
  <c r="B28" i="67"/>
  <c r="A29" i="67"/>
  <c r="Z28" i="67" a="1"/>
  <c r="Z28" i="67" s="1"/>
  <c r="S28" i="67" s="1" a="1"/>
  <c r="S28" i="67" s="1"/>
  <c r="A26" i="66"/>
  <c r="Z25" i="66" a="1"/>
  <c r="Z25" i="66" s="1"/>
  <c r="S25" i="66" s="1" a="1"/>
  <c r="S25" i="66" s="1"/>
  <c r="B25" i="66"/>
  <c r="B29" i="77" l="1"/>
  <c r="A30" i="77"/>
  <c r="Z29" i="77" a="1"/>
  <c r="Z29" i="77" s="1"/>
  <c r="S29" i="77" s="1" a="1"/>
  <c r="S29" i="77" s="1"/>
  <c r="A28" i="76"/>
  <c r="Z27" i="76" a="1"/>
  <c r="Z27" i="76" s="1"/>
  <c r="S27" i="76" s="1" a="1"/>
  <c r="S27" i="76" s="1"/>
  <c r="B27" i="76"/>
  <c r="B28" i="75"/>
  <c r="Z28" i="75" a="1"/>
  <c r="Z28" i="75" s="1"/>
  <c r="S28" i="75" s="1" a="1"/>
  <c r="S28" i="75" s="1"/>
  <c r="A29" i="75"/>
  <c r="B29" i="74"/>
  <c r="A30" i="74"/>
  <c r="Z29" i="74" a="1"/>
  <c r="Z29" i="74" s="1"/>
  <c r="S29" i="74" s="1" a="1"/>
  <c r="S29" i="74" s="1"/>
  <c r="B28" i="73"/>
  <c r="Z28" i="73" a="1"/>
  <c r="Z28" i="73" s="1"/>
  <c r="S28" i="73" s="1" a="1"/>
  <c r="S28" i="73" s="1"/>
  <c r="A29" i="73"/>
  <c r="A29" i="72"/>
  <c r="Z28" i="72" a="1"/>
  <c r="Z28" i="72" s="1"/>
  <c r="S28" i="72" s="1" a="1"/>
  <c r="S28" i="72" s="1"/>
  <c r="B28" i="72"/>
  <c r="B29" i="71"/>
  <c r="A30" i="71"/>
  <c r="Z29" i="71" a="1"/>
  <c r="Z29" i="71" s="1"/>
  <c r="S29" i="71" s="1" a="1"/>
  <c r="S29" i="71" s="1"/>
  <c r="A29" i="70"/>
  <c r="Z28" i="70" a="1"/>
  <c r="Z28" i="70" s="1"/>
  <c r="S28" i="70" s="1" a="1"/>
  <c r="S28" i="70" s="1"/>
  <c r="B28" i="70"/>
  <c r="A28" i="69"/>
  <c r="Z27" i="69" a="1"/>
  <c r="Z27" i="69" s="1"/>
  <c r="S27" i="69" s="1" a="1"/>
  <c r="S27" i="69" s="1"/>
  <c r="B27" i="69"/>
  <c r="B29" i="68"/>
  <c r="A30" i="68"/>
  <c r="Z29" i="68" a="1"/>
  <c r="Z29" i="68" s="1"/>
  <c r="S29" i="68" s="1" a="1"/>
  <c r="S29" i="68" s="1"/>
  <c r="B29" i="67"/>
  <c r="A30" i="67"/>
  <c r="Z29" i="67" a="1"/>
  <c r="Z29" i="67" s="1"/>
  <c r="S29" i="67" s="1" a="1"/>
  <c r="S29" i="67" s="1"/>
  <c r="A27" i="66"/>
  <c r="Z26" i="66" a="1"/>
  <c r="Z26" i="66" s="1"/>
  <c r="S26" i="66" s="1" a="1"/>
  <c r="S26" i="66" s="1"/>
  <c r="B26" i="66"/>
  <c r="B30" i="77" l="1"/>
  <c r="A31" i="77"/>
  <c r="Z30" i="77" a="1"/>
  <c r="Z30" i="77" s="1"/>
  <c r="S30" i="77" s="1" a="1"/>
  <c r="S30" i="77" s="1"/>
  <c r="A29" i="76"/>
  <c r="Z28" i="76" a="1"/>
  <c r="Z28" i="76" s="1"/>
  <c r="S28" i="76" s="1" a="1"/>
  <c r="S28" i="76" s="1"/>
  <c r="B28" i="76"/>
  <c r="B29" i="75"/>
  <c r="A30" i="75"/>
  <c r="Z29" i="75" a="1"/>
  <c r="Z29" i="75" s="1"/>
  <c r="S29" i="75" s="1" a="1"/>
  <c r="S29" i="75" s="1"/>
  <c r="B30" i="74"/>
  <c r="A31" i="74"/>
  <c r="Z30" i="74" a="1"/>
  <c r="Z30" i="74" s="1"/>
  <c r="S30" i="74" s="1" a="1"/>
  <c r="S30" i="74" s="1"/>
  <c r="B29" i="73"/>
  <c r="A30" i="73"/>
  <c r="Z29" i="73" a="1"/>
  <c r="Z29" i="73" s="1"/>
  <c r="S29" i="73" s="1" a="1"/>
  <c r="S29" i="73" s="1"/>
  <c r="Z29" i="72" a="1"/>
  <c r="Z29" i="72" s="1"/>
  <c r="S29" i="72" s="1" a="1"/>
  <c r="S29" i="72" s="1"/>
  <c r="A30" i="72"/>
  <c r="B29" i="72"/>
  <c r="A31" i="71"/>
  <c r="B30" i="71"/>
  <c r="Z30" i="71" a="1"/>
  <c r="Z30" i="71" s="1"/>
  <c r="S30" i="71" s="1" a="1"/>
  <c r="S30" i="71" s="1"/>
  <c r="A30" i="70"/>
  <c r="Z29" i="70" a="1"/>
  <c r="Z29" i="70" s="1"/>
  <c r="S29" i="70" s="1" a="1"/>
  <c r="S29" i="70" s="1"/>
  <c r="B29" i="70"/>
  <c r="A29" i="69"/>
  <c r="Z28" i="69" a="1"/>
  <c r="Z28" i="69" s="1"/>
  <c r="S28" i="69" s="1" a="1"/>
  <c r="S28" i="69" s="1"/>
  <c r="B28" i="69"/>
  <c r="B30" i="68"/>
  <c r="A31" i="68"/>
  <c r="Z30" i="68" a="1"/>
  <c r="Z30" i="68" s="1"/>
  <c r="S30" i="68" s="1" a="1"/>
  <c r="S30" i="68" s="1"/>
  <c r="B30" i="67"/>
  <c r="A31" i="67"/>
  <c r="Z30" i="67" a="1"/>
  <c r="Z30" i="67" s="1"/>
  <c r="S30" i="67" s="1" a="1"/>
  <c r="S30" i="67" s="1"/>
  <c r="A28" i="66"/>
  <c r="Z27" i="66" a="1"/>
  <c r="Z27" i="66" s="1"/>
  <c r="S27" i="66" s="1" a="1"/>
  <c r="S27" i="66" s="1"/>
  <c r="B27" i="66"/>
  <c r="B31" i="77" l="1"/>
  <c r="A32" i="77"/>
  <c r="Z31" i="77" a="1"/>
  <c r="Z31" i="77" s="1"/>
  <c r="S31" i="77" s="1" a="1"/>
  <c r="S31" i="77" s="1"/>
  <c r="A30" i="76"/>
  <c r="Z29" i="76" a="1"/>
  <c r="Z29" i="76" s="1"/>
  <c r="S29" i="76" s="1" a="1"/>
  <c r="S29" i="76" s="1"/>
  <c r="B29" i="76"/>
  <c r="B30" i="75"/>
  <c r="Z30" i="75" a="1"/>
  <c r="Z30" i="75" s="1"/>
  <c r="S30" i="75" s="1" a="1"/>
  <c r="S30" i="75" s="1"/>
  <c r="A31" i="75"/>
  <c r="B31" i="74"/>
  <c r="A32" i="74"/>
  <c r="Z31" i="74" a="1"/>
  <c r="Z31" i="74" s="1"/>
  <c r="S31" i="74" s="1" a="1"/>
  <c r="S31" i="74" s="1"/>
  <c r="B30" i="73"/>
  <c r="Z30" i="73" a="1"/>
  <c r="Z30" i="73" s="1"/>
  <c r="S30" i="73" s="1" a="1"/>
  <c r="S30" i="73" s="1"/>
  <c r="A31" i="73"/>
  <c r="B30" i="72"/>
  <c r="A31" i="72"/>
  <c r="Z30" i="72" a="1"/>
  <c r="Z30" i="72" s="1"/>
  <c r="S30" i="72" s="1" a="1"/>
  <c r="S30" i="72" s="1"/>
  <c r="A32" i="71"/>
  <c r="Z31" i="71" a="1"/>
  <c r="Z31" i="71" s="1"/>
  <c r="S31" i="71" s="1" a="1"/>
  <c r="S31" i="71" s="1"/>
  <c r="B31" i="71"/>
  <c r="A31" i="70"/>
  <c r="Z30" i="70" a="1"/>
  <c r="Z30" i="70" s="1"/>
  <c r="S30" i="70" s="1" a="1"/>
  <c r="S30" i="70" s="1"/>
  <c r="B30" i="70"/>
  <c r="A30" i="69"/>
  <c r="Z29" i="69" a="1"/>
  <c r="Z29" i="69" s="1"/>
  <c r="S29" i="69" s="1" a="1"/>
  <c r="S29" i="69" s="1"/>
  <c r="B29" i="69"/>
  <c r="B31" i="68"/>
  <c r="A32" i="68"/>
  <c r="Z31" i="68" a="1"/>
  <c r="Z31" i="68" s="1"/>
  <c r="S31" i="68" s="1" a="1"/>
  <c r="S31" i="68" s="1"/>
  <c r="B31" i="67"/>
  <c r="A32" i="67"/>
  <c r="Z31" i="67" a="1"/>
  <c r="Z31" i="67" s="1"/>
  <c r="S31" i="67" s="1" a="1"/>
  <c r="S31" i="67" s="1"/>
  <c r="A29" i="66"/>
  <c r="Z28" i="66" a="1"/>
  <c r="Z28" i="66" s="1"/>
  <c r="S28" i="66" s="1" a="1"/>
  <c r="S28" i="66" s="1"/>
  <c r="B28" i="66"/>
  <c r="B32" i="77" l="1"/>
  <c r="A33" i="77"/>
  <c r="Z32" i="77" a="1"/>
  <c r="Z32" i="77" s="1"/>
  <c r="S32" i="77" s="1" a="1"/>
  <c r="S32" i="77" s="1"/>
  <c r="A31" i="76"/>
  <c r="Z30" i="76" a="1"/>
  <c r="Z30" i="76" s="1"/>
  <c r="S30" i="76" s="1" a="1"/>
  <c r="S30" i="76" s="1"/>
  <c r="B30" i="76"/>
  <c r="B31" i="75"/>
  <c r="A32" i="75"/>
  <c r="Z31" i="75" a="1"/>
  <c r="Z31" i="75" s="1"/>
  <c r="S31" i="75" s="1" a="1"/>
  <c r="S31" i="75" s="1"/>
  <c r="B32" i="74"/>
  <c r="A33" i="74"/>
  <c r="Z32" i="74" a="1"/>
  <c r="Z32" i="74" s="1"/>
  <c r="S32" i="74" s="1" a="1"/>
  <c r="S32" i="74" s="1"/>
  <c r="B31" i="73"/>
  <c r="A32" i="73"/>
  <c r="Z31" i="73" a="1"/>
  <c r="Z31" i="73" s="1"/>
  <c r="S31" i="73" s="1" a="1"/>
  <c r="S31" i="73" s="1"/>
  <c r="B31" i="72"/>
  <c r="Z31" i="72" a="1"/>
  <c r="Z31" i="72" s="1"/>
  <c r="S31" i="72" s="1" a="1"/>
  <c r="S31" i="72" s="1"/>
  <c r="A32" i="72"/>
  <c r="A33" i="71"/>
  <c r="Z32" i="71" a="1"/>
  <c r="Z32" i="71" s="1"/>
  <c r="S32" i="71" s="1" a="1"/>
  <c r="S32" i="71" s="1"/>
  <c r="B32" i="71"/>
  <c r="A32" i="70"/>
  <c r="Z31" i="70" a="1"/>
  <c r="Z31" i="70" s="1"/>
  <c r="S31" i="70" s="1" a="1"/>
  <c r="S31" i="70" s="1"/>
  <c r="B31" i="70"/>
  <c r="A31" i="69"/>
  <c r="Z30" i="69" a="1"/>
  <c r="Z30" i="69" s="1"/>
  <c r="S30" i="69" s="1" a="1"/>
  <c r="S30" i="69" s="1"/>
  <c r="B30" i="69"/>
  <c r="B32" i="68"/>
  <c r="A33" i="68"/>
  <c r="Z32" i="68" a="1"/>
  <c r="Z32" i="68" s="1"/>
  <c r="S32" i="68" s="1" a="1"/>
  <c r="S32" i="68" s="1"/>
  <c r="B32" i="67"/>
  <c r="A33" i="67"/>
  <c r="Z32" i="67" a="1"/>
  <c r="Z32" i="67" s="1"/>
  <c r="S32" i="67" s="1" a="1"/>
  <c r="S32" i="67" s="1"/>
  <c r="A30" i="66"/>
  <c r="Z29" i="66" a="1"/>
  <c r="Z29" i="66" s="1"/>
  <c r="S29" i="66" s="1" a="1"/>
  <c r="S29" i="66" s="1"/>
  <c r="B29" i="66"/>
  <c r="B33" i="77" l="1"/>
  <c r="A34" i="77"/>
  <c r="Z33" i="77" a="1"/>
  <c r="Z33" i="77" s="1"/>
  <c r="S33" i="77" s="1" a="1"/>
  <c r="S33" i="77" s="1"/>
  <c r="A32" i="76"/>
  <c r="Z31" i="76" a="1"/>
  <c r="Z31" i="76" s="1"/>
  <c r="S31" i="76" s="1" a="1"/>
  <c r="S31" i="76" s="1"/>
  <c r="B31" i="76"/>
  <c r="B32" i="75"/>
  <c r="Z32" i="75" a="1"/>
  <c r="Z32" i="75" s="1"/>
  <c r="S32" i="75" s="1" a="1"/>
  <c r="S32" i="75" s="1"/>
  <c r="A33" i="75"/>
  <c r="B33" i="74"/>
  <c r="A34" i="74"/>
  <c r="Z33" i="74" a="1"/>
  <c r="Z33" i="74" s="1"/>
  <c r="S33" i="74" s="1" a="1"/>
  <c r="S33" i="74" s="1"/>
  <c r="B32" i="73"/>
  <c r="Z32" i="73" a="1"/>
  <c r="Z32" i="73" s="1"/>
  <c r="S32" i="73" s="1" a="1"/>
  <c r="S32" i="73" s="1"/>
  <c r="A33" i="73"/>
  <c r="B32" i="72"/>
  <c r="A33" i="72"/>
  <c r="Z32" i="72" a="1"/>
  <c r="Z32" i="72" s="1"/>
  <c r="S32" i="72" s="1" a="1"/>
  <c r="S32" i="72" s="1"/>
  <c r="A34" i="71"/>
  <c r="Z33" i="71" a="1"/>
  <c r="Z33" i="71" s="1"/>
  <c r="S33" i="71" s="1" a="1"/>
  <c r="S33" i="71" s="1"/>
  <c r="B33" i="71"/>
  <c r="A33" i="70"/>
  <c r="Z32" i="70" a="1"/>
  <c r="Z32" i="70" s="1"/>
  <c r="S32" i="70" s="1" a="1"/>
  <c r="S32" i="70" s="1"/>
  <c r="B32" i="70"/>
  <c r="A32" i="69"/>
  <c r="Z31" i="69" a="1"/>
  <c r="Z31" i="69" s="1"/>
  <c r="S31" i="69" s="1" a="1"/>
  <c r="S31" i="69" s="1"/>
  <c r="B31" i="69"/>
  <c r="B33" i="68"/>
  <c r="A34" i="68"/>
  <c r="Z33" i="68" a="1"/>
  <c r="Z33" i="68" s="1"/>
  <c r="S33" i="68" s="1" a="1"/>
  <c r="S33" i="68" s="1"/>
  <c r="B33" i="67"/>
  <c r="A34" i="67"/>
  <c r="Z33" i="67" a="1"/>
  <c r="Z33" i="67" s="1"/>
  <c r="S33" i="67" s="1" a="1"/>
  <c r="S33" i="67" s="1"/>
  <c r="A31" i="66"/>
  <c r="Z30" i="66" a="1"/>
  <c r="Z30" i="66" s="1"/>
  <c r="S30" i="66" s="1" a="1"/>
  <c r="S30" i="66" s="1"/>
  <c r="B30" i="66"/>
  <c r="B34" i="77" l="1"/>
  <c r="A35" i="77"/>
  <c r="Z34" i="77" a="1"/>
  <c r="Z34" i="77" s="1"/>
  <c r="S34" i="77" s="1" a="1"/>
  <c r="S34" i="77" s="1"/>
  <c r="A33" i="76"/>
  <c r="Z32" i="76" a="1"/>
  <c r="Z32" i="76" s="1"/>
  <c r="S32" i="76" s="1" a="1"/>
  <c r="S32" i="76" s="1"/>
  <c r="B32" i="76"/>
  <c r="B33" i="75"/>
  <c r="A34" i="75"/>
  <c r="Z33" i="75" a="1"/>
  <c r="Z33" i="75" s="1"/>
  <c r="S33" i="75" s="1" a="1"/>
  <c r="S33" i="75" s="1"/>
  <c r="B34" i="74"/>
  <c r="A35" i="74"/>
  <c r="Z34" i="74" a="1"/>
  <c r="Z34" i="74" s="1"/>
  <c r="S34" i="74" s="1" a="1"/>
  <c r="S34" i="74" s="1"/>
  <c r="A34" i="73"/>
  <c r="Z33" i="73" a="1"/>
  <c r="Z33" i="73" s="1"/>
  <c r="S33" i="73" s="1" a="1"/>
  <c r="S33" i="73" s="1"/>
  <c r="B33" i="73"/>
  <c r="B33" i="72"/>
  <c r="Z33" i="72" a="1"/>
  <c r="Z33" i="72" s="1"/>
  <c r="S33" i="72" s="1" a="1"/>
  <c r="S33" i="72" s="1"/>
  <c r="A34" i="72"/>
  <c r="A35" i="71"/>
  <c r="Z34" i="71" a="1"/>
  <c r="Z34" i="71" s="1"/>
  <c r="S34" i="71" s="1" a="1"/>
  <c r="S34" i="71" s="1"/>
  <c r="B34" i="71"/>
  <c r="A34" i="70"/>
  <c r="Z33" i="70" a="1"/>
  <c r="Z33" i="70" s="1"/>
  <c r="S33" i="70" s="1" a="1"/>
  <c r="S33" i="70" s="1"/>
  <c r="B33" i="70"/>
  <c r="A33" i="69"/>
  <c r="Z32" i="69" a="1"/>
  <c r="Z32" i="69" s="1"/>
  <c r="S32" i="69" s="1" a="1"/>
  <c r="S32" i="69" s="1"/>
  <c r="B32" i="69"/>
  <c r="B34" i="68"/>
  <c r="A35" i="68"/>
  <c r="Z34" i="68" a="1"/>
  <c r="Z34" i="68" s="1"/>
  <c r="S34" i="68" s="1" a="1"/>
  <c r="S34" i="68" s="1"/>
  <c r="B34" i="67"/>
  <c r="A35" i="67"/>
  <c r="Z34" i="67" a="1"/>
  <c r="Z34" i="67" s="1"/>
  <c r="S34" i="67" s="1" a="1"/>
  <c r="S34" i="67" s="1"/>
  <c r="Z31" i="66" a="1"/>
  <c r="Z31" i="66" s="1"/>
  <c r="S31" i="66" s="1" a="1"/>
  <c r="S31" i="66" s="1"/>
  <c r="A32" i="66"/>
  <c r="B31" i="66"/>
  <c r="B35" i="77" l="1"/>
  <c r="A36" i="77"/>
  <c r="Z35" i="77" a="1"/>
  <c r="Z35" i="77" s="1"/>
  <c r="S35" i="77" s="1" a="1"/>
  <c r="S35" i="77" s="1"/>
  <c r="A34" i="76"/>
  <c r="Z33" i="76" a="1"/>
  <c r="Z33" i="76" s="1"/>
  <c r="S33" i="76" s="1" a="1"/>
  <c r="S33" i="76" s="1"/>
  <c r="B33" i="76"/>
  <c r="B34" i="75"/>
  <c r="Z34" i="75" a="1"/>
  <c r="Z34" i="75" s="1"/>
  <c r="S34" i="75" s="1" a="1"/>
  <c r="S34" i="75" s="1"/>
  <c r="A35" i="75"/>
  <c r="B35" i="74"/>
  <c r="A36" i="74"/>
  <c r="Z35" i="74" a="1"/>
  <c r="Z35" i="74" s="1"/>
  <c r="S35" i="74" s="1" a="1"/>
  <c r="S35" i="74" s="1"/>
  <c r="A35" i="73"/>
  <c r="Z34" i="73" a="1"/>
  <c r="Z34" i="73" s="1"/>
  <c r="S34" i="73" s="1" a="1"/>
  <c r="S34" i="73" s="1"/>
  <c r="B34" i="73"/>
  <c r="B34" i="72"/>
  <c r="A35" i="72"/>
  <c r="Z34" i="72" a="1"/>
  <c r="Z34" i="72" s="1"/>
  <c r="S34" i="72" s="1" a="1"/>
  <c r="S34" i="72" s="1"/>
  <c r="A36" i="71"/>
  <c r="Z35" i="71" a="1"/>
  <c r="Z35" i="71" s="1"/>
  <c r="S35" i="71" s="1" a="1"/>
  <c r="S35" i="71" s="1"/>
  <c r="B35" i="71"/>
  <c r="A35" i="70"/>
  <c r="Z34" i="70" a="1"/>
  <c r="Z34" i="70" s="1"/>
  <c r="S34" i="70" s="1" a="1"/>
  <c r="S34" i="70" s="1"/>
  <c r="B34" i="70"/>
  <c r="A34" i="69"/>
  <c r="Z33" i="69" a="1"/>
  <c r="Z33" i="69" s="1"/>
  <c r="S33" i="69" s="1" a="1"/>
  <c r="S33" i="69" s="1"/>
  <c r="B33" i="69"/>
  <c r="B35" i="68"/>
  <c r="A36" i="68"/>
  <c r="Z35" i="68" a="1"/>
  <c r="Z35" i="68" s="1"/>
  <c r="S35" i="68" s="1" a="1"/>
  <c r="S35" i="68" s="1"/>
  <c r="B35" i="67"/>
  <c r="A36" i="67"/>
  <c r="Z35" i="67" a="1"/>
  <c r="Z35" i="67" s="1"/>
  <c r="S35" i="67" s="1" a="1"/>
  <c r="S35" i="67" s="1"/>
  <c r="B32" i="66"/>
  <c r="A33" i="66"/>
  <c r="Z32" i="66" a="1"/>
  <c r="Z32" i="66" s="1"/>
  <c r="S32" i="66" s="1" a="1"/>
  <c r="S32" i="66" s="1"/>
  <c r="B36" i="77" l="1"/>
  <c r="A37" i="77"/>
  <c r="Z36" i="77" a="1"/>
  <c r="Z36" i="77" s="1"/>
  <c r="S36" i="77" s="1" a="1"/>
  <c r="S36" i="77" s="1"/>
  <c r="A35" i="76"/>
  <c r="Z34" i="76" a="1"/>
  <c r="Z34" i="76" s="1"/>
  <c r="S34" i="76" s="1" a="1"/>
  <c r="S34" i="76" s="1"/>
  <c r="B34" i="76"/>
  <c r="B35" i="75"/>
  <c r="A36" i="75"/>
  <c r="Z35" i="75" a="1"/>
  <c r="Z35" i="75" s="1"/>
  <c r="S35" i="75" s="1" a="1"/>
  <c r="S35" i="75" s="1"/>
  <c r="B36" i="74"/>
  <c r="A37" i="74"/>
  <c r="Z36" i="74" a="1"/>
  <c r="Z36" i="74" s="1"/>
  <c r="S36" i="74" s="1" a="1"/>
  <c r="S36" i="74" s="1"/>
  <c r="A36" i="73"/>
  <c r="Z35" i="73" a="1"/>
  <c r="Z35" i="73" s="1"/>
  <c r="S35" i="73" s="1" a="1"/>
  <c r="S35" i="73" s="1"/>
  <c r="B35" i="73"/>
  <c r="B35" i="72"/>
  <c r="Z35" i="72" a="1"/>
  <c r="Z35" i="72" s="1"/>
  <c r="S35" i="72" s="1" a="1"/>
  <c r="S35" i="72" s="1"/>
  <c r="A36" i="72"/>
  <c r="A37" i="71"/>
  <c r="Z36" i="71" a="1"/>
  <c r="Z36" i="71" s="1"/>
  <c r="S36" i="71" s="1" a="1"/>
  <c r="S36" i="71" s="1"/>
  <c r="B36" i="71"/>
  <c r="A36" i="70"/>
  <c r="Z35" i="70" a="1"/>
  <c r="Z35" i="70" s="1"/>
  <c r="S35" i="70" s="1" a="1"/>
  <c r="S35" i="70" s="1"/>
  <c r="B35" i="70"/>
  <c r="A35" i="69"/>
  <c r="Z34" i="69" a="1"/>
  <c r="Z34" i="69" s="1"/>
  <c r="S34" i="69" s="1" a="1"/>
  <c r="S34" i="69" s="1"/>
  <c r="B34" i="69"/>
  <c r="B36" i="68"/>
  <c r="A37" i="68"/>
  <c r="Z36" i="68" a="1"/>
  <c r="Z36" i="68" s="1"/>
  <c r="S36" i="68" s="1" a="1"/>
  <c r="S36" i="68" s="1"/>
  <c r="B36" i="67"/>
  <c r="A37" i="67"/>
  <c r="Z36" i="67" a="1"/>
  <c r="Z36" i="67" s="1"/>
  <c r="S36" i="67" s="1" a="1"/>
  <c r="S36" i="67" s="1"/>
  <c r="B33" i="66"/>
  <c r="Z33" i="66" a="1"/>
  <c r="Z33" i="66" s="1"/>
  <c r="S33" i="66" s="1" a="1"/>
  <c r="S33" i="66" s="1"/>
  <c r="A34" i="66"/>
  <c r="B37" i="77" l="1"/>
  <c r="A38" i="77"/>
  <c r="Z37" i="77" a="1"/>
  <c r="Z37" i="77" s="1"/>
  <c r="S37" i="77" s="1" a="1"/>
  <c r="S37" i="77" s="1"/>
  <c r="A36" i="76"/>
  <c r="Z35" i="76" a="1"/>
  <c r="Z35" i="76" s="1"/>
  <c r="S35" i="76" s="1" a="1"/>
  <c r="S35" i="76" s="1"/>
  <c r="B35" i="76"/>
  <c r="B36" i="75"/>
  <c r="Z36" i="75" a="1"/>
  <c r="Z36" i="75" s="1"/>
  <c r="S36" i="75" s="1" a="1"/>
  <c r="S36" i="75" s="1"/>
  <c r="A37" i="75"/>
  <c r="B37" i="74"/>
  <c r="A38" i="74"/>
  <c r="Z37" i="74" a="1"/>
  <c r="Z37" i="74" s="1"/>
  <c r="S37" i="74" s="1" a="1"/>
  <c r="S37" i="74" s="1"/>
  <c r="A37" i="73"/>
  <c r="Z36" i="73" a="1"/>
  <c r="Z36" i="73" s="1"/>
  <c r="S36" i="73" s="1" a="1"/>
  <c r="S36" i="73" s="1"/>
  <c r="B36" i="73"/>
  <c r="B36" i="72"/>
  <c r="A37" i="72"/>
  <c r="Z36" i="72" a="1"/>
  <c r="Z36" i="72" s="1"/>
  <c r="S36" i="72" s="1" a="1"/>
  <c r="S36" i="72" s="1"/>
  <c r="A38" i="71"/>
  <c r="Z37" i="71" a="1"/>
  <c r="Z37" i="71" s="1"/>
  <c r="S37" i="71" s="1" a="1"/>
  <c r="S37" i="71" s="1"/>
  <c r="B37" i="71"/>
  <c r="A37" i="70"/>
  <c r="Z36" i="70" a="1"/>
  <c r="Z36" i="70" s="1"/>
  <c r="S36" i="70" s="1" a="1"/>
  <c r="S36" i="70" s="1"/>
  <c r="B36" i="70"/>
  <c r="A36" i="69"/>
  <c r="Z35" i="69" a="1"/>
  <c r="Z35" i="69" s="1"/>
  <c r="S35" i="69" s="1" a="1"/>
  <c r="S35" i="69" s="1"/>
  <c r="B35" i="69"/>
  <c r="B37" i="68"/>
  <c r="A38" i="68"/>
  <c r="Z37" i="68" a="1"/>
  <c r="Z37" i="68" s="1"/>
  <c r="S37" i="68" s="1" a="1"/>
  <c r="S37" i="68" s="1"/>
  <c r="B37" i="67"/>
  <c r="A38" i="67"/>
  <c r="Z37" i="67" a="1"/>
  <c r="Z37" i="67" s="1"/>
  <c r="S37" i="67" s="1" a="1"/>
  <c r="S37" i="67" s="1"/>
  <c r="B34" i="66"/>
  <c r="A35" i="66"/>
  <c r="Z34" i="66" a="1"/>
  <c r="Z34" i="66" s="1"/>
  <c r="S34" i="66" s="1" a="1"/>
  <c r="S34" i="66" s="1"/>
  <c r="A39" i="77" l="1"/>
  <c r="B38" i="77"/>
  <c r="Z38" i="77" a="1"/>
  <c r="Z38" i="77" s="1"/>
  <c r="S38" i="77" s="1" a="1"/>
  <c r="S38" i="77" s="1"/>
  <c r="A37" i="76"/>
  <c r="Z36" i="76" a="1"/>
  <c r="Z36" i="76" s="1"/>
  <c r="S36" i="76" s="1" a="1"/>
  <c r="S36" i="76" s="1"/>
  <c r="B36" i="76"/>
  <c r="B37" i="75"/>
  <c r="A38" i="75"/>
  <c r="Z37" i="75" a="1"/>
  <c r="Z37" i="75" s="1"/>
  <c r="S37" i="75" s="1" a="1"/>
  <c r="S37" i="75" s="1"/>
  <c r="B38" i="74"/>
  <c r="A39" i="74"/>
  <c r="Z38" i="74" a="1"/>
  <c r="Z38" i="74" s="1"/>
  <c r="S38" i="74" s="1" a="1"/>
  <c r="S38" i="74" s="1"/>
  <c r="A38" i="73"/>
  <c r="Z37" i="73" a="1"/>
  <c r="Z37" i="73" s="1"/>
  <c r="S37" i="73" s="1" a="1"/>
  <c r="S37" i="73" s="1"/>
  <c r="B37" i="73"/>
  <c r="A38" i="72"/>
  <c r="Z37" i="72" a="1"/>
  <c r="Z37" i="72" s="1"/>
  <c r="S37" i="72" s="1" a="1"/>
  <c r="S37" i="72" s="1"/>
  <c r="B37" i="72"/>
  <c r="A39" i="71"/>
  <c r="Z38" i="71" a="1"/>
  <c r="Z38" i="71" s="1"/>
  <c r="S38" i="71" s="1" a="1"/>
  <c r="S38" i="71" s="1"/>
  <c r="B38" i="71"/>
  <c r="A38" i="70"/>
  <c r="Z37" i="70" a="1"/>
  <c r="Z37" i="70" s="1"/>
  <c r="S37" i="70" s="1" a="1"/>
  <c r="S37" i="70" s="1"/>
  <c r="B37" i="70"/>
  <c r="A37" i="69"/>
  <c r="Z36" i="69" a="1"/>
  <c r="Z36" i="69" s="1"/>
  <c r="S36" i="69" s="1" a="1"/>
  <c r="S36" i="69" s="1"/>
  <c r="B36" i="69"/>
  <c r="B38" i="68"/>
  <c r="A39" i="68"/>
  <c r="Z38" i="68" a="1"/>
  <c r="Z38" i="68" s="1"/>
  <c r="S38" i="68" s="1" a="1"/>
  <c r="S38" i="68" s="1"/>
  <c r="B38" i="67"/>
  <c r="A39" i="67"/>
  <c r="Z38" i="67" a="1"/>
  <c r="Z38" i="67" s="1"/>
  <c r="S38" i="67" s="1" a="1"/>
  <c r="S38" i="67" s="1"/>
  <c r="B35" i="66"/>
  <c r="Z35" i="66" a="1"/>
  <c r="Z35" i="66" s="1"/>
  <c r="S35" i="66" s="1" a="1"/>
  <c r="S35" i="66" s="1"/>
  <c r="A36" i="66"/>
  <c r="B39" i="77" l="1"/>
  <c r="Z39" i="77" a="1"/>
  <c r="Z39" i="77" s="1"/>
  <c r="S39" i="77" s="1" a="1"/>
  <c r="S39" i="77" s="1"/>
  <c r="A40" i="77"/>
  <c r="A38" i="76"/>
  <c r="Z37" i="76" a="1"/>
  <c r="Z37" i="76" s="1"/>
  <c r="S37" i="76" s="1" a="1"/>
  <c r="S37" i="76" s="1"/>
  <c r="B37" i="76"/>
  <c r="B38" i="75"/>
  <c r="Z38" i="75" a="1"/>
  <c r="Z38" i="75" s="1"/>
  <c r="S38" i="75" s="1" a="1"/>
  <c r="S38" i="75" s="1"/>
  <c r="A39" i="75"/>
  <c r="B39" i="74"/>
  <c r="A40" i="74"/>
  <c r="Z39" i="74" a="1"/>
  <c r="Z39" i="74" s="1"/>
  <c r="S39" i="74" s="1" a="1"/>
  <c r="S39" i="74" s="1"/>
  <c r="Z38" i="73" a="1"/>
  <c r="Z38" i="73" s="1"/>
  <c r="S38" i="73" s="1" a="1"/>
  <c r="S38" i="73" s="1"/>
  <c r="A39" i="73"/>
  <c r="B38" i="73"/>
  <c r="A39" i="72"/>
  <c r="Z38" i="72" a="1"/>
  <c r="Z38" i="72" s="1"/>
  <c r="S38" i="72" s="1" a="1"/>
  <c r="S38" i="72" s="1"/>
  <c r="B38" i="72"/>
  <c r="A40" i="71"/>
  <c r="Z39" i="71" a="1"/>
  <c r="Z39" i="71" s="1"/>
  <c r="S39" i="71" s="1" a="1"/>
  <c r="S39" i="71" s="1"/>
  <c r="B39" i="71"/>
  <c r="A39" i="70"/>
  <c r="Z38" i="70" a="1"/>
  <c r="Z38" i="70" s="1"/>
  <c r="S38" i="70" s="1" a="1"/>
  <c r="S38" i="70" s="1"/>
  <c r="B38" i="70"/>
  <c r="A38" i="69"/>
  <c r="Z37" i="69" a="1"/>
  <c r="Z37" i="69" s="1"/>
  <c r="S37" i="69" s="1" a="1"/>
  <c r="S37" i="69" s="1"/>
  <c r="B37" i="69"/>
  <c r="B39" i="68"/>
  <c r="A40" i="68"/>
  <c r="Z39" i="68" a="1"/>
  <c r="Z39" i="68" s="1"/>
  <c r="S39" i="68" s="1" a="1"/>
  <c r="S39" i="68" s="1"/>
  <c r="B39" i="67"/>
  <c r="A40" i="67"/>
  <c r="Z39" i="67" a="1"/>
  <c r="Z39" i="67" s="1"/>
  <c r="S39" i="67" s="1" a="1"/>
  <c r="S39" i="67" s="1"/>
  <c r="B36" i="66"/>
  <c r="A37" i="66"/>
  <c r="Z36" i="66" a="1"/>
  <c r="Z36" i="66" s="1"/>
  <c r="S36" i="66" s="1" a="1"/>
  <c r="S36" i="66" s="1"/>
  <c r="B40" i="77" l="1"/>
  <c r="A43" i="77"/>
  <c r="A41" i="77"/>
  <c r="A42" i="77"/>
  <c r="Z40" i="77" a="1"/>
  <c r="Z40" i="77" s="1"/>
  <c r="S40" i="77" s="1" a="1"/>
  <c r="S40" i="77" s="1"/>
  <c r="A39" i="76"/>
  <c r="Z38" i="76" a="1"/>
  <c r="Z38" i="76" s="1"/>
  <c r="S38" i="76" s="1" a="1"/>
  <c r="S38" i="76" s="1"/>
  <c r="B38" i="76"/>
  <c r="B39" i="75"/>
  <c r="A40" i="75"/>
  <c r="Z39" i="75" a="1"/>
  <c r="Z39" i="75" s="1"/>
  <c r="S39" i="75" s="1" a="1"/>
  <c r="S39" i="75" s="1"/>
  <c r="A43" i="74"/>
  <c r="B40" i="74"/>
  <c r="A42" i="74"/>
  <c r="A41" i="74"/>
  <c r="Z40" i="74" a="1"/>
  <c r="Z40" i="74" s="1"/>
  <c r="S40" i="74" s="1" a="1"/>
  <c r="S40" i="74" s="1"/>
  <c r="B39" i="73"/>
  <c r="A40" i="73"/>
  <c r="Z39" i="73" a="1"/>
  <c r="Z39" i="73" s="1"/>
  <c r="S39" i="73" s="1" a="1"/>
  <c r="S39" i="73" s="1"/>
  <c r="A40" i="72"/>
  <c r="Z39" i="72" a="1"/>
  <c r="Z39" i="72" s="1"/>
  <c r="S39" i="72" s="1" a="1"/>
  <c r="S39" i="72" s="1"/>
  <c r="B39" i="72"/>
  <c r="A43" i="71"/>
  <c r="A42" i="71"/>
  <c r="A41" i="71"/>
  <c r="Z40" i="71" a="1"/>
  <c r="Z40" i="71" s="1"/>
  <c r="S40" i="71" s="1" a="1"/>
  <c r="S40" i="71" s="1"/>
  <c r="B40" i="71"/>
  <c r="A40" i="70"/>
  <c r="Z39" i="70" a="1"/>
  <c r="Z39" i="70" s="1"/>
  <c r="S39" i="70" s="1" a="1"/>
  <c r="S39" i="70" s="1"/>
  <c r="B39" i="70"/>
  <c r="A39" i="69"/>
  <c r="Z38" i="69" a="1"/>
  <c r="Z38" i="69" s="1"/>
  <c r="S38" i="69" s="1" a="1"/>
  <c r="S38" i="69" s="1"/>
  <c r="B38" i="69"/>
  <c r="B40" i="68"/>
  <c r="A43" i="68"/>
  <c r="A42" i="68"/>
  <c r="A41" i="68"/>
  <c r="Z40" i="68" a="1"/>
  <c r="Z40" i="68" s="1"/>
  <c r="S40" i="68" s="1" a="1"/>
  <c r="S40" i="68" s="1"/>
  <c r="B40" i="67"/>
  <c r="A43" i="67"/>
  <c r="A42" i="67"/>
  <c r="A41" i="67"/>
  <c r="Z40" i="67" a="1"/>
  <c r="Z40" i="67" s="1"/>
  <c r="S40" i="67" s="1" a="1"/>
  <c r="S40" i="67" s="1"/>
  <c r="B37" i="66"/>
  <c r="Z37" i="66" a="1"/>
  <c r="Z37" i="66" s="1"/>
  <c r="S37" i="66" s="1" a="1"/>
  <c r="S37" i="66" s="1"/>
  <c r="A38" i="66"/>
  <c r="B42" i="77" l="1"/>
  <c r="Z42" i="77" a="1"/>
  <c r="Z42" i="77" s="1"/>
  <c r="S42" i="77" s="1" a="1"/>
  <c r="S42" i="77" s="1"/>
  <c r="Z43" i="77" a="1"/>
  <c r="Z43" i="77" s="1"/>
  <c r="B43" i="77"/>
  <c r="B41" i="77"/>
  <c r="Z41" i="77" a="1"/>
  <c r="Z41" i="77" s="1"/>
  <c r="S41" i="77" s="1" a="1"/>
  <c r="S41" i="77" s="1"/>
  <c r="A40" i="76"/>
  <c r="Z39" i="76" a="1"/>
  <c r="Z39" i="76" s="1"/>
  <c r="S39" i="76" s="1" a="1"/>
  <c r="S39" i="76" s="1"/>
  <c r="B39" i="76"/>
  <c r="A43" i="75"/>
  <c r="A42" i="75"/>
  <c r="B40" i="75"/>
  <c r="Z40" i="75" a="1"/>
  <c r="Z40" i="75" s="1"/>
  <c r="S40" i="75" s="1" a="1"/>
  <c r="S40" i="75" s="1"/>
  <c r="A41" i="75"/>
  <c r="B41" i="74"/>
  <c r="Z41" i="74" a="1"/>
  <c r="Z41" i="74" s="1"/>
  <c r="S41" i="74" s="1" a="1"/>
  <c r="S41" i="74" s="1"/>
  <c r="B42" i="74"/>
  <c r="Z42" i="74" a="1"/>
  <c r="Z42" i="74" s="1"/>
  <c r="S42" i="74" s="1" a="1"/>
  <c r="S42" i="74" s="1"/>
  <c r="Z43" i="74" a="1"/>
  <c r="Z43" i="74" s="1"/>
  <c r="B43" i="74"/>
  <c r="B10" i="74" s="1"/>
  <c r="A54" i="74" s="1"/>
  <c r="B40" i="73"/>
  <c r="A42" i="73"/>
  <c r="Z40" i="73" a="1"/>
  <c r="Z40" i="73" s="1"/>
  <c r="S40" i="73" s="1" a="1"/>
  <c r="S40" i="73" s="1"/>
  <c r="A43" i="73"/>
  <c r="A41" i="73"/>
  <c r="A43" i="72"/>
  <c r="A42" i="72"/>
  <c r="A41" i="72"/>
  <c r="Z40" i="72" a="1"/>
  <c r="Z40" i="72" s="1"/>
  <c r="S40" i="72" s="1" a="1"/>
  <c r="S40" i="72" s="1"/>
  <c r="B40" i="72"/>
  <c r="Z42" i="71" a="1"/>
  <c r="Z42" i="71" s="1"/>
  <c r="S42" i="71" s="1" a="1"/>
  <c r="S42" i="71" s="1"/>
  <c r="B42" i="71"/>
  <c r="Z41" i="71" a="1"/>
  <c r="Z41" i="71" s="1"/>
  <c r="S41" i="71" s="1" a="1"/>
  <c r="S41" i="71" s="1"/>
  <c r="B41" i="71"/>
  <c r="Z43" i="71" a="1"/>
  <c r="Z43" i="71" s="1"/>
  <c r="B43" i="71"/>
  <c r="B10" i="71" s="1"/>
  <c r="A54" i="71" s="1"/>
  <c r="A43" i="70"/>
  <c r="A42" i="70"/>
  <c r="A41" i="70"/>
  <c r="Z40" i="70" a="1"/>
  <c r="Z40" i="70" s="1"/>
  <c r="S40" i="70" s="1" a="1"/>
  <c r="S40" i="70" s="1"/>
  <c r="B40" i="70"/>
  <c r="A40" i="69"/>
  <c r="Z39" i="69" a="1"/>
  <c r="Z39" i="69" s="1"/>
  <c r="S39" i="69" s="1" a="1"/>
  <c r="S39" i="69" s="1"/>
  <c r="B39" i="69"/>
  <c r="B42" i="68"/>
  <c r="Z42" i="68" a="1"/>
  <c r="Z42" i="68" s="1"/>
  <c r="S42" i="68" s="1" a="1"/>
  <c r="S42" i="68" s="1"/>
  <c r="B41" i="68"/>
  <c r="Z41" i="68" a="1"/>
  <c r="Z41" i="68" s="1"/>
  <c r="S41" i="68" s="1" a="1"/>
  <c r="S41" i="68" s="1"/>
  <c r="B43" i="68"/>
  <c r="B10" i="68" s="1"/>
  <c r="A54" i="68" s="1"/>
  <c r="Z43" i="68" a="1"/>
  <c r="Z43" i="68" s="1"/>
  <c r="B42" i="67"/>
  <c r="Z42" i="67" a="1"/>
  <c r="Z42" i="67" s="1"/>
  <c r="S42" i="67" s="1" a="1"/>
  <c r="S42" i="67" s="1"/>
  <c r="B41" i="67"/>
  <c r="Z41" i="67" a="1"/>
  <c r="Z41" i="67" s="1"/>
  <c r="S41" i="67" s="1" a="1"/>
  <c r="S41" i="67" s="1"/>
  <c r="B43" i="67"/>
  <c r="B10" i="67" s="1"/>
  <c r="A54" i="67" s="1"/>
  <c r="Z43" i="67" a="1"/>
  <c r="Z43" i="67" s="1"/>
  <c r="B38" i="66"/>
  <c r="A39" i="66"/>
  <c r="Z38" i="66" a="1"/>
  <c r="Z38" i="66" s="1"/>
  <c r="S38" i="66" s="1" a="1"/>
  <c r="S38" i="66" s="1"/>
  <c r="C219" i="74" l="1"/>
  <c r="O219" i="74" s="1"/>
  <c r="B223" i="74" s="1"/>
  <c r="E223" i="74" s="1" a="1"/>
  <c r="E223" i="74" s="1"/>
  <c r="E94" i="74"/>
  <c r="A57" i="74"/>
  <c r="F57" i="74" s="1"/>
  <c r="L57" i="74" s="1"/>
  <c r="E156" i="74"/>
  <c r="A60" i="74"/>
  <c r="F54" i="74"/>
  <c r="E125" i="74"/>
  <c r="A58" i="74"/>
  <c r="F58" i="74" s="1"/>
  <c r="C188" i="74"/>
  <c r="O188" i="74" s="1"/>
  <c r="B192" i="74" s="1"/>
  <c r="E192" i="74" s="1" a="1"/>
  <c r="E192" i="74" s="1"/>
  <c r="A61" i="74"/>
  <c r="A56" i="74"/>
  <c r="F56" i="74" s="1"/>
  <c r="L56" i="74" s="1"/>
  <c r="A60" i="71"/>
  <c r="A56" i="71"/>
  <c r="F56" i="71" s="1"/>
  <c r="L56" i="71" s="1"/>
  <c r="A61" i="71"/>
  <c r="C219" i="71"/>
  <c r="O219" i="71" s="1"/>
  <c r="B223" i="71" s="1"/>
  <c r="E223" i="71" s="1" a="1"/>
  <c r="E223" i="71" s="1"/>
  <c r="E94" i="71"/>
  <c r="E156" i="71"/>
  <c r="E125" i="71"/>
  <c r="C188" i="71"/>
  <c r="O188" i="71" s="1"/>
  <c r="B192" i="71" s="1"/>
  <c r="E192" i="71" s="1" a="1"/>
  <c r="E192" i="71" s="1"/>
  <c r="F54" i="71"/>
  <c r="A57" i="71"/>
  <c r="F57" i="71" s="1"/>
  <c r="L57" i="71" s="1"/>
  <c r="A58" i="71"/>
  <c r="F58" i="71" s="1"/>
  <c r="E125" i="68"/>
  <c r="A58" i="68"/>
  <c r="F58" i="68" s="1"/>
  <c r="C188" i="68"/>
  <c r="O188" i="68" s="1"/>
  <c r="B192" i="68" s="1"/>
  <c r="E192" i="68" s="1" a="1"/>
  <c r="E192" i="68" s="1"/>
  <c r="A61" i="68"/>
  <c r="A56" i="68"/>
  <c r="F56" i="68" s="1"/>
  <c r="L56" i="68" s="1"/>
  <c r="C219" i="68"/>
  <c r="O219" i="68" s="1"/>
  <c r="B223" i="68" s="1"/>
  <c r="E223" i="68" s="1" a="1"/>
  <c r="E223" i="68" s="1"/>
  <c r="E94" i="68"/>
  <c r="A57" i="68"/>
  <c r="F57" i="68" s="1"/>
  <c r="L57" i="68" s="1"/>
  <c r="E156" i="68"/>
  <c r="A60" i="68"/>
  <c r="F54" i="68"/>
  <c r="C219" i="67"/>
  <c r="O219" i="67" s="1"/>
  <c r="B223" i="67" s="1"/>
  <c r="E223" i="67" s="1" a="1"/>
  <c r="E223" i="67" s="1"/>
  <c r="E94" i="67"/>
  <c r="A57" i="67"/>
  <c r="F57" i="67" s="1"/>
  <c r="L57" i="67" s="1"/>
  <c r="E156" i="67"/>
  <c r="A60" i="67"/>
  <c r="F54" i="67"/>
  <c r="E125" i="67"/>
  <c r="A58" i="67"/>
  <c r="F58" i="67" s="1"/>
  <c r="C188" i="67"/>
  <c r="O188" i="67" s="1"/>
  <c r="B192" i="67" s="1"/>
  <c r="E192" i="67" s="1" a="1"/>
  <c r="E192" i="67" s="1"/>
  <c r="A61" i="67"/>
  <c r="A56" i="67"/>
  <c r="F56" i="67" s="1"/>
  <c r="L56" i="67" s="1"/>
  <c r="B10" i="77"/>
  <c r="A54" i="77" s="1"/>
  <c r="S43" i="77" a="1"/>
  <c r="S43" i="77" s="1"/>
  <c r="AI15" i="77"/>
  <c r="AI1" i="77" s="1"/>
  <c r="I1" i="77" s="1"/>
  <c r="A43" i="76"/>
  <c r="A42" i="76"/>
  <c r="A41" i="76"/>
  <c r="Z40" i="76" a="1"/>
  <c r="Z40" i="76" s="1"/>
  <c r="S40" i="76" s="1" a="1"/>
  <c r="S40" i="76" s="1"/>
  <c r="B40" i="76"/>
  <c r="Z42" i="75" a="1"/>
  <c r="Z42" i="75" s="1"/>
  <c r="S42" i="75" s="1" a="1"/>
  <c r="S42" i="75" s="1"/>
  <c r="B42" i="75"/>
  <c r="Z41" i="75" a="1"/>
  <c r="Z41" i="75" s="1"/>
  <c r="S41" i="75" s="1" a="1"/>
  <c r="S41" i="75" s="1"/>
  <c r="B41" i="75"/>
  <c r="Z43" i="75" a="1"/>
  <c r="Z43" i="75" s="1"/>
  <c r="B43" i="75"/>
  <c r="B10" i="75" s="1"/>
  <c r="A54" i="75" s="1"/>
  <c r="S43" i="74" a="1"/>
  <c r="S43" i="74" s="1"/>
  <c r="AI15" i="74"/>
  <c r="AI1" i="74" s="1"/>
  <c r="I1" i="74" s="1"/>
  <c r="Z43" i="73" a="1"/>
  <c r="Z43" i="73" s="1"/>
  <c r="B43" i="73"/>
  <c r="B42" i="73"/>
  <c r="Z42" i="73" a="1"/>
  <c r="Z42" i="73" s="1"/>
  <c r="S42" i="73" s="1" a="1"/>
  <c r="S42" i="73" s="1"/>
  <c r="B41" i="73"/>
  <c r="Z41" i="73" a="1"/>
  <c r="Z41" i="73" s="1"/>
  <c r="S41" i="73" s="1" a="1"/>
  <c r="S41" i="73" s="1"/>
  <c r="Z42" i="72" a="1"/>
  <c r="Z42" i="72" s="1"/>
  <c r="S42" i="72" s="1" a="1"/>
  <c r="S42" i="72" s="1"/>
  <c r="B42" i="72"/>
  <c r="Z41" i="72" a="1"/>
  <c r="Z41" i="72" s="1"/>
  <c r="S41" i="72" s="1" a="1"/>
  <c r="S41" i="72" s="1"/>
  <c r="B41" i="72"/>
  <c r="Z43" i="72" a="1"/>
  <c r="Z43" i="72" s="1"/>
  <c r="B43" i="72"/>
  <c r="B10" i="72" s="1"/>
  <c r="A54" i="72" s="1"/>
  <c r="S43" i="71" a="1"/>
  <c r="S43" i="71" s="1"/>
  <c r="AI15" i="71"/>
  <c r="AI1" i="71" s="1"/>
  <c r="I1" i="71" s="1"/>
  <c r="Z42" i="70" a="1"/>
  <c r="Z42" i="70" s="1"/>
  <c r="S42" i="70" s="1" a="1"/>
  <c r="S42" i="70" s="1"/>
  <c r="B42" i="70"/>
  <c r="Z41" i="70" a="1"/>
  <c r="Z41" i="70" s="1"/>
  <c r="S41" i="70" s="1" a="1"/>
  <c r="S41" i="70" s="1"/>
  <c r="B41" i="70"/>
  <c r="Z43" i="70" a="1"/>
  <c r="Z43" i="70" s="1"/>
  <c r="B43" i="70"/>
  <c r="B10" i="70" s="1"/>
  <c r="A54" i="70" s="1"/>
  <c r="A43" i="69"/>
  <c r="A42" i="69"/>
  <c r="A41" i="69"/>
  <c r="Z40" i="69" a="1"/>
  <c r="Z40" i="69" s="1"/>
  <c r="S40" i="69" s="1" a="1"/>
  <c r="S40" i="69" s="1"/>
  <c r="B40" i="69"/>
  <c r="S43" i="68" a="1"/>
  <c r="S43" i="68" s="1"/>
  <c r="AI15" i="68"/>
  <c r="AI1" i="68" s="1"/>
  <c r="I1" i="68" s="1"/>
  <c r="S43" i="67" a="1"/>
  <c r="S43" i="67" s="1"/>
  <c r="AI15" i="67"/>
  <c r="AI1" i="67" s="1"/>
  <c r="I1" i="67" s="1"/>
  <c r="B39" i="66"/>
  <c r="Z39" i="66" a="1"/>
  <c r="Z39" i="66" s="1"/>
  <c r="S39" i="66" s="1" a="1"/>
  <c r="S39" i="66" s="1"/>
  <c r="A40" i="66"/>
  <c r="A61" i="77" l="1"/>
  <c r="A56" i="77"/>
  <c r="F56" i="77" s="1"/>
  <c r="L56" i="77" s="1"/>
  <c r="A60" i="77"/>
  <c r="C219" i="77"/>
  <c r="O219" i="77" s="1"/>
  <c r="B223" i="77" s="1"/>
  <c r="E223" i="77" s="1" a="1"/>
  <c r="E223" i="77" s="1"/>
  <c r="E94" i="77"/>
  <c r="A57" i="77"/>
  <c r="F57" i="77" s="1"/>
  <c r="L57" i="77" s="1"/>
  <c r="L54" i="77" s="1" a="1"/>
  <c r="L54" i="77" s="1"/>
  <c r="Q44" i="77" s="1"/>
  <c r="E156" i="77"/>
  <c r="E125" i="77"/>
  <c r="A58" i="77"/>
  <c r="F58" i="77" s="1"/>
  <c r="F54" i="77"/>
  <c r="C188" i="77"/>
  <c r="O188" i="77" s="1"/>
  <c r="B192" i="77" s="1"/>
  <c r="E192" i="77" s="1" a="1"/>
  <c r="E192" i="77" s="1"/>
  <c r="A61" i="75"/>
  <c r="A56" i="75"/>
  <c r="F56" i="75" s="1"/>
  <c r="L56" i="75" s="1"/>
  <c r="A60" i="75"/>
  <c r="E125" i="75"/>
  <c r="A58" i="75"/>
  <c r="F58" i="75" s="1"/>
  <c r="F54" i="75"/>
  <c r="C188" i="75"/>
  <c r="O188" i="75" s="1"/>
  <c r="B192" i="75" s="1"/>
  <c r="E192" i="75" s="1" a="1"/>
  <c r="E192" i="75" s="1"/>
  <c r="C219" i="75"/>
  <c r="O219" i="75" s="1"/>
  <c r="B223" i="75" s="1"/>
  <c r="E223" i="75" s="1" a="1"/>
  <c r="E223" i="75" s="1"/>
  <c r="E94" i="75"/>
  <c r="A57" i="75"/>
  <c r="F57" i="75" s="1"/>
  <c r="L57" i="75" s="1"/>
  <c r="E156" i="75"/>
  <c r="L61" i="74"/>
  <c r="F61" i="74"/>
  <c r="B179" i="74"/>
  <c r="B88" i="74" s="1" a="1"/>
  <c r="B88" i="74" s="1"/>
  <c r="E161" i="74" a="1"/>
  <c r="E161" i="74" s="1"/>
  <c r="B175" i="74"/>
  <c r="B84" i="74" s="1" a="1"/>
  <c r="B84" i="74" s="1"/>
  <c r="E164" i="74" a="1"/>
  <c r="E164" i="74" s="1"/>
  <c r="E72" i="74" s="1" a="1"/>
  <c r="E72" i="74" s="1"/>
  <c r="B164" i="74"/>
  <c r="B72" i="74" s="1" a="1"/>
  <c r="B72" i="74" s="1"/>
  <c r="F182" i="74"/>
  <c r="F91" i="74" s="1" a="1"/>
  <c r="F91" i="74" s="1"/>
  <c r="B161" i="74"/>
  <c r="L58" i="74"/>
  <c r="F95" i="74"/>
  <c r="F126" i="74"/>
  <c r="O126" i="74" s="1"/>
  <c r="F157" i="74"/>
  <c r="O157" i="74" s="1"/>
  <c r="B65" i="74" a="1"/>
  <c r="B65" i="74" s="1"/>
  <c r="L60" i="74"/>
  <c r="F60" i="74"/>
  <c r="B10" i="73"/>
  <c r="A54" i="73" s="1"/>
  <c r="A61" i="72"/>
  <c r="A56" i="72"/>
  <c r="F56" i="72" s="1"/>
  <c r="L56" i="72" s="1"/>
  <c r="A60" i="72"/>
  <c r="E125" i="72"/>
  <c r="A58" i="72"/>
  <c r="F58" i="72" s="1"/>
  <c r="F54" i="72"/>
  <c r="C188" i="72"/>
  <c r="O188" i="72" s="1"/>
  <c r="B192" i="72" s="1"/>
  <c r="E192" i="72" s="1" a="1"/>
  <c r="E192" i="72" s="1"/>
  <c r="C219" i="72"/>
  <c r="O219" i="72" s="1"/>
  <c r="B223" i="72" s="1"/>
  <c r="E223" i="72" s="1" a="1"/>
  <c r="E223" i="72" s="1"/>
  <c r="E94" i="72"/>
  <c r="A57" i="72"/>
  <c r="F57" i="72" s="1"/>
  <c r="L57" i="72" s="1"/>
  <c r="E156" i="72"/>
  <c r="F182" i="71"/>
  <c r="F91" i="71" s="1" a="1"/>
  <c r="F91" i="71" s="1"/>
  <c r="B164" i="71"/>
  <c r="B72" i="71" s="1" a="1"/>
  <c r="B72" i="71" s="1"/>
  <c r="E164" i="71" a="1"/>
  <c r="E164" i="71" s="1"/>
  <c r="E72" i="71" s="1" a="1"/>
  <c r="E72" i="71" s="1"/>
  <c r="B175" i="71"/>
  <c r="B84" i="71" s="1" a="1"/>
  <c r="B84" i="71" s="1"/>
  <c r="E161" i="71" a="1"/>
  <c r="E161" i="71" s="1"/>
  <c r="B179" i="71"/>
  <c r="B88" i="71" s="1" a="1"/>
  <c r="B88" i="71" s="1"/>
  <c r="L58" i="71"/>
  <c r="B161" i="71"/>
  <c r="F126" i="71"/>
  <c r="O126" i="71" s="1"/>
  <c r="F157" i="71"/>
  <c r="O157" i="71" s="1"/>
  <c r="F95" i="71"/>
  <c r="B65" i="71" a="1"/>
  <c r="B65" i="71" s="1"/>
  <c r="L61" i="71"/>
  <c r="F61" i="71"/>
  <c r="L60" i="71"/>
  <c r="F60" i="71"/>
  <c r="E125" i="70"/>
  <c r="A58" i="70"/>
  <c r="F58" i="70" s="1"/>
  <c r="C188" i="70"/>
  <c r="O188" i="70" s="1"/>
  <c r="B192" i="70" s="1"/>
  <c r="E192" i="70" s="1" a="1"/>
  <c r="E192" i="70" s="1"/>
  <c r="A61" i="70"/>
  <c r="A56" i="70"/>
  <c r="F56" i="70" s="1"/>
  <c r="L56" i="70" s="1"/>
  <c r="F54" i="70"/>
  <c r="C219" i="70"/>
  <c r="O219" i="70" s="1"/>
  <c r="B223" i="70" s="1"/>
  <c r="E223" i="70" s="1" a="1"/>
  <c r="E223" i="70" s="1"/>
  <c r="E94" i="70"/>
  <c r="A57" i="70"/>
  <c r="F57" i="70" s="1"/>
  <c r="L57" i="70" s="1"/>
  <c r="E156" i="70"/>
  <c r="A60" i="70"/>
  <c r="L60" i="68"/>
  <c r="F60" i="68"/>
  <c r="L61" i="68"/>
  <c r="F61" i="68"/>
  <c r="B164" i="68"/>
  <c r="B72" i="68" s="1" a="1"/>
  <c r="B72" i="68" s="1"/>
  <c r="F182" i="68"/>
  <c r="F91" i="68" s="1" a="1"/>
  <c r="F91" i="68" s="1"/>
  <c r="B161" i="68"/>
  <c r="L58" i="68"/>
  <c r="B179" i="68"/>
  <c r="B88" i="68" s="1" a="1"/>
  <c r="B88" i="68" s="1"/>
  <c r="E161" i="68" a="1"/>
  <c r="E161" i="68" s="1"/>
  <c r="B175" i="68"/>
  <c r="B84" i="68" s="1" a="1"/>
  <c r="B84" i="68" s="1"/>
  <c r="E164" i="68" a="1"/>
  <c r="E164" i="68" s="1"/>
  <c r="E72" i="68" s="1" a="1"/>
  <c r="E72" i="68" s="1"/>
  <c r="F95" i="68"/>
  <c r="F126" i="68"/>
  <c r="O126" i="68" s="1"/>
  <c r="F157" i="68"/>
  <c r="O157" i="68" s="1"/>
  <c r="B65" i="68" a="1"/>
  <c r="B65" i="68" s="1"/>
  <c r="L61" i="67"/>
  <c r="F61" i="67"/>
  <c r="F182" i="67"/>
  <c r="F91" i="67" s="1" a="1"/>
  <c r="F91" i="67" s="1"/>
  <c r="B161" i="67"/>
  <c r="L58" i="67"/>
  <c r="B164" i="67"/>
  <c r="B72" i="67" s="1" a="1"/>
  <c r="B72" i="67" s="1"/>
  <c r="B175" i="67"/>
  <c r="B84" i="67" s="1" a="1"/>
  <c r="B84" i="67" s="1"/>
  <c r="E164" i="67" a="1"/>
  <c r="E164" i="67" s="1"/>
  <c r="E72" i="67" s="1" a="1"/>
  <c r="E72" i="67" s="1"/>
  <c r="B179" i="67"/>
  <c r="B88" i="67" s="1" a="1"/>
  <c r="B88" i="67" s="1"/>
  <c r="E161" i="67" a="1"/>
  <c r="E161" i="67" s="1"/>
  <c r="F95" i="67"/>
  <c r="F126" i="67"/>
  <c r="O126" i="67" s="1"/>
  <c r="F157" i="67"/>
  <c r="O157" i="67" s="1"/>
  <c r="B65" i="67" a="1"/>
  <c r="B65" i="67" s="1"/>
  <c r="L60" i="67"/>
  <c r="F60" i="67"/>
  <c r="Z42" i="76" a="1"/>
  <c r="Z42" i="76" s="1"/>
  <c r="S42" i="76" s="1" a="1"/>
  <c r="S42" i="76" s="1"/>
  <c r="B42" i="76"/>
  <c r="Z41" i="76" a="1"/>
  <c r="Z41" i="76" s="1"/>
  <c r="S41" i="76" s="1" a="1"/>
  <c r="S41" i="76" s="1"/>
  <c r="B41" i="76"/>
  <c r="Z43" i="76" a="1"/>
  <c r="Z43" i="76" s="1"/>
  <c r="B43" i="76"/>
  <c r="B10" i="76" s="1"/>
  <c r="A54" i="76" s="1"/>
  <c r="S43" i="75" a="1"/>
  <c r="S43" i="75" s="1"/>
  <c r="AI15" i="75"/>
  <c r="AI1" i="75" s="1"/>
  <c r="I1" i="75" s="1"/>
  <c r="C10" i="74"/>
  <c r="S43" i="73" a="1"/>
  <c r="S43" i="73" s="1"/>
  <c r="AI15" i="73"/>
  <c r="AI1" i="73" s="1"/>
  <c r="I1" i="73" s="1"/>
  <c r="S43" i="72" a="1"/>
  <c r="S43" i="72" s="1"/>
  <c r="AI15" i="72"/>
  <c r="AI1" i="72" s="1"/>
  <c r="I1" i="72" s="1"/>
  <c r="C10" i="71"/>
  <c r="S43" i="70" a="1"/>
  <c r="S43" i="70" s="1"/>
  <c r="AI15" i="70"/>
  <c r="AI1" i="70" s="1"/>
  <c r="I1" i="70" s="1"/>
  <c r="Z42" i="69" a="1"/>
  <c r="Z42" i="69" s="1"/>
  <c r="S42" i="69" s="1" a="1"/>
  <c r="S42" i="69" s="1"/>
  <c r="B42" i="69"/>
  <c r="Z41" i="69" a="1"/>
  <c r="Z41" i="69" s="1"/>
  <c r="S41" i="69" s="1" a="1"/>
  <c r="S41" i="69" s="1"/>
  <c r="B41" i="69"/>
  <c r="Z43" i="69" a="1"/>
  <c r="Z43" i="69" s="1"/>
  <c r="B43" i="69"/>
  <c r="B10" i="69" s="1"/>
  <c r="A54" i="69" s="1"/>
  <c r="C10" i="68"/>
  <c r="C10" i="67"/>
  <c r="B40" i="66"/>
  <c r="A43" i="66"/>
  <c r="A41" i="66"/>
  <c r="A42" i="66"/>
  <c r="Z40" i="66" a="1"/>
  <c r="Z40" i="66" s="1"/>
  <c r="S40" i="66" s="1" a="1"/>
  <c r="S40" i="66" s="1"/>
  <c r="F95" i="77" l="1"/>
  <c r="F126" i="77"/>
  <c r="O126" i="77" s="1"/>
  <c r="F157" i="77"/>
  <c r="O157" i="77" s="1"/>
  <c r="F182" i="77"/>
  <c r="F91" i="77" s="1" a="1"/>
  <c r="F91" i="77" s="1"/>
  <c r="B175" i="77"/>
  <c r="B84" i="77" s="1" a="1"/>
  <c r="B84" i="77" s="1"/>
  <c r="B161" i="77"/>
  <c r="E164" i="77" a="1"/>
  <c r="E164" i="77" s="1"/>
  <c r="E72" i="77" s="1" a="1"/>
  <c r="E72" i="77" s="1"/>
  <c r="L58" i="77"/>
  <c r="B179" i="77"/>
  <c r="B88" i="77" s="1" a="1"/>
  <c r="B88" i="77" s="1"/>
  <c r="B164" i="77"/>
  <c r="B72" i="77" s="1" a="1"/>
  <c r="B72" i="77" s="1"/>
  <c r="E161" i="77" a="1"/>
  <c r="E161" i="77" s="1"/>
  <c r="B65" i="77" a="1"/>
  <c r="B65" i="77" s="1"/>
  <c r="L60" i="77"/>
  <c r="F60" i="77"/>
  <c r="F61" i="77"/>
  <c r="L61" i="77"/>
  <c r="A61" i="76"/>
  <c r="A56" i="76"/>
  <c r="F56" i="76" s="1"/>
  <c r="L56" i="76" s="1"/>
  <c r="A60" i="76"/>
  <c r="E125" i="76"/>
  <c r="A58" i="76"/>
  <c r="F58" i="76" s="1"/>
  <c r="F54" i="76"/>
  <c r="C188" i="76"/>
  <c r="O188" i="76" s="1"/>
  <c r="B192" i="76" s="1"/>
  <c r="E192" i="76" s="1" a="1"/>
  <c r="E192" i="76" s="1"/>
  <c r="C219" i="76"/>
  <c r="O219" i="76" s="1"/>
  <c r="B223" i="76" s="1"/>
  <c r="E223" i="76" s="1" a="1"/>
  <c r="E223" i="76" s="1"/>
  <c r="E94" i="76"/>
  <c r="A57" i="76"/>
  <c r="F57" i="76" s="1"/>
  <c r="L57" i="76" s="1"/>
  <c r="E156" i="76"/>
  <c r="F95" i="75"/>
  <c r="F126" i="75"/>
  <c r="O126" i="75" s="1"/>
  <c r="F157" i="75"/>
  <c r="O157" i="75" s="1"/>
  <c r="B65" i="75" a="1"/>
  <c r="B65" i="75" s="1"/>
  <c r="B179" i="75"/>
  <c r="B88" i="75" s="1" a="1"/>
  <c r="B88" i="75" s="1"/>
  <c r="B164" i="75"/>
  <c r="B72" i="75" s="1" a="1"/>
  <c r="B72" i="75" s="1"/>
  <c r="E161" i="75" a="1"/>
  <c r="E161" i="75" s="1"/>
  <c r="F182" i="75"/>
  <c r="F91" i="75" s="1" a="1"/>
  <c r="F91" i="75" s="1"/>
  <c r="B175" i="75"/>
  <c r="B84" i="75" s="1" a="1"/>
  <c r="B84" i="75" s="1"/>
  <c r="B161" i="75"/>
  <c r="E164" i="75" a="1"/>
  <c r="E164" i="75" s="1"/>
  <c r="E72" i="75" s="1" a="1"/>
  <c r="E72" i="75" s="1"/>
  <c r="L58" i="75"/>
  <c r="F60" i="75"/>
  <c r="L60" i="75"/>
  <c r="F61" i="75"/>
  <c r="L61" i="75"/>
  <c r="B139" i="74"/>
  <c r="B130" i="74"/>
  <c r="E130" i="74" s="1" a="1"/>
  <c r="E130" i="74" s="1"/>
  <c r="O95" i="74"/>
  <c r="F65" i="74" a="1"/>
  <c r="F65" i="74" s="1"/>
  <c r="A61" i="73"/>
  <c r="A56" i="73"/>
  <c r="F56" i="73" s="1"/>
  <c r="L56" i="73" s="1"/>
  <c r="A60" i="73"/>
  <c r="C219" i="73"/>
  <c r="O219" i="73" s="1"/>
  <c r="B223" i="73" s="1"/>
  <c r="E223" i="73" s="1" a="1"/>
  <c r="E223" i="73" s="1"/>
  <c r="E94" i="73"/>
  <c r="A57" i="73"/>
  <c r="F57" i="73" s="1"/>
  <c r="L57" i="73" s="1"/>
  <c r="E156" i="73"/>
  <c r="E125" i="73"/>
  <c r="A58" i="73"/>
  <c r="F58" i="73" s="1"/>
  <c r="F54" i="73"/>
  <c r="C188" i="73"/>
  <c r="O188" i="73" s="1"/>
  <c r="B192" i="73" s="1"/>
  <c r="E192" i="73" s="1" a="1"/>
  <c r="E192" i="73" s="1"/>
  <c r="F95" i="72"/>
  <c r="F126" i="72"/>
  <c r="O126" i="72" s="1"/>
  <c r="F157" i="72"/>
  <c r="O157" i="72" s="1"/>
  <c r="B65" i="72" a="1"/>
  <c r="B65" i="72" s="1"/>
  <c r="B179" i="72"/>
  <c r="B88" i="72" s="1" a="1"/>
  <c r="B88" i="72" s="1"/>
  <c r="B164" i="72"/>
  <c r="B72" i="72" s="1" a="1"/>
  <c r="B72" i="72" s="1"/>
  <c r="E161" i="72" a="1"/>
  <c r="E161" i="72" s="1"/>
  <c r="F182" i="72"/>
  <c r="F91" i="72" s="1" a="1"/>
  <c r="F91" i="72" s="1"/>
  <c r="B175" i="72"/>
  <c r="B84" i="72" s="1" a="1"/>
  <c r="B84" i="72" s="1"/>
  <c r="B161" i="72"/>
  <c r="E164" i="72" a="1"/>
  <c r="E164" i="72" s="1"/>
  <c r="E72" i="72" s="1" a="1"/>
  <c r="E72" i="72" s="1"/>
  <c r="L58" i="72"/>
  <c r="F60" i="72"/>
  <c r="L60" i="72"/>
  <c r="F61" i="72"/>
  <c r="L61" i="72"/>
  <c r="F65" i="71" a="1"/>
  <c r="F65" i="71" s="1"/>
  <c r="O95" i="71"/>
  <c r="B130" i="71"/>
  <c r="E130" i="71" s="1" a="1"/>
  <c r="E130" i="71" s="1"/>
  <c r="B139" i="71"/>
  <c r="B65" i="70" a="1"/>
  <c r="B65" i="70" s="1"/>
  <c r="F95" i="70"/>
  <c r="F126" i="70"/>
  <c r="O126" i="70" s="1"/>
  <c r="F157" i="70"/>
  <c r="O157" i="70" s="1"/>
  <c r="F61" i="70"/>
  <c r="L61" i="70"/>
  <c r="F182" i="70"/>
  <c r="F91" i="70" s="1" a="1"/>
  <c r="F91" i="70" s="1"/>
  <c r="B164" i="70"/>
  <c r="B72" i="70" s="1" a="1"/>
  <c r="B72" i="70" s="1"/>
  <c r="E161" i="70" a="1"/>
  <c r="E161" i="70" s="1"/>
  <c r="E164" i="70" a="1"/>
  <c r="E164" i="70" s="1"/>
  <c r="E72" i="70" s="1" a="1"/>
  <c r="E72" i="70" s="1"/>
  <c r="B175" i="70"/>
  <c r="B84" i="70" s="1" a="1"/>
  <c r="B84" i="70" s="1"/>
  <c r="B179" i="70"/>
  <c r="B88" i="70" s="1" a="1"/>
  <c r="B88" i="70" s="1"/>
  <c r="L58" i="70"/>
  <c r="B161" i="70"/>
  <c r="F60" i="70"/>
  <c r="L60" i="70"/>
  <c r="A60" i="69"/>
  <c r="A61" i="69"/>
  <c r="A56" i="69"/>
  <c r="F56" i="69" s="1"/>
  <c r="L56" i="69" s="1"/>
  <c r="C219" i="69"/>
  <c r="O219" i="69" s="1"/>
  <c r="B223" i="69" s="1"/>
  <c r="E223" i="69" s="1" a="1"/>
  <c r="E223" i="69" s="1"/>
  <c r="E94" i="69"/>
  <c r="A57" i="69"/>
  <c r="F57" i="69" s="1"/>
  <c r="L57" i="69" s="1"/>
  <c r="E156" i="69"/>
  <c r="E125" i="69"/>
  <c r="A58" i="69"/>
  <c r="F58" i="69" s="1"/>
  <c r="F54" i="69"/>
  <c r="C188" i="69"/>
  <c r="O188" i="69" s="1"/>
  <c r="B192" i="69" s="1"/>
  <c r="E192" i="69" s="1" a="1"/>
  <c r="E192" i="69" s="1"/>
  <c r="B130" i="68"/>
  <c r="E130" i="68" s="1" a="1"/>
  <c r="E130" i="68" s="1"/>
  <c r="B139" i="68"/>
  <c r="F65" i="68" a="1"/>
  <c r="F65" i="68" s="1"/>
  <c r="O95" i="68"/>
  <c r="B130" i="67"/>
  <c r="E130" i="67" s="1" a="1"/>
  <c r="E130" i="67" s="1"/>
  <c r="B139" i="67"/>
  <c r="O95" i="67"/>
  <c r="F65" i="67" a="1"/>
  <c r="F65" i="67" s="1"/>
  <c r="C10" i="77"/>
  <c r="S43" i="76" a="1"/>
  <c r="S43" i="76" s="1"/>
  <c r="AI15" i="76"/>
  <c r="AI1" i="76" s="1"/>
  <c r="I1" i="76" s="1"/>
  <c r="C10" i="75"/>
  <c r="C10" i="72"/>
  <c r="C10" i="70"/>
  <c r="S43" i="69" a="1"/>
  <c r="S43" i="69" s="1"/>
  <c r="AI15" i="69"/>
  <c r="AI1" i="69" s="1"/>
  <c r="I1" i="69" s="1"/>
  <c r="B42" i="66"/>
  <c r="Z42" i="66" a="1"/>
  <c r="Z42" i="66" s="1"/>
  <c r="S42" i="66" s="1" a="1"/>
  <c r="S42" i="66" s="1"/>
  <c r="B43" i="66"/>
  <c r="Z43" i="66" a="1"/>
  <c r="Z43" i="66" s="1"/>
  <c r="B41" i="66"/>
  <c r="Z41" i="66" a="1"/>
  <c r="Z41" i="66" s="1"/>
  <c r="S41" i="66" s="1" a="1"/>
  <c r="S41" i="66" s="1"/>
  <c r="B130" i="77" l="1"/>
  <c r="E130" i="77" s="1" a="1"/>
  <c r="E130" i="77" s="1"/>
  <c r="B139" i="77"/>
  <c r="F65" i="77" a="1"/>
  <c r="F65" i="77" s="1"/>
  <c r="O95" i="77"/>
  <c r="F95" i="76"/>
  <c r="F126" i="76"/>
  <c r="O126" i="76" s="1"/>
  <c r="F157" i="76"/>
  <c r="O157" i="76" s="1"/>
  <c r="B65" i="76" a="1"/>
  <c r="B65" i="76" s="1"/>
  <c r="B179" i="76"/>
  <c r="B88" i="76" s="1" a="1"/>
  <c r="B88" i="76" s="1"/>
  <c r="B164" i="76"/>
  <c r="B72" i="76" s="1" a="1"/>
  <c r="B72" i="76" s="1"/>
  <c r="E161" i="76" a="1"/>
  <c r="E161" i="76" s="1"/>
  <c r="F182" i="76"/>
  <c r="F91" i="76" s="1" a="1"/>
  <c r="F91" i="76" s="1"/>
  <c r="B175" i="76"/>
  <c r="B84" i="76" s="1" a="1"/>
  <c r="B84" i="76" s="1"/>
  <c r="B161" i="76"/>
  <c r="E164" i="76" a="1"/>
  <c r="E164" i="76" s="1"/>
  <c r="E72" i="76" s="1" a="1"/>
  <c r="E72" i="76" s="1"/>
  <c r="L58" i="76"/>
  <c r="F60" i="76"/>
  <c r="L60" i="76"/>
  <c r="F61" i="76"/>
  <c r="L61" i="76"/>
  <c r="B139" i="75"/>
  <c r="B130" i="75"/>
  <c r="E130" i="75" s="1" a="1"/>
  <c r="E130" i="75" s="1"/>
  <c r="O95" i="75"/>
  <c r="F65" i="75" a="1"/>
  <c r="F65" i="75" s="1"/>
  <c r="B99" i="74"/>
  <c r="B108" i="74"/>
  <c r="B78" i="74" s="1" a="1"/>
  <c r="B78" i="74" s="1"/>
  <c r="O65" i="74" a="1"/>
  <c r="O65" i="74" s="1"/>
  <c r="F95" i="73"/>
  <c r="F126" i="73"/>
  <c r="O126" i="73" s="1"/>
  <c r="F157" i="73"/>
  <c r="O157" i="73" s="1"/>
  <c r="C10" i="73"/>
  <c r="F182" i="73"/>
  <c r="F91" i="73" s="1" a="1"/>
  <c r="F91" i="73" s="1"/>
  <c r="B164" i="73"/>
  <c r="B72" i="73" s="1" a="1"/>
  <c r="B72" i="73" s="1"/>
  <c r="E161" i="73" a="1"/>
  <c r="E161" i="73" s="1"/>
  <c r="B179" i="73"/>
  <c r="B88" i="73" s="1" a="1"/>
  <c r="B88" i="73" s="1"/>
  <c r="E164" i="73" a="1"/>
  <c r="E164" i="73" s="1"/>
  <c r="E72" i="73" s="1" a="1"/>
  <c r="E72" i="73" s="1"/>
  <c r="B175" i="73"/>
  <c r="B84" i="73" s="1" a="1"/>
  <c r="B84" i="73" s="1"/>
  <c r="L58" i="73"/>
  <c r="B161" i="73"/>
  <c r="B65" i="73" a="1"/>
  <c r="B65" i="73" s="1"/>
  <c r="F60" i="73"/>
  <c r="L60" i="73"/>
  <c r="F61" i="73"/>
  <c r="L61" i="73"/>
  <c r="B130" i="72"/>
  <c r="E130" i="72" s="1" a="1"/>
  <c r="E130" i="72" s="1"/>
  <c r="B139" i="72"/>
  <c r="F65" i="72" a="1"/>
  <c r="F65" i="72" s="1"/>
  <c r="O95" i="72"/>
  <c r="B108" i="71"/>
  <c r="B78" i="71" s="1" a="1"/>
  <c r="B78" i="71" s="1"/>
  <c r="O65" i="71" a="1"/>
  <c r="O65" i="71" s="1"/>
  <c r="B99" i="71"/>
  <c r="F65" i="70" a="1"/>
  <c r="F65" i="70" s="1"/>
  <c r="O95" i="70"/>
  <c r="B130" i="70"/>
  <c r="E130" i="70" s="1" a="1"/>
  <c r="E130" i="70" s="1"/>
  <c r="B139" i="70"/>
  <c r="F126" i="69"/>
  <c r="O126" i="69" s="1"/>
  <c r="F157" i="69"/>
  <c r="O157" i="69" s="1"/>
  <c r="F95" i="69"/>
  <c r="F61" i="69"/>
  <c r="L61" i="69"/>
  <c r="F182" i="69"/>
  <c r="F91" i="69" s="1" a="1"/>
  <c r="F91" i="69" s="1"/>
  <c r="B175" i="69"/>
  <c r="B84" i="69" s="1" a="1"/>
  <c r="B84" i="69" s="1"/>
  <c r="B161" i="69"/>
  <c r="E164" i="69" a="1"/>
  <c r="E164" i="69" s="1"/>
  <c r="E72" i="69" s="1" a="1"/>
  <c r="E72" i="69" s="1"/>
  <c r="L58" i="69"/>
  <c r="B179" i="69"/>
  <c r="B88" i="69" s="1" a="1"/>
  <c r="B88" i="69" s="1"/>
  <c r="B164" i="69"/>
  <c r="B72" i="69" s="1" a="1"/>
  <c r="B72" i="69" s="1"/>
  <c r="E161" i="69" a="1"/>
  <c r="E161" i="69" s="1"/>
  <c r="B65" i="69" a="1"/>
  <c r="B65" i="69" s="1"/>
  <c r="F60" i="69"/>
  <c r="L60" i="69"/>
  <c r="B99" i="68"/>
  <c r="B108" i="68"/>
  <c r="B78" i="68" s="1" a="1"/>
  <c r="B78" i="68" s="1"/>
  <c r="O65" i="68" a="1"/>
  <c r="O65" i="68" s="1"/>
  <c r="B108" i="67"/>
  <c r="B78" i="67" s="1" a="1"/>
  <c r="B78" i="67" s="1"/>
  <c r="O65" i="67" a="1"/>
  <c r="O65" i="67" s="1"/>
  <c r="B99" i="67"/>
  <c r="C10" i="76"/>
  <c r="C10" i="69"/>
  <c r="S43" i="66" a="1"/>
  <c r="S43" i="66" s="1"/>
  <c r="AI15" i="66"/>
  <c r="AI1" i="66" s="1"/>
  <c r="I1" i="66" s="1"/>
  <c r="B10" i="66"/>
  <c r="A54" i="66" s="1"/>
  <c r="A61" i="66" l="1"/>
  <c r="A56" i="66"/>
  <c r="F56" i="66" s="1"/>
  <c r="L56" i="66" s="1"/>
  <c r="A60" i="66"/>
  <c r="E125" i="66"/>
  <c r="A58" i="66"/>
  <c r="F58" i="66" s="1"/>
  <c r="F54" i="66"/>
  <c r="C188" i="66"/>
  <c r="O188" i="66" s="1"/>
  <c r="B192" i="66" s="1"/>
  <c r="E192" i="66" s="1" a="1"/>
  <c r="E192" i="66" s="1"/>
  <c r="C219" i="66"/>
  <c r="O219" i="66" s="1"/>
  <c r="B223" i="66" s="1"/>
  <c r="E223" i="66" s="1" a="1"/>
  <c r="E223" i="66" s="1"/>
  <c r="E94" i="66"/>
  <c r="A57" i="66"/>
  <c r="F57" i="66" s="1"/>
  <c r="L57" i="66" s="1"/>
  <c r="E156" i="66"/>
  <c r="B108" i="77"/>
  <c r="B78" i="77" s="1" a="1"/>
  <c r="B78" i="77" s="1"/>
  <c r="O65" i="77" a="1"/>
  <c r="O65" i="77" s="1"/>
  <c r="B99" i="77"/>
  <c r="B139" i="76"/>
  <c r="B130" i="76"/>
  <c r="E130" i="76" s="1" a="1"/>
  <c r="E130" i="76" s="1"/>
  <c r="O95" i="76"/>
  <c r="F65" i="76" a="1"/>
  <c r="F65" i="76" s="1"/>
  <c r="B108" i="75"/>
  <c r="B78" i="75" s="1" a="1"/>
  <c r="B78" i="75" s="1"/>
  <c r="O65" i="75" a="1"/>
  <c r="O65" i="75" s="1"/>
  <c r="B99" i="75"/>
  <c r="B69" i="74" a="1"/>
  <c r="B69" i="74" s="1"/>
  <c r="E99" i="74" a="1"/>
  <c r="E99" i="74" s="1"/>
  <c r="E69" i="74" s="1" a="1"/>
  <c r="E69" i="74" s="1"/>
  <c r="B139" i="73"/>
  <c r="B130" i="73"/>
  <c r="E130" i="73" s="1" a="1"/>
  <c r="E130" i="73" s="1"/>
  <c r="O95" i="73"/>
  <c r="F65" i="73" a="1"/>
  <c r="F65" i="73" s="1"/>
  <c r="B99" i="72"/>
  <c r="B108" i="72"/>
  <c r="B78" i="72" s="1" a="1"/>
  <c r="B78" i="72" s="1"/>
  <c r="O65" i="72" a="1"/>
  <c r="O65" i="72" s="1"/>
  <c r="B69" i="71" a="1"/>
  <c r="B69" i="71" s="1"/>
  <c r="E99" i="71" a="1"/>
  <c r="E99" i="71" s="1"/>
  <c r="E69" i="71" s="1" a="1"/>
  <c r="E69" i="71" s="1"/>
  <c r="B99" i="70"/>
  <c r="B108" i="70"/>
  <c r="B78" i="70" s="1" a="1"/>
  <c r="B78" i="70" s="1"/>
  <c r="O65" i="70" a="1"/>
  <c r="O65" i="70" s="1"/>
  <c r="O95" i="69"/>
  <c r="F65" i="69" a="1"/>
  <c r="F65" i="69" s="1"/>
  <c r="B139" i="69"/>
  <c r="B130" i="69"/>
  <c r="E130" i="69" s="1" a="1"/>
  <c r="E130" i="69" s="1"/>
  <c r="B69" i="68" a="1"/>
  <c r="B69" i="68" s="1"/>
  <c r="E99" i="68" a="1"/>
  <c r="E99" i="68" s="1"/>
  <c r="E69" i="68" s="1" a="1"/>
  <c r="E69" i="68" s="1"/>
  <c r="B69" i="67" a="1"/>
  <c r="B69" i="67" s="1"/>
  <c r="E99" i="67" a="1"/>
  <c r="E99" i="67" s="1"/>
  <c r="E69" i="67" s="1" a="1"/>
  <c r="E69" i="67" s="1"/>
  <c r="C10" i="66"/>
  <c r="F126" i="66" l="1"/>
  <c r="O126" i="66" s="1"/>
  <c r="F157" i="66"/>
  <c r="O157" i="66" s="1"/>
  <c r="F95" i="66"/>
  <c r="B65" i="66" a="1"/>
  <c r="B65" i="66" s="1"/>
  <c r="F182" i="66"/>
  <c r="F91" i="66" s="1" a="1"/>
  <c r="F91" i="66" s="1"/>
  <c r="B164" i="66"/>
  <c r="B72" i="66" s="1" a="1"/>
  <c r="B72" i="66" s="1"/>
  <c r="E161" i="66" a="1"/>
  <c r="E161" i="66" s="1"/>
  <c r="L58" i="66"/>
  <c r="B161" i="66"/>
  <c r="B179" i="66"/>
  <c r="B88" i="66" s="1" a="1"/>
  <c r="B88" i="66" s="1"/>
  <c r="E164" i="66" a="1"/>
  <c r="E164" i="66" s="1"/>
  <c r="E72" i="66" s="1" a="1"/>
  <c r="E72" i="66" s="1"/>
  <c r="B175" i="66"/>
  <c r="B84" i="66" s="1" a="1"/>
  <c r="B84" i="66" s="1"/>
  <c r="F60" i="66"/>
  <c r="L60" i="66"/>
  <c r="F61" i="66"/>
  <c r="L61" i="66"/>
  <c r="B69" i="77" a="1"/>
  <c r="B69" i="77" s="1"/>
  <c r="E99" i="77" a="1"/>
  <c r="E99" i="77" s="1"/>
  <c r="E69" i="77" s="1" a="1"/>
  <c r="E69" i="77" s="1"/>
  <c r="B99" i="76"/>
  <c r="B108" i="76"/>
  <c r="B78" i="76" s="1" a="1"/>
  <c r="B78" i="76" s="1"/>
  <c r="O65" i="76" a="1"/>
  <c r="O65" i="76" s="1"/>
  <c r="B69" i="75" a="1"/>
  <c r="B69" i="75" s="1"/>
  <c r="E99" i="75" a="1"/>
  <c r="E99" i="75" s="1"/>
  <c r="E69" i="75" s="1" a="1"/>
  <c r="E69" i="75" s="1"/>
  <c r="B108" i="73"/>
  <c r="B78" i="73" s="1" a="1"/>
  <c r="B78" i="73" s="1"/>
  <c r="O65" i="73" a="1"/>
  <c r="O65" i="73" s="1"/>
  <c r="B99" i="73"/>
  <c r="B69" i="72" a="1"/>
  <c r="B69" i="72" s="1"/>
  <c r="E99" i="72" a="1"/>
  <c r="E99" i="72" s="1"/>
  <c r="E69" i="72" s="1" a="1"/>
  <c r="E69" i="72" s="1"/>
  <c r="B69" i="70" a="1"/>
  <c r="B69" i="70" s="1"/>
  <c r="E99" i="70" a="1"/>
  <c r="E99" i="70" s="1"/>
  <c r="E69" i="70" s="1" a="1"/>
  <c r="E69" i="70" s="1"/>
  <c r="B108" i="69"/>
  <c r="B78" i="69" s="1" a="1"/>
  <c r="B78" i="69" s="1"/>
  <c r="O65" i="69" a="1"/>
  <c r="O65" i="69" s="1"/>
  <c r="B99" i="69"/>
  <c r="Q44" i="66"/>
  <c r="O95" i="66" l="1"/>
  <c r="F65" i="66" a="1"/>
  <c r="F65" i="66" s="1"/>
  <c r="B139" i="66"/>
  <c r="B130" i="66"/>
  <c r="E130" i="66" s="1" a="1"/>
  <c r="E130" i="66" s="1"/>
  <c r="B69" i="76" a="1"/>
  <c r="B69" i="76" s="1"/>
  <c r="E99" i="76" a="1"/>
  <c r="E99" i="76" s="1"/>
  <c r="E69" i="76" s="1" a="1"/>
  <c r="E69" i="76" s="1"/>
  <c r="B69" i="73" a="1"/>
  <c r="B69" i="73" s="1"/>
  <c r="E99" i="73" a="1"/>
  <c r="E99" i="73" s="1"/>
  <c r="E69" i="73" s="1" a="1"/>
  <c r="E69" i="73" s="1"/>
  <c r="B69" i="69" a="1"/>
  <c r="B69" i="69" s="1"/>
  <c r="E99" i="69" a="1"/>
  <c r="E99" i="69" s="1"/>
  <c r="E69" i="69" s="1" a="1"/>
  <c r="E69" i="69" s="1"/>
  <c r="B99" i="66" l="1"/>
  <c r="B108" i="66"/>
  <c r="B78" i="66" s="1" a="1"/>
  <c r="B78" i="66" s="1"/>
  <c r="O65" i="66" a="1"/>
  <c r="O65" i="66" s="1"/>
  <c r="B69" i="66" l="1" a="1"/>
  <c r="B69" i="66" s="1"/>
  <c r="E99" i="66" a="1"/>
  <c r="E99" i="66" s="1"/>
  <c r="E69" i="66" s="1" a="1"/>
  <c r="E69" i="6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5743B4D-B232-4CE5-B69F-F86D85D29589}">
      <text>
        <r>
          <rPr>
            <b/>
            <sz val="9"/>
            <color indexed="81"/>
            <rFont val="MS P ゴシック"/>
            <family val="3"/>
            <charset val="128"/>
          </rPr>
          <t>当月の従事実績の
ありorなし　を選択</t>
        </r>
      </text>
    </comment>
    <comment ref="Q2" authorId="0" shapeId="0" xr:uid="{3105E22C-AD9E-4C99-8F1A-31E79EB12639}">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FB320E41-E738-44CC-9188-013B41DAB285}">
      <text>
        <r>
          <rPr>
            <b/>
            <sz val="9"/>
            <color indexed="81"/>
            <rFont val="MS P ゴシック"/>
            <family val="3"/>
            <charset val="128"/>
          </rPr>
          <t>勤務体系を選択</t>
        </r>
      </text>
    </comment>
    <comment ref="G10" authorId="0" shapeId="0" xr:uid="{7F11C6B5-3185-48C7-95E6-BF03234FCC43}">
      <text>
        <r>
          <rPr>
            <b/>
            <sz val="9"/>
            <color indexed="81"/>
            <rFont val="MS P ゴシック"/>
            <family val="3"/>
            <charset val="128"/>
          </rPr>
          <t>1日の所定労働時間</t>
        </r>
      </text>
    </comment>
    <comment ref="J10" authorId="0" shapeId="0" xr:uid="{C0D07480-7680-4468-9D8A-BFC8C9F5B682}">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339C7D5-7E1F-4C18-B74B-3DAC9C1EE141}">
      <text>
        <r>
          <rPr>
            <b/>
            <sz val="9"/>
            <color indexed="81"/>
            <rFont val="MS P ゴシック"/>
            <family val="3"/>
            <charset val="128"/>
          </rPr>
          <t>【裁量、(大学・国研等)裁量の場合】
1日のみなし労働時間
【固定残業代有の場合】
1か月の固定残業時間</t>
        </r>
      </text>
    </comment>
    <comment ref="Q10" authorId="0" shapeId="0" xr:uid="{49E135D0-CFF5-490D-8CE0-C1152489C660}">
      <text>
        <r>
          <rPr>
            <b/>
            <sz val="9"/>
            <color indexed="81"/>
            <rFont val="MS P ゴシック"/>
            <family val="3"/>
            <charset val="128"/>
          </rPr>
          <t>当月の他の公的資金に係る従事時間の合計</t>
        </r>
      </text>
    </comment>
    <comment ref="C11" authorId="0" shapeId="0" xr:uid="{30144E2A-783E-4C8E-A44B-6B9358675313}">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278B0DE6-F98E-4688-A8FD-BEAD018F9080}">
      <text>
        <r>
          <rPr>
            <b/>
            <sz val="9"/>
            <color indexed="81"/>
            <rFont val="MS P ゴシック"/>
            <family val="3"/>
            <charset val="128"/>
          </rPr>
          <t>【大学・国研等の場合のみ】
人件費算定表の「NEDO従事時間」へ記入</t>
        </r>
      </text>
    </comment>
    <comment ref="Q44" authorId="0" shapeId="0" xr:uid="{7643C985-F4FC-4532-84AB-57BFD221124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18ABAAA1-013D-4584-8492-A53D82D93D3C}">
      <text>
        <r>
          <rPr>
            <b/>
            <sz val="9"/>
            <color indexed="81"/>
            <rFont val="MS P ゴシック"/>
            <family val="3"/>
            <charset val="128"/>
          </rPr>
          <t>当月の従事実績の
ありorなし　を選択</t>
        </r>
      </text>
    </comment>
    <comment ref="Q2" authorId="0" shapeId="0" xr:uid="{3AA67E5B-DE19-4E96-B10E-6C799F04260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7298EA8C-0928-4208-9AFC-A949049857BA}">
      <text>
        <r>
          <rPr>
            <b/>
            <sz val="9"/>
            <color indexed="81"/>
            <rFont val="MS P ゴシック"/>
            <family val="3"/>
            <charset val="128"/>
          </rPr>
          <t>勤務体系を選択</t>
        </r>
      </text>
    </comment>
    <comment ref="G10" authorId="0" shapeId="0" xr:uid="{2971AA8B-B6B6-4BFB-8344-119663B57E59}">
      <text>
        <r>
          <rPr>
            <b/>
            <sz val="9"/>
            <color indexed="81"/>
            <rFont val="MS P ゴシック"/>
            <family val="3"/>
            <charset val="128"/>
          </rPr>
          <t>1日の所定労働時間</t>
        </r>
      </text>
    </comment>
    <comment ref="J10" authorId="0" shapeId="0" xr:uid="{5D9F98C6-F7CD-47D0-A366-FD78D2B10961}">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934A24A-7BF2-4581-9677-86549B24E446}">
      <text>
        <r>
          <rPr>
            <b/>
            <sz val="9"/>
            <color indexed="81"/>
            <rFont val="MS P ゴシック"/>
            <family val="3"/>
            <charset val="128"/>
          </rPr>
          <t>【裁量、(大学・国研等)裁量の場合】
1日のみなし労働時間
【固定残業代有の場合】
1か月の固定残業時間</t>
        </r>
      </text>
    </comment>
    <comment ref="Q10" authorId="0" shapeId="0" xr:uid="{3402B211-A304-4524-928D-3FB62A0615B9}">
      <text>
        <r>
          <rPr>
            <b/>
            <sz val="9"/>
            <color indexed="81"/>
            <rFont val="MS P ゴシック"/>
            <family val="3"/>
            <charset val="128"/>
          </rPr>
          <t>当月の他の公的資金に係る従事時間の合計</t>
        </r>
      </text>
    </comment>
    <comment ref="C11" authorId="0" shapeId="0" xr:uid="{CCF7140A-CD34-4854-AB96-2500546BAC26}">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0E59651B-D5F6-4E63-8B8F-788D61EB50F3}">
      <text>
        <r>
          <rPr>
            <b/>
            <sz val="9"/>
            <color indexed="81"/>
            <rFont val="MS P ゴシック"/>
            <family val="3"/>
            <charset val="128"/>
          </rPr>
          <t>【大学・国研等の場合のみ】
人件費算定表の「NEDO従事時間」へ記入</t>
        </r>
      </text>
    </comment>
    <comment ref="Q44" authorId="0" shapeId="0" xr:uid="{673958E4-6376-4D56-A8B1-3017CEBDAF4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D53CEAF4-D2B6-4EA9-801E-28F67DA3395C}">
      <text>
        <r>
          <rPr>
            <b/>
            <sz val="9"/>
            <color indexed="81"/>
            <rFont val="MS P ゴシック"/>
            <family val="3"/>
            <charset val="128"/>
          </rPr>
          <t>当月の従事実績の
ありorなし　を選択</t>
        </r>
      </text>
    </comment>
    <comment ref="Q2" authorId="0" shapeId="0" xr:uid="{08D4F06E-F9B3-4BC5-85CA-E5B75A2FCE09}">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A11CF1D2-1AFD-41A5-A1F1-6E863E5511CA}">
      <text>
        <r>
          <rPr>
            <b/>
            <sz val="9"/>
            <color indexed="81"/>
            <rFont val="MS P ゴシック"/>
            <family val="3"/>
            <charset val="128"/>
          </rPr>
          <t>勤務体系を選択</t>
        </r>
      </text>
    </comment>
    <comment ref="G10" authorId="0" shapeId="0" xr:uid="{527DDDE4-795C-4A70-A83D-BD2B62E39264}">
      <text>
        <r>
          <rPr>
            <b/>
            <sz val="9"/>
            <color indexed="81"/>
            <rFont val="MS P ゴシック"/>
            <family val="3"/>
            <charset val="128"/>
          </rPr>
          <t>1日の所定労働時間</t>
        </r>
      </text>
    </comment>
    <comment ref="J10" authorId="0" shapeId="0" xr:uid="{050A301B-50EA-4E76-BB90-08C3E17A233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75E1F910-B7C3-4AF7-BF9C-BC4A077801F6}">
      <text>
        <r>
          <rPr>
            <b/>
            <sz val="9"/>
            <color indexed="81"/>
            <rFont val="MS P ゴシック"/>
            <family val="3"/>
            <charset val="128"/>
          </rPr>
          <t>【裁量、(大学・国研等)裁量の場合】
1日のみなし労働時間
【固定残業代有の場合】
1か月の固定残業時間</t>
        </r>
      </text>
    </comment>
    <comment ref="Q10" authorId="0" shapeId="0" xr:uid="{19FC69AB-277C-4FFC-95FC-C0034CA000E7}">
      <text>
        <r>
          <rPr>
            <b/>
            <sz val="9"/>
            <color indexed="81"/>
            <rFont val="MS P ゴシック"/>
            <family val="3"/>
            <charset val="128"/>
          </rPr>
          <t>当月の他の公的資金に係る従事時間の合計</t>
        </r>
      </text>
    </comment>
    <comment ref="C11" authorId="0" shapeId="0" xr:uid="{DC9DC145-EB26-49FC-9B11-2106142A5209}">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EB7F8311-932A-4763-83EB-071CD4684693}">
      <text>
        <r>
          <rPr>
            <b/>
            <sz val="9"/>
            <color indexed="81"/>
            <rFont val="MS P ゴシック"/>
            <family val="3"/>
            <charset val="128"/>
          </rPr>
          <t>【大学・国研等の場合のみ】
人件費算定表の「NEDO従事時間」へ記入</t>
        </r>
      </text>
    </comment>
    <comment ref="Q44" authorId="0" shapeId="0" xr:uid="{A86BFB8B-8FBC-4389-AEF2-57245256AECC}">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A769A0-3DCA-4908-BDF6-97886AE7F1E8}">
      <text>
        <r>
          <rPr>
            <b/>
            <sz val="9"/>
            <color indexed="81"/>
            <rFont val="MS P ゴシック"/>
            <family val="3"/>
            <charset val="128"/>
          </rPr>
          <t>当月の従事実績の
ありorなし　を選択</t>
        </r>
      </text>
    </comment>
    <comment ref="Q2" authorId="0" shapeId="0" xr:uid="{5DBF2D63-136D-4A28-A667-9E785705E7F1}">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EF250135-A68B-4CCE-A8D1-918259EA682E}">
      <text>
        <r>
          <rPr>
            <b/>
            <sz val="9"/>
            <color indexed="81"/>
            <rFont val="MS P ゴシック"/>
            <family val="3"/>
            <charset val="128"/>
          </rPr>
          <t>勤務体系を選択</t>
        </r>
      </text>
    </comment>
    <comment ref="G10" authorId="0" shapeId="0" xr:uid="{06AA842D-501B-4687-A6AE-F57390B1A710}">
      <text>
        <r>
          <rPr>
            <b/>
            <sz val="9"/>
            <color indexed="81"/>
            <rFont val="MS P ゴシック"/>
            <family val="3"/>
            <charset val="128"/>
          </rPr>
          <t>1日の所定労働時間</t>
        </r>
      </text>
    </comment>
    <comment ref="J10" authorId="0" shapeId="0" xr:uid="{F1A0E263-8D36-4FDD-AF7C-0C7A417CFF9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AC3F09D-1968-44E1-A44D-EED14FA32657}">
      <text>
        <r>
          <rPr>
            <b/>
            <sz val="9"/>
            <color indexed="81"/>
            <rFont val="MS P ゴシック"/>
            <family val="3"/>
            <charset val="128"/>
          </rPr>
          <t>【裁量、(大学・国研等)裁量の場合】
1日のみなし労働時間
【固定残業代有の場合】
1か月の固定残業時間</t>
        </r>
      </text>
    </comment>
    <comment ref="Q10" authorId="0" shapeId="0" xr:uid="{41A0952B-CA8A-471D-9F06-1A2A3E5ACC2B}">
      <text>
        <r>
          <rPr>
            <b/>
            <sz val="9"/>
            <color indexed="81"/>
            <rFont val="MS P ゴシック"/>
            <family val="3"/>
            <charset val="128"/>
          </rPr>
          <t>当月の他の公的資金に係る従事時間の合計</t>
        </r>
      </text>
    </comment>
    <comment ref="C11" authorId="0" shapeId="0" xr:uid="{9340B8FE-B846-4558-AC34-31F43E5A4483}">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B5915E20-E84D-4216-B347-24EA9655F3F8}">
      <text>
        <r>
          <rPr>
            <b/>
            <sz val="9"/>
            <color indexed="81"/>
            <rFont val="MS P ゴシック"/>
            <family val="3"/>
            <charset val="128"/>
          </rPr>
          <t>【大学・国研等の場合のみ】
人件費算定表の「NEDO従事時間」へ記入</t>
        </r>
      </text>
    </comment>
    <comment ref="Q44" authorId="0" shapeId="0" xr:uid="{AF901429-C609-42EF-A62A-715F1579F9F6}">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EE63471-6350-4181-9FAE-794EFC563E5F}">
      <text>
        <r>
          <rPr>
            <b/>
            <sz val="9"/>
            <color indexed="81"/>
            <rFont val="MS P ゴシック"/>
            <family val="3"/>
            <charset val="128"/>
          </rPr>
          <t>当月の従事実績の
ありorなし　を選択</t>
        </r>
      </text>
    </comment>
    <comment ref="Q2" authorId="0" shapeId="0" xr:uid="{4C1FB617-1BA7-4403-ABC3-1B780390175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4E5BA0A1-7434-4545-9E97-ECF019B7B090}">
      <text>
        <r>
          <rPr>
            <b/>
            <sz val="9"/>
            <color indexed="81"/>
            <rFont val="MS P ゴシック"/>
            <family val="3"/>
            <charset val="128"/>
          </rPr>
          <t>勤務体系を選択</t>
        </r>
      </text>
    </comment>
    <comment ref="G10" authorId="0" shapeId="0" xr:uid="{1306BDDA-2CEF-4768-9AB1-2CAE19D2B6C8}">
      <text>
        <r>
          <rPr>
            <b/>
            <sz val="9"/>
            <color indexed="81"/>
            <rFont val="MS P ゴシック"/>
            <family val="3"/>
            <charset val="128"/>
          </rPr>
          <t>1日の所定労働時間</t>
        </r>
      </text>
    </comment>
    <comment ref="J10" authorId="0" shapeId="0" xr:uid="{44F71A49-9D2D-4343-A766-19E2030FCBBD}">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E162A42-8B66-4B3D-B774-BD838C3AEF69}">
      <text>
        <r>
          <rPr>
            <b/>
            <sz val="9"/>
            <color indexed="81"/>
            <rFont val="MS P ゴシック"/>
            <family val="3"/>
            <charset val="128"/>
          </rPr>
          <t>【裁量、(大学・国研等)裁量の場合】
1日のみなし労働時間
【固定残業代有の場合】
1か月の固定残業時間</t>
        </r>
      </text>
    </comment>
    <comment ref="Q10" authorId="0" shapeId="0" xr:uid="{6F188398-D47E-4ED7-8C93-FCA90287D4F5}">
      <text>
        <r>
          <rPr>
            <b/>
            <sz val="9"/>
            <color indexed="81"/>
            <rFont val="MS P ゴシック"/>
            <family val="3"/>
            <charset val="128"/>
          </rPr>
          <t>当月の他の公的資金に係る従事時間の合計</t>
        </r>
      </text>
    </comment>
    <comment ref="C11" authorId="0" shapeId="0" xr:uid="{40565D39-9082-4866-801D-3959A0CA4384}">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043C3869-9263-43BE-A91D-FE5713698498}">
      <text>
        <r>
          <rPr>
            <b/>
            <sz val="9"/>
            <color indexed="81"/>
            <rFont val="MS P ゴシック"/>
            <family val="3"/>
            <charset val="128"/>
          </rPr>
          <t>【大学・国研等の場合のみ】
人件費算定表の「NEDO従事時間」へ記入</t>
        </r>
      </text>
    </comment>
    <comment ref="Q44" authorId="0" shapeId="0" xr:uid="{22F45FA7-1106-4081-A81A-C00420561D8C}">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45F7E0DD-286A-4578-8DF5-6A39CAD5C18C}">
      <text>
        <r>
          <rPr>
            <b/>
            <sz val="9"/>
            <color indexed="81"/>
            <rFont val="MS P ゴシック"/>
            <family val="3"/>
            <charset val="128"/>
          </rPr>
          <t>当月の従事実績の
ありorなし　を選択</t>
        </r>
      </text>
    </comment>
    <comment ref="Q2" authorId="0" shapeId="0" xr:uid="{7FB2B6BE-3859-491C-AAEB-548AAD47642F}">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7E6CD31C-9AD1-4507-B6B4-C4AA22D7E79F}">
      <text>
        <r>
          <rPr>
            <b/>
            <sz val="9"/>
            <color indexed="81"/>
            <rFont val="MS P ゴシック"/>
            <family val="3"/>
            <charset val="128"/>
          </rPr>
          <t>勤務体系を選択</t>
        </r>
      </text>
    </comment>
    <comment ref="G10" authorId="0" shapeId="0" xr:uid="{B9245B59-083C-43E9-9B73-D7648514AA20}">
      <text>
        <r>
          <rPr>
            <b/>
            <sz val="9"/>
            <color indexed="81"/>
            <rFont val="MS P ゴシック"/>
            <family val="3"/>
            <charset val="128"/>
          </rPr>
          <t>1日の所定労働時間</t>
        </r>
      </text>
    </comment>
    <comment ref="J10" authorId="0" shapeId="0" xr:uid="{5A4FB954-8676-470A-A377-9FC40C0ED98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492CFD72-A8BE-476C-89DC-6D0192EF27DF}">
      <text>
        <r>
          <rPr>
            <b/>
            <sz val="9"/>
            <color indexed="81"/>
            <rFont val="MS P ゴシック"/>
            <family val="3"/>
            <charset val="128"/>
          </rPr>
          <t>【裁量、(大学・国研等)裁量の場合】
1日のみなし労働時間
【固定残業代有の場合】
1か月の固定残業時間</t>
        </r>
      </text>
    </comment>
    <comment ref="Q10" authorId="0" shapeId="0" xr:uid="{B42E5189-6BBE-495F-B871-13B9921E4A12}">
      <text>
        <r>
          <rPr>
            <b/>
            <sz val="9"/>
            <color indexed="81"/>
            <rFont val="MS P ゴシック"/>
            <family val="3"/>
            <charset val="128"/>
          </rPr>
          <t>当月の他の公的資金に係る従事時間の合計</t>
        </r>
      </text>
    </comment>
    <comment ref="C11" authorId="0" shapeId="0" xr:uid="{2C3FB177-7465-4AF4-950B-205DFF1A66E7}">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8670DEDA-B0F4-4BAC-8D74-292421B21427}">
      <text>
        <r>
          <rPr>
            <b/>
            <sz val="9"/>
            <color indexed="81"/>
            <rFont val="MS P ゴシック"/>
            <family val="3"/>
            <charset val="128"/>
          </rPr>
          <t>【大学・国研等の場合のみ】
人件費算定表の「NEDO従事時間」へ記入</t>
        </r>
      </text>
    </comment>
    <comment ref="Q44" authorId="0" shapeId="0" xr:uid="{97F9FD4B-548E-4B65-A5FA-4B18CDC6F74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22B173A-486B-4751-949E-F13B43E0D46D}">
      <text>
        <r>
          <rPr>
            <b/>
            <sz val="9"/>
            <color indexed="81"/>
            <rFont val="MS P ゴシック"/>
            <family val="3"/>
            <charset val="128"/>
          </rPr>
          <t>当月の従事実績の
ありorなし　を選択</t>
        </r>
      </text>
    </comment>
    <comment ref="Q2" authorId="0" shapeId="0" xr:uid="{8D19AE81-41FC-49F2-B335-185BF41D722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F5DB5653-25DF-4417-8618-7D5F5B4644E3}">
      <text>
        <r>
          <rPr>
            <b/>
            <sz val="9"/>
            <color indexed="81"/>
            <rFont val="MS P ゴシック"/>
            <family val="3"/>
            <charset val="128"/>
          </rPr>
          <t>勤務体系を選択</t>
        </r>
      </text>
    </comment>
    <comment ref="G10" authorId="0" shapeId="0" xr:uid="{0DA79D68-4D92-417A-94C9-86DDE5A7EA1F}">
      <text>
        <r>
          <rPr>
            <b/>
            <sz val="9"/>
            <color indexed="81"/>
            <rFont val="MS P ゴシック"/>
            <family val="3"/>
            <charset val="128"/>
          </rPr>
          <t>1日の所定労働時間</t>
        </r>
      </text>
    </comment>
    <comment ref="J10" authorId="0" shapeId="0" xr:uid="{C2C4E0FE-747A-4F04-A708-91CF01F165A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56E2762-D5F2-49DC-AA73-1953EC80ECF2}">
      <text>
        <r>
          <rPr>
            <b/>
            <sz val="9"/>
            <color indexed="81"/>
            <rFont val="MS P ゴシック"/>
            <family val="3"/>
            <charset val="128"/>
          </rPr>
          <t>【裁量、(大学・国研等)裁量の場合】
1日のみなし労働時間
【固定残業代有の場合】
1か月の固定残業時間</t>
        </r>
      </text>
    </comment>
    <comment ref="Q10" authorId="0" shapeId="0" xr:uid="{3F912372-412D-48B0-88B1-53D3432D0766}">
      <text>
        <r>
          <rPr>
            <b/>
            <sz val="9"/>
            <color indexed="81"/>
            <rFont val="MS P ゴシック"/>
            <family val="3"/>
            <charset val="128"/>
          </rPr>
          <t>当月の他の公的資金に係る従事時間の合計</t>
        </r>
      </text>
    </comment>
    <comment ref="C11" authorId="0" shapeId="0" xr:uid="{442BF291-0601-4B6A-B917-4BB67E8797F0}">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25381D94-B766-405A-9745-4973F047E194}">
      <text>
        <r>
          <rPr>
            <b/>
            <sz val="9"/>
            <color indexed="81"/>
            <rFont val="MS P ゴシック"/>
            <family val="3"/>
            <charset val="128"/>
          </rPr>
          <t>【大学・国研等の場合のみ】
人件費算定表の「NEDO従事時間」へ記入</t>
        </r>
      </text>
    </comment>
    <comment ref="Q44" authorId="0" shapeId="0" xr:uid="{676F67ED-27AE-4DD6-AB3B-0A182EB4793E}">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C0CC3F51-6374-401E-BA3E-92C35586907F}">
      <text>
        <r>
          <rPr>
            <b/>
            <sz val="9"/>
            <color indexed="81"/>
            <rFont val="MS P ゴシック"/>
            <family val="3"/>
            <charset val="128"/>
          </rPr>
          <t>当月の従事実績の
ありorなし　を選択</t>
        </r>
      </text>
    </comment>
    <comment ref="Q2" authorId="0" shapeId="0" xr:uid="{97C45E78-95AD-4F4F-AE11-54315BDAA243}">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37EC4C85-5B9D-4985-A350-A51DBA98A925}">
      <text>
        <r>
          <rPr>
            <b/>
            <sz val="9"/>
            <color indexed="81"/>
            <rFont val="MS P ゴシック"/>
            <family val="3"/>
            <charset val="128"/>
          </rPr>
          <t>勤務体系を選択</t>
        </r>
      </text>
    </comment>
    <comment ref="G10" authorId="0" shapeId="0" xr:uid="{97F6ABC3-6877-478E-882E-28D7406842E1}">
      <text>
        <r>
          <rPr>
            <b/>
            <sz val="9"/>
            <color indexed="81"/>
            <rFont val="MS P ゴシック"/>
            <family val="3"/>
            <charset val="128"/>
          </rPr>
          <t>1日の所定労働時間</t>
        </r>
      </text>
    </comment>
    <comment ref="J10" authorId="0" shapeId="0" xr:uid="{2DD546D4-0476-4A00-BA02-D98C60CE69C2}">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4821ECFC-5928-4A72-ACE7-1B48DCB3BD55}">
      <text>
        <r>
          <rPr>
            <b/>
            <sz val="9"/>
            <color indexed="81"/>
            <rFont val="MS P ゴシック"/>
            <family val="3"/>
            <charset val="128"/>
          </rPr>
          <t>【裁量、(大学・国研等)裁量の場合】
1日のみなし労働時間
【固定残業代有の場合】
1か月の固定残業時間</t>
        </r>
      </text>
    </comment>
    <comment ref="Q10" authorId="0" shapeId="0" xr:uid="{B5D479A8-BB04-4746-9E69-26B1D4DDA2CF}">
      <text>
        <r>
          <rPr>
            <b/>
            <sz val="9"/>
            <color indexed="81"/>
            <rFont val="MS P ゴシック"/>
            <family val="3"/>
            <charset val="128"/>
          </rPr>
          <t>当月の他の公的資金に係る従事時間の合計</t>
        </r>
      </text>
    </comment>
    <comment ref="C11" authorId="0" shapeId="0" xr:uid="{47A029E5-185A-4B9D-900A-02D6D266E6AF}">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2BF3EA8D-CAF8-45DF-8C53-F4BA1262A0D9}">
      <text>
        <r>
          <rPr>
            <b/>
            <sz val="9"/>
            <color indexed="81"/>
            <rFont val="MS P ゴシック"/>
            <family val="3"/>
            <charset val="128"/>
          </rPr>
          <t>【大学・国研等の場合のみ】
人件費算定表の「NEDO従事時間」へ記入</t>
        </r>
      </text>
    </comment>
    <comment ref="Q44" authorId="0" shapeId="0" xr:uid="{EAAD64F4-3A9B-40C6-91BB-5F72C3658B5D}">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3A564FF-8323-42B4-8788-6B410DA80B2B}">
      <text>
        <r>
          <rPr>
            <b/>
            <sz val="9"/>
            <color indexed="81"/>
            <rFont val="MS P ゴシック"/>
            <family val="3"/>
            <charset val="128"/>
          </rPr>
          <t>当月の従事実績の
ありorなし　を選択</t>
        </r>
      </text>
    </comment>
    <comment ref="Q2" authorId="0" shapeId="0" xr:uid="{AB226B21-CC9A-4615-A961-4C39DE309E5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1078A365-4C5D-4E29-8B41-13582AFAD186}">
      <text>
        <r>
          <rPr>
            <b/>
            <sz val="9"/>
            <color indexed="81"/>
            <rFont val="MS P ゴシック"/>
            <family val="3"/>
            <charset val="128"/>
          </rPr>
          <t>勤務体系を選択</t>
        </r>
      </text>
    </comment>
    <comment ref="G10" authorId="0" shapeId="0" xr:uid="{D4D722D5-7D2C-4EC5-A862-B00CA16FF9ED}">
      <text>
        <r>
          <rPr>
            <b/>
            <sz val="9"/>
            <color indexed="81"/>
            <rFont val="MS P ゴシック"/>
            <family val="3"/>
            <charset val="128"/>
          </rPr>
          <t>1日の所定労働時間</t>
        </r>
      </text>
    </comment>
    <comment ref="J10" authorId="0" shapeId="0" xr:uid="{229B55A7-FE35-4827-9A29-70EEC61EE65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4659E92-10E3-4D47-84FE-1EC24BAE4003}">
      <text>
        <r>
          <rPr>
            <b/>
            <sz val="9"/>
            <color indexed="81"/>
            <rFont val="MS P ゴシック"/>
            <family val="3"/>
            <charset val="128"/>
          </rPr>
          <t>【裁量、(大学・国研等)裁量の場合】
1日のみなし労働時間
【固定残業代有の場合】
1か月の固定残業時間</t>
        </r>
      </text>
    </comment>
    <comment ref="Q10" authorId="0" shapeId="0" xr:uid="{E8B10ABE-968B-4599-858B-17E13E4DE0BE}">
      <text>
        <r>
          <rPr>
            <b/>
            <sz val="9"/>
            <color indexed="81"/>
            <rFont val="MS P ゴシック"/>
            <family val="3"/>
            <charset val="128"/>
          </rPr>
          <t>当月の他の公的資金に係る従事時間の合計</t>
        </r>
      </text>
    </comment>
    <comment ref="C11" authorId="0" shapeId="0" xr:uid="{FDFC0668-71D0-420D-9EB4-10ED45E85B8C}">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FF189540-1685-4A43-9F51-30E08FC6F5A5}">
      <text>
        <r>
          <rPr>
            <b/>
            <sz val="9"/>
            <color indexed="81"/>
            <rFont val="MS P ゴシック"/>
            <family val="3"/>
            <charset val="128"/>
          </rPr>
          <t>【大学・国研等の場合のみ】
人件費算定表の「NEDO従事時間」へ記入</t>
        </r>
      </text>
    </comment>
    <comment ref="Q44" authorId="0" shapeId="0" xr:uid="{8400E122-B4EA-4722-BD8F-BE7BDCD8469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419F64C3-A601-4AC3-8F53-FB4488EC34AB}">
      <text>
        <r>
          <rPr>
            <b/>
            <sz val="9"/>
            <color indexed="81"/>
            <rFont val="MS P ゴシック"/>
            <family val="3"/>
            <charset val="128"/>
          </rPr>
          <t>当月の従事実績の
ありorなし　を選択</t>
        </r>
      </text>
    </comment>
    <comment ref="Q2" authorId="0" shapeId="0" xr:uid="{AE9035ED-AE54-47B1-B759-7D2FD4E6C273}">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1811358C-17A9-4AD6-893F-DC45FBA23961}">
      <text>
        <r>
          <rPr>
            <b/>
            <sz val="9"/>
            <color indexed="81"/>
            <rFont val="MS P ゴシック"/>
            <family val="3"/>
            <charset val="128"/>
          </rPr>
          <t>勤務体系を選択</t>
        </r>
      </text>
    </comment>
    <comment ref="G10" authorId="0" shapeId="0" xr:uid="{A94A0BE5-2B29-4677-A248-FC2DFD6C5A31}">
      <text>
        <r>
          <rPr>
            <b/>
            <sz val="9"/>
            <color indexed="81"/>
            <rFont val="MS P ゴシック"/>
            <family val="3"/>
            <charset val="128"/>
          </rPr>
          <t>1日の所定労働時間</t>
        </r>
      </text>
    </comment>
    <comment ref="J10" authorId="0" shapeId="0" xr:uid="{1DA0408D-2A08-4E26-9148-90983958EAE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46FB082-10F9-4B7B-8781-93B1C520A858}">
      <text>
        <r>
          <rPr>
            <b/>
            <sz val="9"/>
            <color indexed="81"/>
            <rFont val="MS P ゴシック"/>
            <family val="3"/>
            <charset val="128"/>
          </rPr>
          <t>【裁量、(大学・国研等)裁量の場合】
1日のみなし労働時間
【固定残業代有の場合】
1か月の固定残業時間</t>
        </r>
      </text>
    </comment>
    <comment ref="Q10" authorId="0" shapeId="0" xr:uid="{56E4CF91-1A69-41AE-BAC9-64B7AD8CFF18}">
      <text>
        <r>
          <rPr>
            <b/>
            <sz val="9"/>
            <color indexed="81"/>
            <rFont val="MS P ゴシック"/>
            <family val="3"/>
            <charset val="128"/>
          </rPr>
          <t>当月の他の公的資金に係る従事時間の合計</t>
        </r>
      </text>
    </comment>
    <comment ref="C11" authorId="0" shapeId="0" xr:uid="{DE24E817-F33D-40E8-A9AB-8336E56E2DE8}">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58AFAF77-7A8B-4D89-BFB2-5EF456759841}">
      <text>
        <r>
          <rPr>
            <b/>
            <sz val="9"/>
            <color indexed="81"/>
            <rFont val="MS P ゴシック"/>
            <family val="3"/>
            <charset val="128"/>
          </rPr>
          <t>【大学・国研等の場合のみ】
人件費算定表の「NEDO従事時間」へ記入</t>
        </r>
      </text>
    </comment>
    <comment ref="Q44" authorId="0" shapeId="0" xr:uid="{BE499A9E-F97E-4B80-8815-45687D0F0910}">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A9724E92-E4D1-4351-8EF0-5D994BB00F16}">
      <text>
        <r>
          <rPr>
            <b/>
            <sz val="9"/>
            <color indexed="81"/>
            <rFont val="MS P ゴシック"/>
            <family val="3"/>
            <charset val="128"/>
          </rPr>
          <t>当月の従事実績の
ありorなし　を選択</t>
        </r>
      </text>
    </comment>
    <comment ref="Q2" authorId="0" shapeId="0" xr:uid="{537F3065-CA29-49E1-912C-9667C9327443}">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0B262C17-4E3F-4DFF-B544-29EFF8FA947F}">
      <text>
        <r>
          <rPr>
            <b/>
            <sz val="9"/>
            <color indexed="81"/>
            <rFont val="MS P ゴシック"/>
            <family val="3"/>
            <charset val="128"/>
          </rPr>
          <t>勤務体系を選択</t>
        </r>
      </text>
    </comment>
    <comment ref="G10" authorId="0" shapeId="0" xr:uid="{32DC0DF7-0A25-44D8-86CF-7F03C675F2F4}">
      <text>
        <r>
          <rPr>
            <b/>
            <sz val="9"/>
            <color indexed="81"/>
            <rFont val="MS P ゴシック"/>
            <family val="3"/>
            <charset val="128"/>
          </rPr>
          <t>1日の所定労働時間</t>
        </r>
      </text>
    </comment>
    <comment ref="J10" authorId="0" shapeId="0" xr:uid="{27C239D5-49CB-4439-8527-2F6BD8AD7F41}">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6165A37-2509-43FF-B6AD-15C75F19A136}">
      <text>
        <r>
          <rPr>
            <b/>
            <sz val="9"/>
            <color indexed="81"/>
            <rFont val="MS P ゴシック"/>
            <family val="3"/>
            <charset val="128"/>
          </rPr>
          <t>【裁量、(大学・国研等)裁量の場合】
1日のみなし労働時間
【固定残業代有の場合】
1か月の固定残業時間</t>
        </r>
      </text>
    </comment>
    <comment ref="Q10" authorId="0" shapeId="0" xr:uid="{7F888392-8ABE-45BB-B8C9-35D757DAAD0F}">
      <text>
        <r>
          <rPr>
            <b/>
            <sz val="9"/>
            <color indexed="81"/>
            <rFont val="MS P ゴシック"/>
            <family val="3"/>
            <charset val="128"/>
          </rPr>
          <t>当月の他の公的資金に係る従事時間の合計</t>
        </r>
      </text>
    </comment>
    <comment ref="C11" authorId="0" shapeId="0" xr:uid="{46ED521A-01B1-4AEE-B7BA-1A6C85BEB119}">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63477E50-D110-473B-8E8C-FAB463C70ED3}">
      <text>
        <r>
          <rPr>
            <b/>
            <sz val="9"/>
            <color indexed="81"/>
            <rFont val="MS P ゴシック"/>
            <family val="3"/>
            <charset val="128"/>
          </rPr>
          <t>【大学・国研等の場合のみ】
人件費算定表の「NEDO従事時間」へ記入</t>
        </r>
      </text>
    </comment>
    <comment ref="Q44" authorId="0" shapeId="0" xr:uid="{BF6E18F6-CB6A-4027-BE8B-65415F59449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1EE901E-2F72-4E51-8CDB-D817096513C5}">
      <text>
        <r>
          <rPr>
            <b/>
            <sz val="9"/>
            <color indexed="81"/>
            <rFont val="MS P ゴシック"/>
            <family val="3"/>
            <charset val="128"/>
          </rPr>
          <t>当月の従事実績の
ありorなし　を選択</t>
        </r>
      </text>
    </comment>
    <comment ref="Q2" authorId="0" shapeId="0" xr:uid="{42254527-48A1-4C5E-BB58-A4497F6189C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EF8D3F34-34F4-47F9-9965-A9A2A07DBE02}">
      <text>
        <r>
          <rPr>
            <b/>
            <sz val="9"/>
            <color indexed="81"/>
            <rFont val="MS P ゴシック"/>
            <family val="3"/>
            <charset val="128"/>
          </rPr>
          <t>勤務体系を選択</t>
        </r>
      </text>
    </comment>
    <comment ref="G10" authorId="0" shapeId="0" xr:uid="{CBD8CECF-B984-43BB-AB43-5E8318B9F0EE}">
      <text>
        <r>
          <rPr>
            <b/>
            <sz val="9"/>
            <color indexed="81"/>
            <rFont val="MS P ゴシック"/>
            <family val="3"/>
            <charset val="128"/>
          </rPr>
          <t>1日の所定労働時間</t>
        </r>
      </text>
    </comment>
    <comment ref="J10" authorId="0" shapeId="0" xr:uid="{86C4AB38-7331-46EF-B650-A0CB886D2C9D}">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4B56BA3E-34C6-4DA7-99BA-8895750607D7}">
      <text>
        <r>
          <rPr>
            <b/>
            <sz val="9"/>
            <color indexed="81"/>
            <rFont val="MS P ゴシック"/>
            <family val="3"/>
            <charset val="128"/>
          </rPr>
          <t>【裁量、(大学・国研等)裁量の場合】
1日のみなし労働時間
【固定残業代有の場合】
1か月の固定残業時間</t>
        </r>
      </text>
    </comment>
    <comment ref="Q10" authorId="0" shapeId="0" xr:uid="{3FA1ACC3-F34D-48E2-98FF-C3932073FBD4}">
      <text>
        <r>
          <rPr>
            <b/>
            <sz val="9"/>
            <color indexed="81"/>
            <rFont val="MS P ゴシック"/>
            <family val="3"/>
            <charset val="128"/>
          </rPr>
          <t>当月の他の公的資金に係る従事時間の合計</t>
        </r>
      </text>
    </comment>
    <comment ref="C11" authorId="0" shapeId="0" xr:uid="{128C366F-4681-4AC8-A355-A17644882140}">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CC6E8C3A-40BB-48FD-AF06-DDDD47AFF3B1}">
      <text>
        <r>
          <rPr>
            <b/>
            <sz val="9"/>
            <color indexed="81"/>
            <rFont val="MS P ゴシック"/>
            <family val="3"/>
            <charset val="128"/>
          </rPr>
          <t>【大学・国研等の場合のみ】
人件費算定表の「NEDO従事時間」へ記入</t>
        </r>
      </text>
    </comment>
    <comment ref="Q44" authorId="0" shapeId="0" xr:uid="{4AAD0173-5F38-422B-98BA-C5ADC89BBE8D}">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<sst xmlns="http://schemas.openxmlformats.org/spreadsheetml/2006/main" count="4225" uniqueCount="179">
  <si>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</si>
  <si>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</si>
  <si>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</si>
  <si>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</si>
  <si>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</si>
  <si>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</si>
  <si>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</si>
  <si>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</si>
  <si>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</si>
  <si>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</si>
  <si>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</si>
  <si>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</si>
  <si>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</si>
  <si>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</si>
  <si>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</si>
  <si>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</si>
  <si>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</si>
  <si>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</si>
  <si>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</si>
  <si>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</si>
  <si>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※NEDO以外の公的資金に係る業務への従事：</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</si>
  <si>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</si>
  <si>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</si>
  <si>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</si>
  <si>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</si>
  <si>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</si>
  <si>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</si>
  <si>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</si>
  <si>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</si>
  <si>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</si>
  <si>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</si>
  <si>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</si>
  <si>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</si>
  <si>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</si>
  <si>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</si>
  <si>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</si>
  <si>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</si>
  <si>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</si>
  <si>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</si>
  <si>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</si>
  <si>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</si>
  <si>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</si>
  <si>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</si>
  <si>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</si>
  <si>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</si>
  <si>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</si>
  <si>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</si>
  <si>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</si>
  <si>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</si>
  <si>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</si>
  <si>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</si>
  <si>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</si>
  <si>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</si>
  <si>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</si>
  <si>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</si>
  <si>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＊事業者としてコンプライアンス(法令遵守)プログラム等を有する場合にはその責任者が、有しない場合には役員等コンプライ
　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</si>
  <si>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</si>
  <si>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</si>
  <si>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</si>
  <si>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</si>
  <si>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</si>
  <si>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</si>
  <si>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</si>
  <si>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</si>
  <si>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</si>
  <si>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</si>
  <si>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</si>
  <si>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</si>
  <si>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</si>
  <si>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</si>
  <si>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</si>
  <si>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</si>
  <si>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</si>
  <si>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</si>
  <si>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</si>
  <si>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</si>
  <si>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</si>
  <si>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</si>
  <si>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</si>
  <si>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</si>
  <si>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</si>
  <si>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</si>
  <si>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</si>
  <si>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</si>
  <si>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</si>
  <si>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</si>
  <si>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</si>
  <si>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</si>
  <si>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</si>
  <si>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</si>
  <si>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</si>
  <si>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</si>
  <si>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</si>
  <si>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</si>
  <si>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</si>
  <si>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</si>
  <si>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</si>
  <si>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</si>
  <si>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</si>
  <si>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</si>
  <si>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</si>
  <si>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</si>
  <si>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</si>
  <si>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</si>
  <si>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</si>
  <si>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</si>
  <si>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</si>
  <si>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</si>
  <si>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</si>
  <si>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</si>
  <si>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</si>
  <si>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</si>
  <si>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</si>
  <si>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</si>
  <si>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</si>
  <si>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出向</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</si>
  <si>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</si>
  <si>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</si>
  <si>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</si>
  <si>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</si>
  <si>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</si>
  <si>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</si>
  <si>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</si>
  <si>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</si>
  <si>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</si>
  <si>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</si>
  <si>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</si>
  <si>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２０２５年４月分</t>
    <phoneticPr fontId="2"/>
  </si>
  <si>
    <t>*****株式会社</t>
    <phoneticPr fontId="2"/>
  </si>
  <si>
    <t>*****部</t>
    <rPh sb="5" eb="6">
      <t>ブ</t>
    </rPh>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</si>
  <si>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</si>
  <si>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</si>
  <si>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</si>
  <si>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</si>
  <si>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</si>
  <si>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</si>
  <si>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</si>
  <si>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</si>
  <si>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</si>
  <si>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</si>
  <si>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</si>
  <si>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</si>
  <si>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</si>
  <si>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</si>
  <si>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時間休(h/月)</t>
    <rPh sb="0" eb="3">
      <t>ジカンキュウ</t>
    </rPh>
    <rPh sb="6" eb="7">
      <t>ツキ</t>
    </rPh>
    <phoneticPr fontId="2"/>
  </si>
  <si>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</si>
  <si>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</si>
  <si>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</si>
  <si>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</si>
  <si>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</si>
  <si>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</si>
  <si>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　　時間休(h/月)</t>
    <rPh sb="2" eb="5">
      <t>ジカンキュウ</t>
    </rPh>
    <rPh sb="8" eb="9">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</si>
  <si>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</si>
  <si>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</si>
  <si>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</si>
  <si>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</si>
  <si>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</si>
  <si>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</si>
  <si>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</si>
  <si>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</si>
  <si>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</si>
  <si>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</si>
  <si>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</si>
  <si>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</si>
  <si>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</si>
  <si>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２０２５年５月分</t>
    <phoneticPr fontId="2"/>
  </si>
  <si>
    <t>２０２５年６月分</t>
    <phoneticPr fontId="2"/>
  </si>
  <si>
    <t>２０２５年７月分</t>
    <phoneticPr fontId="2"/>
  </si>
  <si>
    <t>２０２５年８月分</t>
    <phoneticPr fontId="2"/>
  </si>
  <si>
    <t>２０２５年９月分</t>
    <phoneticPr fontId="2"/>
  </si>
  <si>
    <t>２０２５年１０月分</t>
    <phoneticPr fontId="2"/>
  </si>
  <si>
    <t>２０２５年１１月分</t>
    <phoneticPr fontId="2"/>
  </si>
  <si>
    <t>２０２５年１２月分</t>
    <phoneticPr fontId="2"/>
  </si>
  <si>
    <t>２０２６年１月分</t>
    <phoneticPr fontId="2"/>
  </si>
  <si>
    <t>２０２６年２月分</t>
    <phoneticPr fontId="2"/>
  </si>
  <si>
    <t>２０２６年３月分</t>
    <phoneticPr fontId="2"/>
  </si>
  <si>
    <t>〇〇 〇〇（当該研究員の勤務体系を選択→）</t>
    <phoneticPr fontId="2"/>
  </si>
  <si>
    <t>助成事業従事日誌</t>
  </si>
  <si>
    <t>補助事業従事日誌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</si>
</sst>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s>
  <fonts count="76">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u/>
      <sz val="11"/>
      <color theme="10"/>
      <name val="ＭＳ Ｐゴシック"/>
      <family val="3"/>
      <charset val="128"/>
    </font>
    <font>
      <sz val="8"/>
      <color theme="10"/>
      <name val="ＭＳ Ｐゴシック"/>
      <family val="3"/>
      <charset val="128"/>
    </font>
    <font>
      <b/>
      <sz val="9"/>
      <color indexed="8"/>
      <name val="MS P ゴシック"/>
      <family val="3"/>
      <charset val="128"/>
    </font>
    <font>
      <b/>
      <sz val="7.5"/>
      <color rgb="FF0070C0"/>
      <name val="ＭＳ Ｐ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4">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3">
    <xf numFmtId="0" fontId="0" fillId="0" borderId="0"/>
    <xf numFmtId="38" fontId="1" fillId="0" borderId="0" applyFont="0" applyFill="0" applyBorder="0" applyAlignment="0" applyProtection="0"/>
    <xf numFmtId="0" fontId="45" fillId="0" borderId="0" applyNumberFormat="0" applyFill="0" applyBorder="0" applyAlignment="0" applyProtection="0"/>
  </cellStyleXfs>
  <cellXfs count="455">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176" fontId="12" fillId="3" borderId="11" xfId="0" applyNumberFormat="1" applyFont="1" applyFill="1" applyBorder="1" applyAlignment="1">
      <alignment horizontal="right" vertical="center" shrinkToFit="1"/>
    </xf>
    <xf numFmtId="176" fontId="14" fillId="3" borderId="12" xfId="0" applyNumberFormat="1" applyFont="1" applyFill="1" applyBorder="1" applyAlignment="1">
      <alignment horizontal="right" vertical="center" shrinkToFit="1"/>
    </xf>
    <xf numFmtId="0" fontId="5" fillId="0" borderId="13" xfId="0" applyFont="1" applyBorder="1" applyAlignment="1">
      <alignment horizontal="center" vertical="center" shrinkToFit="1"/>
    </xf>
    <xf numFmtId="38" fontId="11" fillId="0" borderId="16" xfId="1" applyFont="1" applyBorder="1" applyAlignment="1">
      <alignment horizontal="center" vertical="center"/>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25"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18" xfId="0" applyNumberFormat="1" applyFont="1" applyFill="1" applyBorder="1" applyAlignment="1" applyProtection="1">
      <alignment vertical="center" shrinkToFit="1"/>
      <protection locked="0"/>
    </xf>
    <xf numFmtId="176" fontId="8" fillId="5" borderId="20"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176" fontId="8" fillId="5" borderId="22"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3" xfId="0" applyNumberFormat="1" applyFont="1" applyFill="1" applyBorder="1" applyAlignment="1">
      <alignment horizontal="center" vertical="center"/>
    </xf>
    <xf numFmtId="176" fontId="8" fillId="5" borderId="27"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0" fontId="5" fillId="0" borderId="2"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3" xfId="0" applyFont="1" applyFill="1" applyBorder="1" applyAlignment="1">
      <alignment horizontal="center" vertical="center" shrinkToFit="1"/>
    </xf>
    <xf numFmtId="0" fontId="0" fillId="6" borderId="0" xfId="0" applyFill="1" applyAlignment="1">
      <alignment vertical="center"/>
    </xf>
    <xf numFmtId="49" fontId="3" fillId="6" borderId="0" xfId="0" applyNumberFormat="1" applyFont="1" applyFill="1" applyAlignment="1">
      <alignment vertical="center"/>
    </xf>
    <xf numFmtId="180" fontId="19" fillId="0" borderId="0" xfId="0" applyNumberFormat="1" applyFont="1" applyAlignment="1">
      <alignment vertical="center" shrinkToFit="1"/>
    </xf>
    <xf numFmtId="0" fontId="11" fillId="5" borderId="43" xfId="0" applyFont="1" applyFill="1" applyBorder="1" applyAlignment="1">
      <alignment horizontal="center" vertical="center"/>
    </xf>
    <xf numFmtId="0" fontId="11" fillId="0" borderId="21" xfId="0" applyFont="1" applyBorder="1" applyAlignment="1">
      <alignment horizontal="center" vertical="center"/>
    </xf>
    <xf numFmtId="0" fontId="11" fillId="5" borderId="21" xfId="0" applyFont="1" applyFill="1" applyBorder="1" applyAlignment="1">
      <alignment horizontal="center" vertical="center"/>
    </xf>
    <xf numFmtId="0" fontId="11" fillId="0" borderId="25" xfId="0" applyFont="1" applyBorder="1" applyAlignment="1">
      <alignment horizontal="center" vertical="center"/>
    </xf>
    <xf numFmtId="49" fontId="9" fillId="2" borderId="44" xfId="0" applyNumberFormat="1" applyFont="1" applyFill="1" applyBorder="1" applyAlignment="1">
      <alignment horizontal="center" vertical="center" shrinkToFit="1"/>
    </xf>
    <xf numFmtId="176" fontId="8" fillId="0" borderId="45"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2" xfId="0" applyNumberFormat="1" applyFont="1" applyBorder="1" applyAlignment="1" applyProtection="1">
      <alignment vertical="center" shrinkToFit="1"/>
      <protection locked="0"/>
    </xf>
    <xf numFmtId="176" fontId="8" fillId="0" borderId="53" xfId="0" applyNumberFormat="1" applyFont="1" applyBorder="1" applyAlignment="1" applyProtection="1">
      <alignment vertical="center" shrinkToFit="1"/>
      <protection locked="0"/>
    </xf>
    <xf numFmtId="0" fontId="0" fillId="0" borderId="14" xfId="0" applyBorder="1" applyAlignment="1">
      <alignment vertical="center"/>
    </xf>
    <xf numFmtId="0" fontId="15" fillId="4" borderId="59"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5" xfId="0" applyNumberFormat="1" applyFont="1" applyFill="1" applyBorder="1" applyAlignment="1">
      <alignment vertical="center"/>
    </xf>
    <xf numFmtId="177" fontId="0" fillId="0" borderId="62" xfId="0" applyNumberFormat="1" applyBorder="1" applyAlignment="1">
      <alignment vertical="center"/>
    </xf>
    <xf numFmtId="0" fontId="20" fillId="13" borderId="4" xfId="0" applyFont="1" applyFill="1" applyBorder="1" applyAlignment="1">
      <alignment horizontal="center" vertical="center"/>
    </xf>
    <xf numFmtId="4" fontId="26" fillId="3" borderId="62"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7"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4" xfId="0" applyFont="1" applyBorder="1" applyAlignment="1">
      <alignment vertical="center"/>
    </xf>
    <xf numFmtId="0" fontId="3" fillId="0" borderId="66" xfId="0" applyFont="1" applyBorder="1" applyAlignment="1">
      <alignment vertical="center"/>
    </xf>
    <xf numFmtId="0" fontId="3" fillId="0" borderId="63" xfId="0" applyFont="1" applyBorder="1" applyAlignment="1">
      <alignment horizontal="center"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7" xfId="0" applyFont="1" applyFill="1" applyBorder="1" applyAlignment="1" applyProtection="1">
      <alignment horizontal="center" vertical="center" shrinkToFit="1"/>
      <protection locked="0"/>
    </xf>
    <xf numFmtId="0" fontId="10" fillId="16" borderId="26" xfId="0" applyFont="1" applyFill="1" applyBorder="1" applyAlignment="1" applyProtection="1">
      <alignment horizontal="center" vertical="center" shrinkToFit="1"/>
      <protection locked="0"/>
    </xf>
    <xf numFmtId="0" fontId="5" fillId="0" borderId="13" xfId="0" applyFont="1" applyBorder="1" applyAlignment="1">
      <alignment horizontal="right" vertical="center" shrinkToFit="1"/>
    </xf>
    <xf numFmtId="0" fontId="1" fillId="0" borderId="14" xfId="0" applyFont="1" applyBorder="1" applyAlignment="1">
      <alignment vertical="center" shrinkToFit="1"/>
    </xf>
    <xf numFmtId="0" fontId="8" fillId="0" borderId="14" xfId="0" applyFont="1" applyBorder="1" applyAlignment="1">
      <alignment vertical="center"/>
    </xf>
    <xf numFmtId="4" fontId="23" fillId="6" borderId="4" xfId="0" applyNumberFormat="1" applyFont="1" applyFill="1" applyBorder="1" applyAlignment="1" applyProtection="1">
      <alignment vertical="center" shrinkToFit="1"/>
      <protection locked="0"/>
    </xf>
    <xf numFmtId="0" fontId="3" fillId="0" borderId="65"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 fontId="36" fillId="0" borderId="4" xfId="0" applyNumberFormat="1" applyFont="1" applyBorder="1" applyAlignment="1" applyProtection="1">
      <alignment vertical="center" shrinkToFit="1"/>
      <protection locked="0"/>
    </xf>
    <xf numFmtId="49" fontId="5" fillId="6" borderId="0" xfId="0" applyNumberFormat="1" applyFont="1" applyFill="1" applyAlignment="1">
      <alignment horizontal="right" vertical="center" shrinkToFit="1"/>
    </xf>
    <xf numFmtId="4" fontId="36" fillId="0" borderId="5" xfId="0" applyNumberFormat="1" applyFont="1" applyBorder="1" applyAlignment="1" applyProtection="1">
      <alignment vertical="center" shrinkToFit="1"/>
      <protection locked="0"/>
    </xf>
    <xf numFmtId="176" fontId="3" fillId="0" borderId="0" xfId="0" applyNumberFormat="1" applyFont="1" applyAlignment="1">
      <alignment vertical="center"/>
    </xf>
    <xf numFmtId="0" fontId="3" fillId="0" borderId="67" xfId="0" applyFont="1" applyBorder="1" applyAlignment="1">
      <alignment horizontal="right" vertical="center"/>
    </xf>
    <xf numFmtId="0" fontId="3" fillId="0" borderId="68" xfId="0" applyFont="1" applyBorder="1" applyAlignment="1">
      <alignment horizontal="left" vertical="center"/>
    </xf>
    <xf numFmtId="0" fontId="3" fillId="0" borderId="68" xfId="0" applyFont="1" applyBorder="1" applyAlignment="1">
      <alignment horizontal="right" vertical="center"/>
    </xf>
    <xf numFmtId="0" fontId="3" fillId="0" borderId="69" xfId="0" applyFont="1" applyBorder="1" applyAlignment="1">
      <alignment horizontal="right" vertical="center"/>
    </xf>
    <xf numFmtId="0" fontId="3" fillId="0" borderId="73"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4"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4"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4" xfId="0" applyNumberFormat="1" applyFont="1" applyBorder="1" applyAlignment="1">
      <alignment vertical="center" shrinkToFit="1"/>
    </xf>
    <xf numFmtId="2" fontId="38" fillId="0" borderId="74" xfId="0" applyNumberFormat="1" applyFont="1" applyBorder="1" applyAlignment="1">
      <alignment vertical="center"/>
    </xf>
    <xf numFmtId="0" fontId="38" fillId="0" borderId="74" xfId="0" applyFont="1" applyBorder="1" applyAlignment="1">
      <alignment vertical="center"/>
    </xf>
    <xf numFmtId="0" fontId="5" fillId="0" borderId="0" xfId="0" applyFont="1" applyAlignment="1">
      <alignment horizontal="left" vertical="center"/>
    </xf>
    <xf numFmtId="0" fontId="3" fillId="0" borderId="73" xfId="0" applyFont="1" applyBorder="1" applyAlignment="1">
      <alignment vertical="center"/>
    </xf>
    <xf numFmtId="176" fontId="35" fillId="0" borderId="0" xfId="0" applyNumberFormat="1" applyFont="1" applyAlignment="1">
      <alignment horizontal="center" vertical="center"/>
    </xf>
    <xf numFmtId="0" fontId="3" fillId="0" borderId="70" xfId="0" applyFont="1" applyBorder="1" applyAlignment="1">
      <alignment horizontal="right" vertical="center"/>
    </xf>
    <xf numFmtId="0" fontId="3" fillId="0" borderId="71" xfId="0" applyFont="1" applyBorder="1" applyAlignment="1">
      <alignment horizontal="right" vertical="center"/>
    </xf>
    <xf numFmtId="0" fontId="3" fillId="0" borderId="72" xfId="0" applyFont="1" applyBorder="1" applyAlignment="1">
      <alignment horizontal="right" vertical="center"/>
    </xf>
    <xf numFmtId="183" fontId="41" fillId="0" borderId="74" xfId="0" applyNumberFormat="1" applyFont="1" applyBorder="1" applyAlignment="1">
      <alignment horizontal="right" vertical="center"/>
    </xf>
    <xf numFmtId="49" fontId="27" fillId="0" borderId="0" xfId="0" applyNumberFormat="1" applyFont="1" applyAlignment="1">
      <alignmen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3"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16" xfId="0" applyFont="1" applyBorder="1" applyAlignment="1">
      <alignment horizontal="left"/>
    </xf>
    <xf numFmtId="0" fontId="9" fillId="0" borderId="84" xfId="0" applyFont="1" applyBorder="1" applyAlignment="1">
      <alignment horizontal="left"/>
    </xf>
    <xf numFmtId="0" fontId="9" fillId="0" borderId="85" xfId="0" applyFont="1" applyBorder="1" applyAlignment="1">
      <alignment horizontal="left"/>
    </xf>
    <xf numFmtId="0" fontId="9" fillId="0" borderId="83" xfId="0" applyFont="1" applyBorder="1" applyAlignment="1">
      <alignment horizontal="left"/>
    </xf>
    <xf numFmtId="0" fontId="9" fillId="0" borderId="86" xfId="0" applyFont="1" applyBorder="1" applyAlignment="1">
      <alignment horizontal="left"/>
    </xf>
    <xf numFmtId="49" fontId="9" fillId="0" borderId="86" xfId="0" applyNumberFormat="1" applyFont="1" applyBorder="1" applyAlignment="1">
      <alignment horizontal="left"/>
    </xf>
    <xf numFmtId="0" fontId="9" fillId="0" borderId="16" xfId="0" applyFont="1" applyBorder="1" applyAlignment="1">
      <alignment horizontal="center"/>
    </xf>
    <xf numFmtId="0" fontId="9" fillId="0" borderId="83" xfId="0" applyFont="1" applyBorder="1" applyAlignment="1">
      <alignment horizontal="center"/>
    </xf>
    <xf numFmtId="0" fontId="9" fillId="0" borderId="84"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0" fontId="9" fillId="0" borderId="90" xfId="0" applyFont="1" applyBorder="1" applyAlignment="1">
      <alignment horizontal="center"/>
    </xf>
    <xf numFmtId="0" fontId="9" fillId="0" borderId="91" xfId="0" applyFont="1" applyBorder="1" applyAlignment="1">
      <alignment horizontal="center"/>
    </xf>
    <xf numFmtId="0" fontId="9" fillId="0" borderId="92" xfId="0" applyFont="1" applyBorder="1" applyAlignment="1">
      <alignment horizontal="center"/>
    </xf>
    <xf numFmtId="49" fontId="3" fillId="6" borderId="54" xfId="0" applyNumberFormat="1" applyFont="1" applyFill="1" applyBorder="1" applyAlignment="1">
      <alignment vertical="center"/>
    </xf>
    <xf numFmtId="0" fontId="3" fillId="6" borderId="37" xfId="0" applyFont="1" applyFill="1" applyBorder="1" applyAlignment="1">
      <alignment horizontal="center" vertical="center" shrinkToFit="1"/>
    </xf>
    <xf numFmtId="49" fontId="3" fillId="6" borderId="13" xfId="0" applyNumberFormat="1" applyFont="1" applyFill="1" applyBorder="1" applyAlignment="1">
      <alignment vertical="center"/>
    </xf>
    <xf numFmtId="0" fontId="3" fillId="6" borderId="14" xfId="0" applyFont="1" applyFill="1" applyBorder="1" applyAlignment="1">
      <alignment horizontal="center" vertical="center" shrinkToFit="1"/>
    </xf>
    <xf numFmtId="0" fontId="3" fillId="6" borderId="13"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3"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9" fillId="0" borderId="0" xfId="0" applyFont="1" applyAlignment="1">
      <alignment horizontal="centerContinuous" vertical="center"/>
    </xf>
    <xf numFmtId="2" fontId="34" fillId="0" borderId="0" xfId="0" applyNumberFormat="1" applyFont="1" applyAlignment="1">
      <alignment horizontal="center" vertical="center"/>
    </xf>
    <xf numFmtId="177" fontId="34" fillId="0" borderId="0" xfId="0" applyNumberFormat="1" applyFont="1" applyAlignment="1">
      <alignment vertical="center"/>
    </xf>
    <xf numFmtId="183" fontId="51" fillId="0" borderId="74" xfId="0" applyNumberFormat="1" applyFont="1" applyBorder="1" applyAlignment="1">
      <alignment horizontal="right" vertical="center"/>
    </xf>
    <xf numFmtId="183" fontId="52" fillId="0" borderId="74" xfId="0" applyNumberFormat="1" applyFont="1" applyBorder="1" applyAlignment="1">
      <alignment horizontal="right" vertical="center"/>
    </xf>
    <xf numFmtId="0" fontId="50" fillId="0" borderId="0" xfId="0" applyFont="1" applyAlignment="1">
      <alignment horizontal="left" vertical="center"/>
    </xf>
    <xf numFmtId="0" fontId="50" fillId="0" borderId="0" xfId="0" applyFont="1" applyAlignment="1">
      <alignment horizontal="centerContinuous" vertical="center"/>
    </xf>
    <xf numFmtId="0" fontId="54" fillId="0" borderId="0" xfId="0" applyFont="1" applyAlignment="1">
      <alignment vertical="center"/>
    </xf>
    <xf numFmtId="0" fontId="50" fillId="0" borderId="0" xfId="0" applyFont="1" applyAlignment="1">
      <alignment vertical="center"/>
    </xf>
    <xf numFmtId="0" fontId="50" fillId="0" borderId="0" xfId="0" applyFont="1" applyAlignment="1">
      <alignment horizontal="right" vertical="center"/>
    </xf>
    <xf numFmtId="0" fontId="50" fillId="0" borderId="0" xfId="0" applyFont="1" applyAlignment="1">
      <alignment horizontal="center" vertical="center"/>
    </xf>
    <xf numFmtId="183" fontId="55" fillId="0" borderId="0" xfId="0" applyNumberFormat="1" applyFont="1" applyAlignment="1">
      <alignment horizontal="center" vertical="center"/>
    </xf>
    <xf numFmtId="184" fontId="54" fillId="0" borderId="0" xfId="0" applyNumberFormat="1" applyFont="1" applyAlignment="1">
      <alignment horizontal="right" vertical="center"/>
    </xf>
    <xf numFmtId="183" fontId="54" fillId="0" borderId="0" xfId="0" applyNumberFormat="1" applyFont="1" applyAlignment="1">
      <alignment horizontal="center" vertical="center"/>
    </xf>
    <xf numFmtId="183" fontId="54" fillId="0" borderId="0" xfId="0" applyNumberFormat="1" applyFont="1" applyAlignment="1">
      <alignment horizontal="left" vertical="center"/>
    </xf>
    <xf numFmtId="184" fontId="44" fillId="0" borderId="0" xfId="0" applyNumberFormat="1" applyFont="1" applyAlignment="1">
      <alignment horizontal="left" vertical="center"/>
    </xf>
    <xf numFmtId="49" fontId="3" fillId="0" borderId="3" xfId="0" applyNumberFormat="1" applyFont="1" applyBorder="1" applyAlignment="1">
      <alignment vertical="center"/>
    </xf>
    <xf numFmtId="49" fontId="3" fillId="0" borderId="1" xfId="0" applyNumberFormat="1" applyFont="1" applyBorder="1" applyAlignment="1">
      <alignment vertical="center"/>
    </xf>
    <xf numFmtId="0" fontId="3" fillId="6" borderId="1" xfId="0" applyFont="1" applyFill="1" applyBorder="1" applyAlignment="1">
      <alignment horizontal="center" vertical="center" shrinkToFit="1"/>
    </xf>
    <xf numFmtId="176" fontId="56" fillId="8" borderId="0" xfId="0" applyNumberFormat="1" applyFont="1" applyFill="1" applyAlignment="1">
      <alignment horizontal="center" vertical="center" wrapText="1"/>
    </xf>
    <xf numFmtId="176" fontId="57" fillId="8" borderId="0" xfId="0" applyNumberFormat="1" applyFont="1" applyFill="1" applyAlignment="1">
      <alignment horizontal="center" vertical="center" wrapText="1" shrinkToFit="1"/>
    </xf>
    <xf numFmtId="49" fontId="58" fillId="8" borderId="0" xfId="0" applyNumberFormat="1" applyFont="1" applyFill="1" applyAlignment="1">
      <alignment horizontal="center" vertical="center" wrapText="1"/>
    </xf>
    <xf numFmtId="49" fontId="56" fillId="8" borderId="0" xfId="0" applyNumberFormat="1" applyFont="1" applyFill="1" applyAlignment="1">
      <alignment horizontal="center" vertical="center" wrapText="1"/>
    </xf>
    <xf numFmtId="49" fontId="59" fillId="0" borderId="0" xfId="0" applyNumberFormat="1" applyFont="1" applyAlignment="1">
      <alignment vertical="center" shrinkToFit="1"/>
    </xf>
    <xf numFmtId="49" fontId="56" fillId="0" borderId="0" xfId="0" applyNumberFormat="1" applyFont="1" applyAlignment="1">
      <alignment vertical="center"/>
    </xf>
    <xf numFmtId="49" fontId="56" fillId="0" borderId="0" xfId="0" applyNumberFormat="1" applyFont="1" applyAlignment="1">
      <alignment horizontal="center" vertical="center" wrapText="1"/>
    </xf>
    <xf numFmtId="179" fontId="59" fillId="8" borderId="0" xfId="0" applyNumberFormat="1" applyFont="1" applyFill="1" applyAlignment="1">
      <alignment vertical="center" shrinkToFit="1"/>
    </xf>
    <xf numFmtId="179" fontId="59" fillId="9" borderId="0" xfId="0" applyNumberFormat="1" applyFont="1" applyFill="1" applyAlignment="1">
      <alignment vertical="center" shrinkToFit="1"/>
    </xf>
    <xf numFmtId="181" fontId="59" fillId="9" borderId="0" xfId="0" applyNumberFormat="1" applyFont="1" applyFill="1" applyAlignment="1">
      <alignment vertical="center" shrinkToFit="1"/>
    </xf>
    <xf numFmtId="181" fontId="59" fillId="8" borderId="0" xfId="0" applyNumberFormat="1" applyFont="1" applyFill="1" applyAlignment="1">
      <alignment vertical="center" shrinkToFit="1"/>
    </xf>
    <xf numFmtId="179" fontId="62" fillId="12" borderId="0" xfId="0" applyNumberFormat="1" applyFont="1" applyFill="1" applyAlignment="1">
      <alignment vertical="center"/>
    </xf>
    <xf numFmtId="179" fontId="63" fillId="12" borderId="0" xfId="0" applyNumberFormat="1" applyFont="1" applyFill="1" applyAlignment="1">
      <alignment vertical="center" shrinkToFit="1"/>
    </xf>
    <xf numFmtId="179" fontId="59" fillId="7" borderId="0" xfId="0" applyNumberFormat="1" applyFont="1" applyFill="1" applyAlignment="1">
      <alignment vertical="center" shrinkToFit="1"/>
    </xf>
    <xf numFmtId="179" fontId="59" fillId="0" borderId="0" xfId="0" applyNumberFormat="1" applyFont="1" applyAlignment="1">
      <alignment vertical="center" shrinkToFit="1"/>
    </xf>
    <xf numFmtId="180" fontId="59" fillId="0" borderId="0" xfId="0" applyNumberFormat="1" applyFont="1" applyAlignment="1">
      <alignment vertical="center" shrinkToFit="1"/>
    </xf>
    <xf numFmtId="181" fontId="57" fillId="0" borderId="0" xfId="0" applyNumberFormat="1" applyFont="1" applyAlignment="1">
      <alignment vertical="center"/>
    </xf>
    <xf numFmtId="181" fontId="59" fillId="0" borderId="0" xfId="0" applyNumberFormat="1" applyFont="1" applyAlignment="1">
      <alignment vertical="center" shrinkToFit="1"/>
    </xf>
    <xf numFmtId="181" fontId="59" fillId="11" borderId="0" xfId="0" applyNumberFormat="1" applyFont="1" applyFill="1" applyAlignment="1">
      <alignment vertical="center" shrinkToFit="1"/>
    </xf>
    <xf numFmtId="181" fontId="59" fillId="10" borderId="0" xfId="0" applyNumberFormat="1" applyFont="1" applyFill="1" applyAlignment="1">
      <alignment vertical="center" shrinkToFit="1"/>
    </xf>
    <xf numFmtId="49" fontId="59" fillId="0" borderId="0" xfId="0" applyNumberFormat="1" applyFont="1" applyAlignment="1">
      <alignment horizontal="right" vertical="center" shrinkToFit="1"/>
    </xf>
    <xf numFmtId="181" fontId="59" fillId="0" borderId="0" xfId="0" applyNumberFormat="1" applyFont="1" applyAlignment="1">
      <alignment horizontal="right" vertical="center" shrinkToFit="1"/>
    </xf>
    <xf numFmtId="0" fontId="60" fillId="0" borderId="0" xfId="0" applyFont="1" applyAlignment="1">
      <alignment vertical="center"/>
    </xf>
    <xf numFmtId="179" fontId="56" fillId="7" borderId="0" xfId="0" applyNumberFormat="1" applyFont="1" applyFill="1" applyAlignment="1">
      <alignment vertical="center"/>
    </xf>
    <xf numFmtId="181" fontId="59" fillId="7" borderId="0" xfId="0" applyNumberFormat="1" applyFont="1" applyFill="1" applyAlignment="1">
      <alignment vertical="center" shrinkToFit="1"/>
    </xf>
    <xf numFmtId="0" fontId="59" fillId="0" borderId="68" xfId="0" applyFont="1" applyBorder="1" applyAlignment="1">
      <alignment horizontal="left" vertical="center"/>
    </xf>
    <xf numFmtId="49" fontId="59" fillId="0" borderId="68" xfId="0" applyNumberFormat="1" applyFont="1" applyBorder="1" applyAlignment="1">
      <alignment horizontal="left" vertical="center" shrinkToFit="1"/>
    </xf>
    <xf numFmtId="176" fontId="59" fillId="0" borderId="68" xfId="0" applyNumberFormat="1" applyFont="1" applyBorder="1" applyAlignment="1">
      <alignment vertical="center" shrinkToFit="1"/>
    </xf>
    <xf numFmtId="49" fontId="59" fillId="0" borderId="68"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72" fillId="0" borderId="74"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6" fillId="0" borderId="0" xfId="0" applyNumberFormat="1" applyFont="1" applyAlignment="1">
      <alignment vertical="center"/>
    </xf>
    <xf numFmtId="49" fontId="59" fillId="0" borderId="0" xfId="0" applyNumberFormat="1" applyFont="1" applyAlignment="1">
      <alignment horizontal="center" vertical="center" shrinkToFit="1"/>
    </xf>
    <xf numFmtId="181" fontId="59" fillId="0" borderId="0" xfId="0" applyNumberFormat="1" applyFont="1" applyAlignment="1">
      <alignment horizontal="center" vertical="center" shrinkToFit="1"/>
    </xf>
    <xf numFmtId="176" fontId="56" fillId="0" borderId="0" xfId="0" applyNumberFormat="1" applyFont="1" applyAlignment="1">
      <alignment horizontal="left" vertical="center"/>
    </xf>
    <xf numFmtId="0" fontId="59" fillId="0" borderId="0" xfId="0" applyFont="1" applyAlignment="1">
      <alignment vertical="center" wrapText="1"/>
    </xf>
    <xf numFmtId="176" fontId="56" fillId="0" borderId="0" xfId="0" applyNumberFormat="1" applyFont="1" applyAlignment="1">
      <alignment horizontal="center" vertical="center"/>
    </xf>
    <xf numFmtId="0" fontId="59" fillId="0" borderId="0" xfId="0" applyFont="1" applyAlignment="1">
      <alignment horizontal="left" vertical="center"/>
    </xf>
    <xf numFmtId="176" fontId="59" fillId="0" borderId="0" xfId="0" applyNumberFormat="1" applyFont="1" applyAlignment="1">
      <alignment horizontal="center" vertical="center"/>
    </xf>
    <xf numFmtId="0" fontId="56" fillId="0" borderId="0" xfId="0" applyFont="1" applyAlignment="1">
      <alignment horizontal="center" vertical="center"/>
    </xf>
    <xf numFmtId="176" fontId="59" fillId="0" borderId="0" xfId="0" applyNumberFormat="1" applyFont="1" applyAlignment="1">
      <alignment vertical="center"/>
    </xf>
    <xf numFmtId="49" fontId="59" fillId="0" borderId="0" xfId="0" applyNumberFormat="1" applyFont="1" applyAlignment="1">
      <alignment horizontal="center" vertical="center"/>
    </xf>
    <xf numFmtId="2" fontId="59" fillId="0" borderId="0" xfId="0" applyNumberFormat="1" applyFont="1" applyAlignment="1">
      <alignment horizontal="center" vertical="center"/>
    </xf>
    <xf numFmtId="176" fontId="66" fillId="0" borderId="0" xfId="0" applyNumberFormat="1" applyFont="1" applyAlignment="1">
      <alignment horizontal="center" vertical="center" shrinkToFit="1"/>
    </xf>
    <xf numFmtId="2" fontId="59" fillId="0" borderId="0" xfId="0" applyNumberFormat="1" applyFont="1" applyAlignment="1">
      <alignment vertical="center"/>
    </xf>
    <xf numFmtId="2" fontId="56" fillId="0" borderId="0" xfId="0" applyNumberFormat="1" applyFont="1" applyAlignment="1">
      <alignment horizontal="center" vertical="center"/>
    </xf>
    <xf numFmtId="49" fontId="66" fillId="0" borderId="0" xfId="0" applyNumberFormat="1" applyFont="1" applyAlignment="1">
      <alignment horizontal="center" vertical="center" shrinkToFit="1"/>
    </xf>
    <xf numFmtId="49" fontId="59" fillId="0" borderId="0" xfId="0" applyNumberFormat="1" applyFont="1" applyAlignment="1">
      <alignment vertical="center"/>
    </xf>
    <xf numFmtId="176" fontId="59" fillId="0" borderId="0" xfId="0" applyNumberFormat="1" applyFont="1" applyAlignment="1">
      <alignment vertical="center" shrinkToFit="1"/>
    </xf>
    <xf numFmtId="0" fontId="59" fillId="0" borderId="0" xfId="0" applyFont="1" applyAlignment="1">
      <alignment vertical="center" shrinkToFit="1"/>
    </xf>
    <xf numFmtId="183" fontId="59" fillId="0" borderId="0" xfId="0" applyNumberFormat="1" applyFont="1" applyAlignment="1">
      <alignment vertical="center"/>
    </xf>
    <xf numFmtId="49" fontId="59" fillId="0" borderId="0" xfId="0" applyNumberFormat="1" applyFont="1" applyAlignment="1">
      <alignment horizontal="centerContinuous" vertical="center"/>
    </xf>
    <xf numFmtId="176" fontId="59" fillId="0" borderId="0" xfId="0" applyNumberFormat="1" applyFont="1" applyAlignment="1">
      <alignment horizontal="centerContinuous" vertical="center"/>
    </xf>
    <xf numFmtId="0" fontId="59" fillId="0" borderId="0" xfId="0" applyFont="1" applyAlignment="1">
      <alignment vertical="center"/>
    </xf>
    <xf numFmtId="0" fontId="59" fillId="0" borderId="0" xfId="0" applyFont="1" applyAlignment="1">
      <alignment horizontal="center" vertical="center"/>
    </xf>
    <xf numFmtId="176" fontId="59" fillId="0" borderId="0" xfId="0" applyNumberFormat="1" applyFont="1" applyAlignment="1">
      <alignment horizontal="center" vertical="center" shrinkToFit="1"/>
    </xf>
    <xf numFmtId="176" fontId="56" fillId="0" borderId="0" xfId="0" applyNumberFormat="1" applyFont="1" applyAlignment="1">
      <alignment horizontal="right" vertical="center"/>
    </xf>
    <xf numFmtId="176" fontId="59" fillId="0" borderId="0" xfId="0" applyNumberFormat="1" applyFont="1" applyAlignment="1">
      <alignment horizontal="right" vertical="center"/>
    </xf>
    <xf numFmtId="49" fontId="59" fillId="0" borderId="0" xfId="0" applyNumberFormat="1" applyFont="1" applyAlignment="1">
      <alignment horizontal="right" vertical="center"/>
    </xf>
    <xf numFmtId="183" fontId="59" fillId="0" borderId="0" xfId="0" applyNumberFormat="1" applyFont="1" applyAlignment="1">
      <alignment horizontal="center" vertical="center"/>
    </xf>
    <xf numFmtId="0" fontId="60" fillId="0" borderId="0" xfId="0" applyFont="1" applyAlignment="1">
      <alignment horizontal="center" vertical="center"/>
    </xf>
    <xf numFmtId="181" fontId="59" fillId="0" borderId="0" xfId="0" applyNumberFormat="1" applyFont="1" applyAlignment="1">
      <alignment vertical="center"/>
    </xf>
    <xf numFmtId="181" fontId="59" fillId="0" borderId="0" xfId="0" applyNumberFormat="1" applyFont="1" applyAlignment="1">
      <alignment horizontal="center" vertical="center"/>
    </xf>
    <xf numFmtId="181" fontId="66" fillId="0" borderId="0" xfId="0" applyNumberFormat="1" applyFont="1" applyAlignment="1">
      <alignment horizontal="center" vertical="center" shrinkToFit="1"/>
    </xf>
    <xf numFmtId="49" fontId="56" fillId="0" borderId="0" xfId="0" applyNumberFormat="1" applyFont="1" applyAlignment="1">
      <alignment horizontal="right" vertical="center"/>
    </xf>
    <xf numFmtId="181" fontId="69" fillId="0" borderId="0" xfId="0" applyNumberFormat="1" applyFont="1" applyAlignment="1">
      <alignment horizontal="center" vertical="center"/>
    </xf>
    <xf numFmtId="49" fontId="66" fillId="0" borderId="0" xfId="0" applyNumberFormat="1" applyFont="1" applyAlignment="1">
      <alignment horizontal="left" vertical="center" shrinkToFit="1"/>
    </xf>
    <xf numFmtId="49" fontId="56" fillId="0" borderId="0" xfId="0" applyNumberFormat="1" applyFont="1" applyAlignment="1">
      <alignment horizontal="center" vertical="center"/>
    </xf>
    <xf numFmtId="49" fontId="66" fillId="0" borderId="0" xfId="0" applyNumberFormat="1" applyFont="1" applyAlignment="1">
      <alignment horizontal="center" vertical="center"/>
    </xf>
    <xf numFmtId="0" fontId="66" fillId="0" borderId="0" xfId="0" applyFont="1" applyAlignment="1">
      <alignment horizontal="center" vertical="center"/>
    </xf>
    <xf numFmtId="183" fontId="57" fillId="0" borderId="0" xfId="0" applyNumberFormat="1" applyFont="1" applyAlignment="1">
      <alignment vertical="center"/>
    </xf>
    <xf numFmtId="0" fontId="56" fillId="0" borderId="0" xfId="0" applyFont="1" applyAlignment="1">
      <alignment horizontal="centerContinuous" vertical="center"/>
    </xf>
    <xf numFmtId="49" fontId="56" fillId="0" borderId="0" xfId="0" applyNumberFormat="1" applyFont="1" applyAlignment="1">
      <alignment horizontal="centerContinuous" vertical="center" shrinkToFit="1"/>
    </xf>
    <xf numFmtId="176" fontId="56" fillId="0" borderId="0" xfId="0" applyNumberFormat="1" applyFont="1" applyAlignment="1">
      <alignment horizontal="centerContinuous" vertical="center" shrinkToFit="1"/>
    </xf>
    <xf numFmtId="0" fontId="60" fillId="0" borderId="0" xfId="0" applyFont="1" applyAlignment="1">
      <alignment horizontal="right" vertical="center"/>
    </xf>
    <xf numFmtId="49" fontId="59" fillId="0" borderId="0" xfId="0" applyNumberFormat="1" applyFont="1" applyAlignment="1">
      <alignment vertical="center" textRotation="90"/>
    </xf>
    <xf numFmtId="49" fontId="57" fillId="0" borderId="0" xfId="0" applyNumberFormat="1" applyFont="1" applyAlignment="1">
      <alignment horizontal="left" vertical="center"/>
    </xf>
    <xf numFmtId="49" fontId="68" fillId="0" borderId="0" xfId="0" applyNumberFormat="1" applyFont="1" applyAlignment="1">
      <alignment vertical="center"/>
    </xf>
    <xf numFmtId="49" fontId="66" fillId="0" borderId="0" xfId="0" applyNumberFormat="1" applyFont="1" applyAlignment="1">
      <alignment horizontal="right" vertical="center"/>
    </xf>
    <xf numFmtId="0" fontId="66" fillId="0" borderId="0" xfId="0" applyFont="1" applyAlignment="1">
      <alignment horizontal="right" vertical="center"/>
    </xf>
    <xf numFmtId="0" fontId="71" fillId="0" borderId="0" xfId="0" applyFont="1" applyAlignment="1">
      <alignment vertical="center"/>
    </xf>
    <xf numFmtId="0" fontId="71" fillId="0" borderId="0" xfId="0" applyFont="1" applyAlignment="1">
      <alignment horizontal="right" vertical="center"/>
    </xf>
    <xf numFmtId="181" fontId="59" fillId="0" borderId="0" xfId="0" applyNumberFormat="1" applyFont="1" applyAlignment="1">
      <alignment horizontal="left" vertical="center"/>
    </xf>
    <xf numFmtId="0" fontId="60" fillId="0" borderId="0" xfId="0" applyFont="1" applyAlignment="1">
      <alignment horizontal="left" vertical="center"/>
    </xf>
    <xf numFmtId="176" fontId="66" fillId="0" borderId="0" xfId="0" applyNumberFormat="1" applyFont="1" applyAlignment="1">
      <alignment horizontal="center" vertical="center"/>
    </xf>
    <xf numFmtId="0" fontId="59" fillId="0" borderId="0" xfId="0" applyFont="1" applyAlignment="1">
      <alignment horizontal="right" vertical="center"/>
    </xf>
    <xf numFmtId="180" fontId="60" fillId="0" borderId="0" xfId="0" applyNumberFormat="1" applyFont="1" applyAlignment="1">
      <alignment horizontal="center" vertical="center"/>
    </xf>
    <xf numFmtId="49" fontId="59" fillId="0" borderId="0" xfId="0" applyNumberFormat="1" applyFont="1" applyAlignment="1">
      <alignment horizontal="left" vertical="center" shrinkToFit="1"/>
    </xf>
    <xf numFmtId="176" fontId="59" fillId="0" borderId="0" xfId="0" applyNumberFormat="1" applyFont="1" applyAlignment="1">
      <alignment horizontal="left" vertical="center"/>
    </xf>
    <xf numFmtId="180" fontId="59" fillId="0" borderId="0" xfId="0" applyNumberFormat="1" applyFont="1" applyAlignment="1">
      <alignment horizontal="right" vertical="center" shrinkToFit="1"/>
    </xf>
    <xf numFmtId="177" fontId="59" fillId="0" borderId="0" xfId="0" applyNumberFormat="1" applyFont="1" applyAlignment="1">
      <alignment horizontal="center" vertical="center" shrinkToFit="1"/>
    </xf>
    <xf numFmtId="181" fontId="69" fillId="0" borderId="0" xfId="0" applyNumberFormat="1" applyFont="1" applyAlignment="1">
      <alignment vertical="center"/>
    </xf>
    <xf numFmtId="181" fontId="59" fillId="0" borderId="0" xfId="0" applyNumberFormat="1" applyFont="1" applyAlignment="1">
      <alignment horizontal="right" vertical="center"/>
    </xf>
    <xf numFmtId="181" fontId="61" fillId="0" borderId="0" xfId="0" applyNumberFormat="1" applyFont="1" applyAlignment="1">
      <alignment horizontal="right" vertical="center"/>
    </xf>
    <xf numFmtId="0" fontId="56" fillId="0" borderId="0" xfId="0" applyFont="1" applyAlignment="1">
      <alignment vertical="center"/>
    </xf>
    <xf numFmtId="0" fontId="56" fillId="0" borderId="0" xfId="0" applyFont="1" applyAlignment="1">
      <alignment horizontal="left" vertical="center"/>
    </xf>
    <xf numFmtId="181" fontId="59" fillId="0" borderId="0" xfId="0" applyNumberFormat="1" applyFont="1" applyAlignment="1">
      <alignment horizontal="left" vertical="center" shrinkToFit="1"/>
    </xf>
    <xf numFmtId="49" fontId="59" fillId="0" borderId="68" xfId="0" applyNumberFormat="1" applyFont="1" applyBorder="1" applyAlignment="1">
      <alignment horizontal="center" vertical="center"/>
    </xf>
    <xf numFmtId="49" fontId="64" fillId="0" borderId="68" xfId="0" applyNumberFormat="1" applyFont="1" applyBorder="1" applyAlignment="1">
      <alignment vertical="center" shrinkToFit="1"/>
    </xf>
    <xf numFmtId="49" fontId="64" fillId="0" borderId="0" xfId="0" applyNumberFormat="1" applyFont="1" applyAlignment="1">
      <alignment vertical="center" shrinkToFit="1"/>
    </xf>
    <xf numFmtId="0" fontId="65" fillId="0" borderId="0" xfId="0" applyFont="1" applyAlignment="1">
      <alignment horizontal="right" vertical="center" shrinkToFit="1"/>
    </xf>
    <xf numFmtId="177" fontId="67" fillId="0" borderId="0" xfId="0" applyNumberFormat="1" applyFont="1" applyAlignment="1">
      <alignment horizontal="center" vertical="center" shrinkToFit="1"/>
    </xf>
    <xf numFmtId="0" fontId="64" fillId="0" borderId="0" xfId="0" applyFont="1" applyAlignment="1">
      <alignment vertical="center"/>
    </xf>
    <xf numFmtId="177" fontId="67" fillId="0" borderId="0" xfId="0" applyNumberFormat="1" applyFont="1" applyAlignment="1">
      <alignment horizontal="center" vertical="center"/>
    </xf>
    <xf numFmtId="177" fontId="64" fillId="0" borderId="0" xfId="0" applyNumberFormat="1" applyFont="1" applyAlignment="1">
      <alignment horizontal="center" vertical="center"/>
    </xf>
    <xf numFmtId="49" fontId="64" fillId="0" borderId="0" xfId="0" applyNumberFormat="1" applyFont="1" applyAlignment="1">
      <alignment vertical="center"/>
    </xf>
    <xf numFmtId="0" fontId="3" fillId="0" borderId="0" xfId="0" applyFont="1" applyAlignment="1" applyProtection="1">
      <alignment vertical="center"/>
      <protection locked="0"/>
    </xf>
    <xf numFmtId="49" fontId="19" fillId="0" borderId="0" xfId="0" applyNumberFormat="1" applyFont="1" applyAlignment="1" applyProtection="1">
      <alignment horizontal="center" vertical="top" wrapText="1"/>
      <protection locked="0"/>
    </xf>
    <xf numFmtId="0" fontId="21" fillId="0" borderId="0" xfId="0" applyFont="1" applyAlignment="1">
      <alignment horizontal="center" vertical="top" wrapText="1"/>
    </xf>
    <xf numFmtId="49" fontId="8" fillId="0" borderId="28" xfId="0" applyNumberFormat="1" applyFont="1" applyBorder="1" applyAlignment="1" applyProtection="1">
      <alignment vertical="center" shrinkToFit="1"/>
      <protection locked="0"/>
    </xf>
    <xf numFmtId="0" fontId="0" fillId="0" borderId="28" xfId="0" applyBorder="1" applyAlignment="1" applyProtection="1">
      <alignment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49" fontId="7" fillId="0" borderId="13"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3" xfId="0" applyFont="1" applyBorder="1" applyAlignment="1">
      <alignment horizontal="right" vertical="center" shrinkToFit="1"/>
    </xf>
    <xf numFmtId="0" fontId="5" fillId="0" borderId="0" xfId="0" applyFont="1" applyAlignment="1">
      <alignment horizontal="right" vertical="center" shrinkToFit="1"/>
    </xf>
    <xf numFmtId="22" fontId="3" fillId="6" borderId="13"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3" xfId="0" applyNumberFormat="1" applyFont="1" applyBorder="1" applyAlignment="1" applyProtection="1">
      <alignment horizontal="center" vertical="center" shrinkToFit="1"/>
      <protection locked="0"/>
    </xf>
    <xf numFmtId="49" fontId="4" fillId="0" borderId="34" xfId="0" applyNumberFormat="1" applyFont="1" applyBorder="1" applyAlignment="1" applyProtection="1">
      <alignment horizontal="center" vertical="center" shrinkToFit="1"/>
      <protection locked="0"/>
    </xf>
    <xf numFmtId="49" fontId="17" fillId="0" borderId="34" xfId="0" applyNumberFormat="1" applyFont="1" applyBorder="1" applyAlignment="1" applyProtection="1">
      <alignment horizontal="center" vertical="center" shrinkToFit="1"/>
      <protection locked="0"/>
    </xf>
    <xf numFmtId="0" fontId="18" fillId="0" borderId="34"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179" fontId="3" fillId="0" borderId="61" xfId="0" applyNumberFormat="1" applyFont="1" applyBorder="1" applyAlignment="1">
      <alignment horizontal="right" vertical="center" wrapText="1" shrinkToFit="1"/>
    </xf>
    <xf numFmtId="0" fontId="0" fillId="0" borderId="61" xfId="0" applyBorder="1" applyAlignment="1">
      <alignment horizontal="right" vertical="center" wrapTex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6" fillId="0" borderId="1" xfId="0" applyNumberFormat="1" applyFont="1" applyBorder="1" applyAlignment="1" applyProtection="1">
      <alignment horizontal="center" vertical="center"/>
      <protection locked="0"/>
    </xf>
    <xf numFmtId="0" fontId="0" fillId="0" borderId="37"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0" fontId="9" fillId="0" borderId="13" xfId="0" applyFont="1" applyBorder="1" applyAlignment="1">
      <alignment horizontal="center" wrapText="1" shrinkToFit="1"/>
    </xf>
    <xf numFmtId="0" fontId="0" fillId="0" borderId="3" xfId="0" applyBorder="1" applyAlignment="1">
      <alignment wrapText="1"/>
    </xf>
    <xf numFmtId="49" fontId="13" fillId="5" borderId="38" xfId="0" applyNumberFormat="1" applyFont="1" applyFill="1" applyBorder="1" applyAlignment="1" applyProtection="1">
      <alignment vertical="top" wrapText="1"/>
      <protection locked="0"/>
    </xf>
    <xf numFmtId="0" fontId="0" fillId="0" borderId="39" xfId="0" applyBorder="1" applyAlignment="1" applyProtection="1">
      <alignment vertical="top" wrapText="1"/>
      <protection locked="0"/>
    </xf>
    <xf numFmtId="0" fontId="0" fillId="0" borderId="75" xfId="0" applyBorder="1" applyAlignment="1" applyProtection="1">
      <alignment vertical="top" wrapText="1"/>
      <protection locked="0"/>
    </xf>
    <xf numFmtId="49" fontId="13" fillId="0" borderId="40" xfId="0" applyNumberFormat="1" applyFont="1"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76" xfId="0" applyBorder="1" applyAlignment="1" applyProtection="1">
      <alignment vertical="top" wrapText="1"/>
      <protection locked="0"/>
    </xf>
    <xf numFmtId="49" fontId="48" fillId="6" borderId="2" xfId="0" applyNumberFormat="1" applyFont="1" applyFill="1" applyBorder="1" applyAlignment="1" applyProtection="1">
      <alignment horizontal="center" vertical="center" wrapText="1"/>
      <protection locked="0"/>
    </xf>
    <xf numFmtId="0" fontId="48" fillId="6" borderId="2" xfId="0" applyFont="1" applyFill="1" applyBorder="1" applyAlignment="1" applyProtection="1">
      <alignment vertical="center" wrapText="1"/>
      <protection locked="0"/>
    </xf>
    <xf numFmtId="49" fontId="5" fillId="2" borderId="48" xfId="0" applyNumberFormat="1" applyFont="1" applyFill="1" applyBorder="1" applyAlignment="1">
      <alignment horizontal="center" vertical="center" wrapText="1" shrinkToFit="1"/>
    </xf>
    <xf numFmtId="49" fontId="5" fillId="2" borderId="35" xfId="0" applyNumberFormat="1" applyFont="1" applyFill="1" applyBorder="1" applyAlignment="1">
      <alignment horizontal="center" vertical="center" wrapText="1" shrinkToFit="1"/>
    </xf>
    <xf numFmtId="49" fontId="5" fillId="2" borderId="49" xfId="0" applyNumberFormat="1" applyFont="1" applyFill="1" applyBorder="1" applyAlignment="1">
      <alignment horizontal="center" vertical="center" wrapText="1" shrinkToFit="1"/>
    </xf>
    <xf numFmtId="49" fontId="5" fillId="2" borderId="42" xfId="0" applyNumberFormat="1" applyFont="1" applyFill="1" applyBorder="1" applyAlignment="1">
      <alignment horizontal="center" vertical="center" wrapText="1" shrinkToFit="1"/>
    </xf>
    <xf numFmtId="49" fontId="22" fillId="15" borderId="46" xfId="0" applyNumberFormat="1" applyFont="1" applyFill="1" applyBorder="1" applyAlignment="1">
      <alignment horizontal="center" vertical="center" wrapText="1" shrinkToFit="1"/>
    </xf>
    <xf numFmtId="49" fontId="22" fillId="15" borderId="36" xfId="0" applyNumberFormat="1" applyFont="1" applyFill="1" applyBorder="1" applyAlignment="1">
      <alignment horizontal="center" vertical="center" wrapText="1" shrinkToFit="1"/>
    </xf>
    <xf numFmtId="49" fontId="5" fillId="2" borderId="50" xfId="0" applyNumberFormat="1" applyFont="1" applyFill="1" applyBorder="1" applyAlignment="1">
      <alignment horizontal="center" vertical="center" shrinkToFit="1"/>
    </xf>
    <xf numFmtId="49" fontId="5" fillId="2" borderId="51" xfId="0" applyNumberFormat="1" applyFont="1" applyFill="1" applyBorder="1" applyAlignment="1">
      <alignment horizontal="center" vertical="center" shrinkToFit="1"/>
    </xf>
    <xf numFmtId="49" fontId="5" fillId="2" borderId="49" xfId="0" applyNumberFormat="1" applyFont="1" applyFill="1" applyBorder="1" applyAlignment="1">
      <alignment horizontal="center" vertical="center" shrinkToFit="1"/>
    </xf>
    <xf numFmtId="49" fontId="5" fillId="2" borderId="30"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7"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5" fillId="2" borderId="32" xfId="0" applyNumberFormat="1" applyFont="1" applyFill="1" applyBorder="1" applyAlignment="1">
      <alignment horizontal="center" vertical="center" wrapText="1" shrinkToFit="1"/>
    </xf>
    <xf numFmtId="49" fontId="13" fillId="0" borderId="2" xfId="0" applyNumberFormat="1" applyFont="1" applyBorder="1" applyAlignment="1" applyProtection="1">
      <alignment vertical="top" wrapText="1"/>
      <protection locked="0"/>
    </xf>
    <xf numFmtId="49" fontId="13" fillId="0" borderId="76" xfId="0" applyNumberFormat="1" applyFont="1" applyBorder="1" applyAlignment="1" applyProtection="1">
      <alignment vertical="top"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0" fontId="5" fillId="0" borderId="61" xfId="0" applyFont="1" applyBorder="1" applyAlignment="1">
      <alignment horizontal="right" vertical="center" wrapText="1"/>
    </xf>
    <xf numFmtId="49" fontId="46" fillId="0" borderId="40" xfId="2" applyNumberFormat="1" applyFont="1" applyBorder="1" applyAlignment="1" applyProtection="1">
      <alignment vertical="top" wrapText="1"/>
      <protection locked="0"/>
    </xf>
    <xf numFmtId="0" fontId="9" fillId="0" borderId="2" xfId="0" applyFont="1" applyBorder="1" applyAlignment="1" applyProtection="1">
      <alignment vertical="top" wrapText="1"/>
      <protection locked="0"/>
    </xf>
    <xf numFmtId="0" fontId="9" fillId="0" borderId="76" xfId="0" applyFont="1" applyBorder="1" applyAlignment="1" applyProtection="1">
      <alignment vertical="top" wrapTex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6" fillId="8" borderId="0" xfId="0" applyNumberFormat="1" applyFont="1" applyFill="1" applyAlignment="1">
      <alignment horizontal="right" vertical="center" wrapText="1"/>
    </xf>
    <xf numFmtId="0" fontId="60" fillId="0" borderId="0" xfId="0" applyFont="1" applyAlignment="1">
      <alignment horizontal="right" vertical="center" wrapText="1"/>
    </xf>
    <xf numFmtId="181" fontId="56" fillId="7" borderId="0" xfId="0" applyNumberFormat="1" applyFont="1" applyFill="1" applyAlignment="1">
      <alignment vertical="center"/>
    </xf>
    <xf numFmtId="0" fontId="61" fillId="0" borderId="0" xfId="0" applyFont="1" applyAlignment="1">
      <alignment vertical="center"/>
    </xf>
    <xf numFmtId="49" fontId="13" fillId="0" borderId="41" xfId="0" applyNumberFormat="1" applyFont="1"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77" xfId="0" applyBorder="1" applyAlignment="1" applyProtection="1">
      <alignment vertical="top" wrapText="1"/>
      <protection locked="0"/>
    </xf>
    <xf numFmtId="0" fontId="5" fillId="4" borderId="54" xfId="0" applyFont="1" applyFill="1" applyBorder="1" applyAlignment="1" applyProtection="1">
      <alignment horizontal="center" vertical="center" shrinkToFit="1"/>
      <protection locked="0"/>
    </xf>
    <xf numFmtId="0" fontId="5" fillId="4" borderId="1" xfId="0" applyFont="1" applyFill="1" applyBorder="1" applyAlignment="1" applyProtection="1">
      <alignment horizontal="center" vertical="center" shrinkToFit="1"/>
      <protection locked="0"/>
    </xf>
    <xf numFmtId="0" fontId="5" fillId="4" borderId="37" xfId="0" applyFont="1" applyFill="1" applyBorder="1" applyAlignment="1" applyProtection="1">
      <alignment horizontal="center" vertical="center" shrinkToFit="1"/>
      <protection locked="0"/>
    </xf>
    <xf numFmtId="0" fontId="5" fillId="6" borderId="0" xfId="0" applyFont="1" applyFill="1" applyAlignment="1">
      <alignment horizontal="center" vertical="center" shrinkToFit="1"/>
    </xf>
    <xf numFmtId="0" fontId="5" fillId="6" borderId="14" xfId="0" applyFont="1" applyFill="1" applyBorder="1" applyAlignment="1">
      <alignment horizontal="center" vertical="center" shrinkToFit="1"/>
    </xf>
    <xf numFmtId="0" fontId="15" fillId="4" borderId="55" xfId="0" applyFont="1" applyFill="1" applyBorder="1" applyAlignment="1">
      <alignment horizontal="center" vertical="center" shrinkToFit="1"/>
    </xf>
    <xf numFmtId="0" fontId="0" fillId="0" borderId="60" xfId="0" applyBorder="1" applyAlignment="1">
      <alignment horizontal="center" vertical="center" shrinkToFit="1"/>
    </xf>
    <xf numFmtId="0" fontId="73" fillId="0" borderId="58" xfId="0" applyFont="1" applyBorder="1" applyAlignment="1" applyProtection="1">
      <alignment horizontal="center" vertical="center" shrinkToFit="1"/>
      <protection locked="0"/>
    </xf>
    <xf numFmtId="0" fontId="74" fillId="0" borderId="56" xfId="0" applyFont="1" applyBorder="1" applyAlignment="1" applyProtection="1">
      <alignment horizontal="center" vertical="center" shrinkToFit="1"/>
      <protection locked="0"/>
    </xf>
    <xf numFmtId="176" fontId="75" fillId="0" borderId="58" xfId="0" applyNumberFormat="1" applyFont="1" applyBorder="1" applyAlignment="1" applyProtection="1">
      <alignment vertical="center"/>
      <protection locked="0"/>
    </xf>
    <xf numFmtId="0" fontId="74" fillId="0" borderId="56" xfId="0" applyFont="1" applyBorder="1" applyAlignment="1" applyProtection="1">
      <alignment vertical="center"/>
      <protection locked="0"/>
    </xf>
    <xf numFmtId="0" fontId="74" fillId="0" borderId="57" xfId="0" applyFont="1" applyBorder="1" applyAlignment="1" applyProtection="1">
      <alignment vertical="center"/>
      <protection locked="0"/>
    </xf>
    <xf numFmtId="0" fontId="74" fillId="0" borderId="58" xfId="0" applyFont="1" applyBorder="1" applyAlignment="1" applyProtection="1">
      <alignment vertical="center"/>
      <protection locked="0"/>
    </xf>
    <xf numFmtId="0" fontId="54" fillId="0" borderId="0" xfId="0" applyFont="1" applyAlignment="1">
      <alignment horizontal="center" vertical="center"/>
    </xf>
    <xf numFmtId="0" fontId="53"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19" fillId="0" borderId="0" xfId="0" applyNumberFormat="1" applyFont="1" applyAlignment="1">
      <alignment horizontal="right" vertical="center"/>
    </xf>
    <xf numFmtId="177" fontId="0" fillId="0" borderId="0" xfId="0" applyNumberFormat="1" applyAlignment="1">
      <alignment horizontal="right" vertical="center"/>
    </xf>
    <xf numFmtId="0" fontId="3" fillId="0" borderId="0" xfId="0" applyFont="1" applyAlignment="1">
      <alignment horizontal="left" vertical="center" shrinkToFit="1"/>
    </xf>
    <xf numFmtId="0" fontId="40" fillId="0" borderId="0" xfId="0" applyFont="1" applyAlignment="1">
      <alignment horizontal="center" vertical="center" shrinkToFit="1"/>
    </xf>
    <xf numFmtId="0" fontId="60" fillId="0" borderId="0" xfId="0" applyFont="1" applyAlignment="1">
      <alignment vertical="center"/>
    </xf>
    <xf numFmtId="0" fontId="50" fillId="0" borderId="0" xfId="0" applyFont="1" applyAlignment="1">
      <alignment horizontal="left" vertical="center"/>
    </xf>
    <xf numFmtId="0" fontId="53" fillId="0" borderId="0" xfId="0" applyFont="1" applyAlignment="1">
      <alignment horizontal="left" vertical="center"/>
    </xf>
    <xf numFmtId="0" fontId="50" fillId="0" borderId="0" xfId="0" applyFont="1" applyAlignment="1">
      <alignment horizontal="center" vertical="center" shrinkToFit="1"/>
    </xf>
    <xf numFmtId="0" fontId="53"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177" fontId="21" fillId="0" borderId="0" xfId="0" applyNumberFormat="1" applyFont="1" applyAlignment="1">
      <alignment horizontal="right" vertical="center"/>
    </xf>
    <xf numFmtId="177" fontId="70" fillId="0" borderId="0" xfId="0" applyNumberFormat="1" applyFont="1" applyAlignment="1">
      <alignment horizontal="left" vertical="center"/>
    </xf>
    <xf numFmtId="183" fontId="59" fillId="0" borderId="0" xfId="0" applyNumberFormat="1" applyFont="1" applyAlignment="1">
      <alignment horizontal="center" vertical="center"/>
    </xf>
    <xf numFmtId="0" fontId="60" fillId="0" borderId="0" xfId="0" applyFont="1" applyAlignment="1">
      <alignment horizontal="center" vertical="center"/>
    </xf>
    <xf numFmtId="181" fontId="59" fillId="0" borderId="0" xfId="0" applyNumberFormat="1" applyFont="1" applyAlignment="1">
      <alignment horizontal="center" vertical="center"/>
    </xf>
    <xf numFmtId="49" fontId="59" fillId="0" borderId="0" xfId="0" applyNumberFormat="1" applyFont="1" applyAlignment="1">
      <alignment horizontal="center" vertical="center"/>
    </xf>
    <xf numFmtId="2" fontId="59" fillId="0" borderId="0" xfId="0" applyNumberFormat="1" applyFont="1" applyAlignment="1">
      <alignment vertical="center"/>
    </xf>
    <xf numFmtId="2" fontId="60" fillId="0" borderId="0" xfId="0" applyNumberFormat="1" applyFont="1" applyAlignment="1">
      <alignment vertical="center"/>
    </xf>
    <xf numFmtId="177" fontId="59" fillId="0" borderId="0" xfId="0" applyNumberFormat="1" applyFont="1" applyAlignment="1">
      <alignment horizontal="center" vertical="center"/>
    </xf>
    <xf numFmtId="177" fontId="59" fillId="0" borderId="0" xfId="0" applyNumberFormat="1" applyFont="1" applyAlignment="1">
      <alignment vertical="center"/>
    </xf>
    <xf numFmtId="181" fontId="59" fillId="0" borderId="0" xfId="0" applyNumberFormat="1" applyFont="1" applyAlignment="1">
      <alignment vertical="center"/>
    </xf>
    <xf numFmtId="181" fontId="60" fillId="0" borderId="0" xfId="0" applyNumberFormat="1" applyFont="1" applyAlignment="1">
      <alignment vertical="center"/>
    </xf>
    <xf numFmtId="49" fontId="59" fillId="0" borderId="0" xfId="0" applyNumberFormat="1" applyFont="1" applyAlignment="1">
      <alignment horizontal="right" vertical="center"/>
    </xf>
    <xf numFmtId="0" fontId="60" fillId="0" borderId="0" xfId="0" applyFont="1" applyAlignment="1">
      <alignment horizontal="right" vertical="center"/>
    </xf>
    <xf numFmtId="181" fontId="59" fillId="0" borderId="0" xfId="0" applyNumberFormat="1" applyFont="1" applyAlignment="1">
      <alignment horizontal="left" vertical="center"/>
    </xf>
    <xf numFmtId="0" fontId="60" fillId="0" borderId="0" xfId="0" applyFont="1" applyAlignment="1">
      <alignment horizontal="left" vertical="center"/>
    </xf>
    <xf numFmtId="49" fontId="66" fillId="0" borderId="0" xfId="0" applyNumberFormat="1" applyFont="1" applyAlignment="1">
      <alignment horizontal="center" vertical="center"/>
    </xf>
  </cellXfs>
  <cellStyles count="3">
    <cellStyle name="ハイパーリンク" xfId="2" builtinId="8"/>
    <cellStyle name="桁区切り" xfId="1" builtinId="6"/>
    <cellStyle name="標準" xfId="0" builtinId="0"/>
  </cellStyles>
  <dxfs count="636">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839BE708-2622-4B70-9657-CF1741306903}"/>
            </a:ext>
          </a:extLst>
        </xdr:cNvPr>
        <xdr:cNvSpPr/>
      </xdr:nvSpPr>
      <xdr:spPr>
        <a:xfrm>
          <a:off x="76676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704F080-97E4-4319-8D1B-79E59FC7C14D}"/>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97D24CF-CBEF-41F8-946D-080BA28C5289}"/>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882AE21-1D9B-4A48-B0ED-A22BB41E043A}"/>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60EEE03D-0C04-4ABC-B5E0-BB9704E3366A}"/>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69780425-8894-4FB5-89A8-52AF63309E07}"/>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3396E27-81AF-411F-A9CB-1C2715C5212B}"/>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EE8CAF62-DCE3-4348-AA13-B3DD9A144A26}"/>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DA87400-970A-4969-B852-09675818C6EB}"/>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F5043A5-DF51-487F-B979-5DA54A8320BB}"/>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FB0B2724-7192-49F8-BF9E-B286C57BEE3A}"/>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2C733FA-E900-4C61-9872-B32E95C9F188}"/>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0B718-4014-4F6D-9746-1895230342BA}">
  <dimension ref="A1:CZ248"/>
  <sheetViews>
    <sheetView showGridLines="0" tabSelected="1" view="pageBreakPreview" zoomScaleNormal="100" zoomScaleSheetLayoutView="100" workbookViewId="0">
      <pane ySplit="1" topLeftCell="A2" activePane="bottomLeft" state="frozen"/>
      <selection activeCell="I9" sqref="I9:J9"/>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36328125" style="1" customWidth="1"/>
    <col min="17" max="17" width="6.36328125" style="1" customWidth="1"/>
    <col min="18" max="18" width="2.90625" style="80" customWidth="1"/>
    <col min="19" max="19" width="60.6328125" style="1" customWidth="1"/>
    <col min="20" max="20" width="2.6328125" style="1" customWidth="1"/>
    <col min="21" max="25" width="2.7265625" style="1" hidden="1" customWidth="1" outlineLevel="1"/>
    <col min="26" max="33" width="2.90625" style="1" hidden="1" customWidth="1" outlineLevel="1"/>
    <col min="34" max="34" width="26.26953125" style="72" hidden="1" customWidth="1" outlineLevel="1"/>
    <col min="35" max="35" width="7.7265625" style="3" hidden="1" customWidth="1" outlineLevel="1"/>
    <col min="36" max="37" width="9" style="1" hidden="1" customWidth="1" outlineLevel="1"/>
    <col min="38" max="38" width="10.6328125" style="323" customWidth="1" collapsed="1"/>
    <col min="39" max="40" width="10.6328125" style="323" customWidth="1"/>
    <col min="41" max="44" width="7.6328125" style="1" hidden="1" customWidth="1" outlineLevel="1"/>
    <col min="45" max="45" width="6.6328125" style="1" hidden="1" customWidth="1" outlineLevel="1"/>
    <col min="46" max="46" width="10.6328125" style="323" customWidth="1" collapsed="1"/>
    <col min="47" max="104" width="10.6328125" style="323" customWidth="1"/>
    <col min="105" max="16384" width="9" style="1"/>
  </cols>
  <sheetData>
    <row r="1" spans="1:104" ht="17.149999999999999" customHeight="1" thickBot="1">
      <c r="A1" s="336" t="s">
        <v>127</v>
      </c>
      <c r="B1" s="337"/>
      <c r="C1" s="337"/>
      <c r="D1" s="337"/>
      <c r="E1" s="337"/>
      <c r="F1" s="338" t="s">
        <v>177</v>
      </c>
      <c r="G1" s="339"/>
      <c r="H1" s="339"/>
      <c r="I1" s="340" t="str">
        <f>IF(AI1="エラーなし","-","コメント(S列)をご確認ください。")</f>
        <v>コメント(S列)をご確認ください。</v>
      </c>
      <c r="J1" s="341"/>
      <c r="K1" s="341"/>
      <c r="L1" s="341"/>
      <c r="M1" s="341"/>
      <c r="N1" s="34" t="str">
        <f>IF($F$1="委託業務従事日誌","契約管理番号：","事業番号：")</f>
        <v>事業番号：</v>
      </c>
      <c r="O1" s="346" t="s">
        <v>161</v>
      </c>
      <c r="P1" s="347"/>
      <c r="Q1" s="12" t="str">
        <f>IF($F$1="委託業務従事日誌","別紙８","")</f>
        <v/>
      </c>
      <c r="R1" s="348" t="s">
        <v>50</v>
      </c>
      <c r="S1" s="84" t="s">
        <v>94</v>
      </c>
      <c r="T1" s="104"/>
      <c r="U1" s="79"/>
      <c r="V1" s="79"/>
      <c r="W1" s="79"/>
      <c r="X1" s="79"/>
      <c r="Y1" s="324" t="s">
        <v>77</v>
      </c>
      <c r="Z1" s="324" t="s">
        <v>78</v>
      </c>
      <c r="AA1" s="324" t="s">
        <v>79</v>
      </c>
      <c r="AB1" s="324" t="s">
        <v>80</v>
      </c>
      <c r="AC1" s="324" t="s">
        <v>83</v>
      </c>
      <c r="AD1" s="324" t="s">
        <v>81</v>
      </c>
      <c r="AE1" s="324" t="s">
        <v>82</v>
      </c>
      <c r="AF1" s="324" t="s">
        <v>126</v>
      </c>
      <c r="AG1" s="324"/>
      <c r="AH1" s="72" t="s">
        <v>25</v>
      </c>
      <c r="AI1" s="73" t="str">
        <f>IF(COUNTIF(AI2:AI26,"○")=COUNTA(AH2:AH26),"エラーなし","エラーあり")</f>
        <v>エラーあり</v>
      </c>
      <c r="AJ1" s="76" t="s">
        <v>37</v>
      </c>
      <c r="AK1" s="76"/>
      <c r="AO1" s="30"/>
      <c r="AP1" s="30"/>
      <c r="AQ1" s="30"/>
      <c r="AR1" s="30"/>
      <c r="AS1" s="30"/>
    </row>
    <row r="2" spans="1:104" ht="17.149999999999999" customHeight="1" thickBot="1">
      <c r="A2" s="330" t="s">
        <v>14</v>
      </c>
      <c r="B2" s="331"/>
      <c r="C2" s="331"/>
      <c r="D2" s="331"/>
      <c r="E2" s="331"/>
      <c r="F2" s="331"/>
      <c r="G2" s="331"/>
      <c r="H2" s="101"/>
      <c r="I2" s="102"/>
      <c r="J2" s="102"/>
      <c r="K2" s="102"/>
      <c r="L2" s="102"/>
      <c r="M2" s="102"/>
      <c r="N2" s="102"/>
      <c r="O2" s="102"/>
      <c r="P2" s="102" t="s">
        <v>20</v>
      </c>
      <c r="Q2" s="78"/>
      <c r="R2" s="349"/>
      <c r="S2" s="79" t="str" cm="1">
        <f t="array" ref="S2">IF(AND(AI2="○",AI3="○"),"○",_xlfn.IFS(AI2="○","",AI2="✕","✕　"&amp;AJ2&amp;"　　")&amp;_xlfn.IFS(AI3="○","",AI3="✕","✕　"&amp;AJ3))</f>
        <v>○</v>
      </c>
      <c r="T2" s="79"/>
      <c r="W2" s="79"/>
      <c r="X2" s="79"/>
      <c r="Y2" s="325"/>
      <c r="Z2" s="325"/>
      <c r="AA2" s="325"/>
      <c r="AB2" s="325"/>
      <c r="AC2" s="325"/>
      <c r="AD2" s="325"/>
      <c r="AE2" s="325"/>
      <c r="AF2" s="325"/>
      <c r="AG2" s="325"/>
      <c r="AH2" s="180" t="s">
        <v>33</v>
      </c>
      <c r="AI2" s="181" t="str">
        <f>IF(A1="","✕","○")</f>
        <v>○</v>
      </c>
      <c r="AJ2" s="77" t="s">
        <v>43</v>
      </c>
    </row>
    <row r="3" spans="1:104" ht="17.149999999999999" customHeight="1" thickBot="1">
      <c r="A3" s="332" t="str">
        <f>IF($F$1="委託業務従事日誌","委託業務の名称：","助成事業の名称：")</f>
        <v>助成事業の名称：</v>
      </c>
      <c r="B3" s="333"/>
      <c r="C3" s="333"/>
      <c r="D3" s="333"/>
      <c r="E3" s="326" t="s">
        <v>132</v>
      </c>
      <c r="F3" s="327"/>
      <c r="G3" s="327"/>
      <c r="H3" s="327"/>
      <c r="I3" s="327"/>
      <c r="J3" s="327"/>
      <c r="K3" s="327"/>
      <c r="L3" s="327"/>
      <c r="M3" s="327"/>
      <c r="N3" s="327"/>
      <c r="O3" s="327"/>
      <c r="P3" s="327"/>
      <c r="Q3" s="97"/>
      <c r="R3" s="349"/>
      <c r="S3" s="79" t="str" cm="1">
        <f t="array" ref="S3">IF(AND(AI4="○",AI5="○"),"○",_xlfn.IFS(AI4="○","",AI4="✕","✕　"&amp;AJ4&amp;"　　")&amp;_xlfn.IFS(AI5="○","",AI5="✕","✕　"&amp;AJ5))</f>
        <v>✕　“他のNEDO事業有無”が未選択。　　✕　“他の公的事業有無”が未選択。</v>
      </c>
      <c r="T3" s="79"/>
      <c r="W3" s="79"/>
      <c r="X3" s="79"/>
      <c r="Y3" s="325"/>
      <c r="Z3" s="325"/>
      <c r="AA3" s="325"/>
      <c r="AB3" s="325"/>
      <c r="AC3" s="325"/>
      <c r="AD3" s="325"/>
      <c r="AE3" s="325"/>
      <c r="AF3" s="325"/>
      <c r="AG3" s="325"/>
      <c r="AH3" s="182" t="s">
        <v>32</v>
      </c>
      <c r="AI3" s="183" t="str">
        <f>IF(O1="","✕","○")</f>
        <v>○</v>
      </c>
      <c r="AJ3" s="77" t="s">
        <v>38</v>
      </c>
      <c r="AO3" s="169" t="s">
        <v>113</v>
      </c>
      <c r="AP3" s="171" t="s">
        <v>112</v>
      </c>
      <c r="AQ3" s="3"/>
      <c r="AR3" s="3"/>
      <c r="AS3" s="3"/>
    </row>
    <row r="4" spans="1:104" ht="17.149999999999999" customHeight="1" thickBot="1">
      <c r="A4" s="334"/>
      <c r="B4" s="335"/>
      <c r="C4" s="335"/>
      <c r="D4" s="335"/>
      <c r="E4" s="326" t="s">
        <v>131</v>
      </c>
      <c r="F4" s="327"/>
      <c r="G4" s="327"/>
      <c r="H4" s="327"/>
      <c r="I4" s="327"/>
      <c r="J4" s="327"/>
      <c r="K4" s="327"/>
      <c r="L4" s="327"/>
      <c r="M4" s="327"/>
      <c r="N4" s="327"/>
      <c r="O4" s="327"/>
      <c r="P4" s="327"/>
      <c r="Q4" s="97"/>
      <c r="S4" s="79" t="str">
        <f>IF(COUNTA(E3:P5)&gt;=1,"○","✕ "&amp;AJ6)</f>
        <v>○</v>
      </c>
      <c r="T4" s="79"/>
      <c r="W4" s="79"/>
      <c r="X4" s="79"/>
      <c r="Y4" s="325"/>
      <c r="Z4" s="325"/>
      <c r="AA4" s="325"/>
      <c r="AB4" s="325"/>
      <c r="AC4" s="325"/>
      <c r="AD4" s="325"/>
      <c r="AE4" s="325"/>
      <c r="AF4" s="325"/>
      <c r="AG4" s="325"/>
      <c r="AH4" s="182" t="s">
        <v>31</v>
      </c>
      <c r="AI4" s="183" t="str" cm="1">
        <f t="array" ref="AI4">_xlfn.IFS(H2="あり","○",H2="なし","○",TRUE,"✕")</f>
        <v>✕</v>
      </c>
      <c r="AJ4" s="77" t="s">
        <v>39</v>
      </c>
      <c r="AO4" s="170">
        <f>I9</f>
        <v>0</v>
      </c>
      <c r="AP4" s="172" t="e">
        <f>VLOOKUP($AO$4,$AO$11:$AS$19,2,)</f>
        <v>#N/A</v>
      </c>
      <c r="AQ4" s="3"/>
      <c r="AR4" s="3"/>
      <c r="AS4" s="3"/>
    </row>
    <row r="5" spans="1:104" ht="17.149999999999999" customHeight="1">
      <c r="A5" s="334"/>
      <c r="B5" s="335"/>
      <c r="C5" s="335"/>
      <c r="D5" s="335"/>
      <c r="E5" s="326" t="s">
        <v>162</v>
      </c>
      <c r="F5" s="327"/>
      <c r="G5" s="327"/>
      <c r="H5" s="327"/>
      <c r="I5" s="327"/>
      <c r="J5" s="327"/>
      <c r="K5" s="327"/>
      <c r="L5" s="327"/>
      <c r="M5" s="327"/>
      <c r="N5" s="327"/>
      <c r="O5" s="327"/>
      <c r="P5" s="327"/>
      <c r="Q5" s="97"/>
      <c r="R5" s="81"/>
      <c r="S5" s="79"/>
      <c r="T5" s="79"/>
      <c r="U5" s="29"/>
      <c r="V5" s="29"/>
      <c r="W5" s="79"/>
      <c r="X5" s="79"/>
      <c r="Y5" s="325"/>
      <c r="Z5" s="325"/>
      <c r="AA5" s="325"/>
      <c r="AB5" s="325"/>
      <c r="AC5" s="325"/>
      <c r="AD5" s="325"/>
      <c r="AE5" s="325"/>
      <c r="AF5" s="325"/>
      <c r="AG5" s="325"/>
      <c r="AH5" s="182" t="s">
        <v>30</v>
      </c>
      <c r="AI5" s="183" t="str" cm="1">
        <f t="array" ref="AI5">_xlfn.IFS(Q2="あり","○",Q2="なし","○",TRUE,"✕")</f>
        <v>✕</v>
      </c>
      <c r="AJ5" s="77" t="s">
        <v>95</v>
      </c>
      <c r="AO5" s="159"/>
      <c r="AP5" s="173" t="e">
        <f>VLOOKUP($AO$4,$AO$11:$AS$19,3,)</f>
        <v>#N/A</v>
      </c>
      <c r="AQ5" s="3"/>
      <c r="AR5" s="3"/>
      <c r="AS5" s="3"/>
    </row>
    <row r="6" spans="1:104" ht="17.149999999999999" customHeight="1">
      <c r="A6" s="332" t="str">
        <f>IF($F$1="委託業務従事日誌","再委託等項目：","委託・共同研究項目：")</f>
        <v>委託・共同研究項目：</v>
      </c>
      <c r="B6" s="333"/>
      <c r="C6" s="333"/>
      <c r="D6" s="333"/>
      <c r="E6" s="326" t="s">
        <v>15</v>
      </c>
      <c r="F6" s="327"/>
      <c r="G6" s="327"/>
      <c r="H6" s="327"/>
      <c r="I6" s="327"/>
      <c r="J6" s="327"/>
      <c r="K6" s="327"/>
      <c r="L6" s="327"/>
      <c r="M6" s="327"/>
      <c r="N6" s="327"/>
      <c r="O6" s="327"/>
      <c r="P6" s="327"/>
      <c r="Q6" s="97"/>
      <c r="S6" s="79"/>
      <c r="T6" s="79"/>
      <c r="W6" s="79"/>
      <c r="X6" s="79"/>
      <c r="Y6" s="325"/>
      <c r="Z6" s="325"/>
      <c r="AA6" s="325"/>
      <c r="AB6" s="325"/>
      <c r="AC6" s="325"/>
      <c r="AD6" s="325"/>
      <c r="AE6" s="325"/>
      <c r="AF6" s="325"/>
      <c r="AG6" s="325"/>
      <c r="AH6" s="182" t="s">
        <v>29</v>
      </c>
      <c r="AI6" s="183" t="str">
        <f>IF(COUNTA(E3:P5)&gt;=1,"○","✕")</f>
        <v>○</v>
      </c>
      <c r="AJ6" s="77" t="s">
        <v>40</v>
      </c>
      <c r="AO6" s="159"/>
      <c r="AP6" s="173" t="e">
        <f>VLOOKUP($AO$4,$AO$11:$AS$19,4,)</f>
        <v>#N/A</v>
      </c>
      <c r="AQ6" s="3"/>
      <c r="AR6" s="3"/>
      <c r="AS6" s="3"/>
    </row>
    <row r="7" spans="1:104" ht="17.149999999999999" customHeight="1" thickBot="1">
      <c r="A7" s="96"/>
      <c r="B7" s="103"/>
      <c r="C7" s="333" t="str">
        <f>IF($F$1="委託業務従事日誌","委託先等名称：","助成先等名称：")</f>
        <v>助成先等名称：</v>
      </c>
      <c r="D7" s="329"/>
      <c r="E7" s="326" t="s">
        <v>128</v>
      </c>
      <c r="F7" s="327"/>
      <c r="G7" s="327"/>
      <c r="H7" s="327"/>
      <c r="I7" s="327"/>
      <c r="J7" s="327"/>
      <c r="K7" s="327"/>
      <c r="L7" s="327"/>
      <c r="M7" s="327"/>
      <c r="N7" s="327"/>
      <c r="O7" s="327"/>
      <c r="P7" s="327"/>
      <c r="Q7" s="97"/>
      <c r="R7" s="80" t="s">
        <v>49</v>
      </c>
      <c r="S7" s="79" t="str" cm="1">
        <f t="array" ref="S7">IF(COUNTA(E7)&gt;=1,_xlfn.IFS(E7=" ","✕"&amp;AJ7,E7="　","✕"&amp;AJ7,TRUE,"○"),"✕"&amp;AJ7)</f>
        <v>○</v>
      </c>
      <c r="T7" s="79"/>
      <c r="U7" s="30"/>
      <c r="V7" s="30"/>
      <c r="W7" s="79"/>
      <c r="X7" s="79"/>
      <c r="Y7" s="325"/>
      <c r="Z7" s="325"/>
      <c r="AA7" s="325"/>
      <c r="AB7" s="325"/>
      <c r="AC7" s="325"/>
      <c r="AD7" s="325"/>
      <c r="AE7" s="325"/>
      <c r="AF7" s="325"/>
      <c r="AG7" s="325"/>
      <c r="AH7" s="182" t="s">
        <v>28</v>
      </c>
      <c r="AI7" s="183" t="str" cm="1">
        <f t="array" ref="AI7">IF(COUNTA(E7)&gt;=1,_xlfn.IFS(E7=" ","✕",E7="　","✕",TRUE,"○"),"✕")</f>
        <v>○</v>
      </c>
      <c r="AJ7" s="77" t="s">
        <v>74</v>
      </c>
      <c r="AO7" s="159"/>
      <c r="AP7" s="189" t="e">
        <f>VLOOKUP($AO$4,$AO$11:$AS$19,5,)</f>
        <v>#N/A</v>
      </c>
      <c r="AQ7" s="3"/>
      <c r="AR7" s="3"/>
      <c r="AS7" s="3"/>
    </row>
    <row r="8" spans="1:104" ht="17.149999999999999" customHeight="1">
      <c r="A8" s="156"/>
      <c r="B8" s="157"/>
      <c r="C8" s="328" t="s">
        <v>75</v>
      </c>
      <c r="D8" s="329"/>
      <c r="E8" s="344" t="s">
        <v>129</v>
      </c>
      <c r="F8" s="345"/>
      <c r="G8" s="345"/>
      <c r="H8" s="345"/>
      <c r="J8" s="35"/>
      <c r="K8" s="53"/>
      <c r="L8" s="53" t="str">
        <f>IF($F$1="委託業務従事日誌","業務管理者等","主任研究者等")&amp;"　所属："</f>
        <v>主任研究者等　所属：</v>
      </c>
      <c r="M8" s="53"/>
      <c r="N8" s="344" t="s">
        <v>133</v>
      </c>
      <c r="O8" s="345"/>
      <c r="P8" s="345"/>
      <c r="Q8" s="98"/>
      <c r="R8" s="80" t="s">
        <v>49</v>
      </c>
      <c r="S8" s="79" t="str" cm="1">
        <f t="array" ref="S8">_xlfn.IFS(AND(COUNTA(E8)&gt;=1,COUNTA(N8)&gt;=1),"○",TRUE,IF(COUNTA(E8)&gt;=1,"","✕ "&amp;AJ8&amp;" ")&amp;IF(COUNTA(N8)&gt;=1,"","✕ "&amp;AJ10))</f>
        <v>○</v>
      </c>
      <c r="T8" s="79"/>
      <c r="W8" s="79"/>
      <c r="X8" s="79"/>
      <c r="Y8" s="325"/>
      <c r="Z8" s="325"/>
      <c r="AA8" s="325"/>
      <c r="AB8" s="325"/>
      <c r="AC8" s="325"/>
      <c r="AD8" s="325"/>
      <c r="AE8" s="325"/>
      <c r="AF8" s="325"/>
      <c r="AG8" s="325"/>
      <c r="AH8" s="184" t="s">
        <v>97</v>
      </c>
      <c r="AI8" s="183" t="str">
        <f>IF(COUNTA(E8)&gt;=1,"○","✕")</f>
        <v>○</v>
      </c>
      <c r="AJ8" s="77" t="s">
        <v>96</v>
      </c>
      <c r="AO8" s="159"/>
      <c r="AP8" s="190"/>
      <c r="AQ8" s="3"/>
      <c r="AR8" s="3"/>
      <c r="AS8" s="3"/>
    </row>
    <row r="9" spans="1:104" ht="21" customHeight="1">
      <c r="A9" s="350" t="s">
        <v>107</v>
      </c>
      <c r="B9" s="157"/>
      <c r="C9" s="107"/>
      <c r="D9" s="105" t="s">
        <v>3</v>
      </c>
      <c r="E9" s="344" t="s">
        <v>176</v>
      </c>
      <c r="F9" s="344"/>
      <c r="G9" s="344"/>
      <c r="H9" s="344"/>
      <c r="I9" s="358"/>
      <c r="J9" s="359"/>
      <c r="K9" s="52"/>
      <c r="L9" s="52" t="s">
        <v>6</v>
      </c>
      <c r="M9" s="52"/>
      <c r="N9" s="344" t="s">
        <v>130</v>
      </c>
      <c r="O9" s="345"/>
      <c r="P9" s="345"/>
      <c r="Q9" s="98"/>
      <c r="R9" s="80" t="s">
        <v>49</v>
      </c>
      <c r="S9" s="79" t="str" cm="1">
        <f t="array" ref="S9">_xlfn.IFS(AND(COUNTA(E9)&gt;=1,COUNTA(N9)&gt;=1),"○",TRUE,IF(COUNTA(E9)&gt;=1,"","✕ "&amp;AJ9&amp;" ")&amp;IF(COUNTA(N9)&gt;=1,"","✕ "&amp;AJ11))</f>
        <v>○</v>
      </c>
      <c r="T9" s="79"/>
      <c r="W9" s="79"/>
      <c r="X9" s="79"/>
      <c r="Y9" s="325"/>
      <c r="Z9" s="325"/>
      <c r="AA9" s="325"/>
      <c r="AB9" s="325"/>
      <c r="AC9" s="325"/>
      <c r="AD9" s="325"/>
      <c r="AE9" s="325"/>
      <c r="AF9" s="325"/>
      <c r="AG9" s="325"/>
      <c r="AH9" s="182" t="s">
        <v>99</v>
      </c>
      <c r="AI9" s="183" t="str">
        <f>IF(COUNTA(E9)&gt;=1,"○","✕")</f>
        <v>○</v>
      </c>
      <c r="AJ9" s="77" t="s">
        <v>98</v>
      </c>
      <c r="AO9" s="159"/>
      <c r="AP9" s="158"/>
      <c r="AQ9" s="3"/>
      <c r="AR9" s="3"/>
      <c r="AS9" s="3"/>
    </row>
    <row r="10" spans="1:104" ht="30" customHeight="1" thickBot="1">
      <c r="A10" s="351"/>
      <c r="B10" s="69">
        <f>COUNTIF($B$13:$B$43,"月")+COUNTIF($B$13:$B$43,"火")+COUNTIF($B$13:$B$43,"水")+COUNTIF($B$13:$B$43,"木")+COUNTIF($B$13:$B$43,"金")+COUNTIF($B$13:$B$43,"土")+COUNTIF($B$13:$B$43,"日")-COUNTIF($C$13:$C$43,"休日")-COUNTIF($C$13:$C$43,"休日出勤")-COUNTIF($C$13:$C$43,"振休")-COUNTIF($C$13:$C$43,"代休")</f>
        <v>21</v>
      </c>
      <c r="C10" s="377" t="str">
        <f>"←稼働"&amp;F54&amp;"日
 + "&amp;"休暇"&amp;E54&amp;"日"</f>
        <v>←稼働21日
 + 休暇0日</v>
      </c>
      <c r="D10" s="378"/>
      <c r="E10" s="379" t="str">
        <f>IF(OR(I9="管理職/高プロ",I9="固定残業代有",I9="(大学・国研等)管理職/高プロ"),"所定労働時間                                                                                                                                                                                              (h/日)","")</f>
        <v/>
      </c>
      <c r="F10" s="380"/>
      <c r="G10" s="99"/>
      <c r="H10" s="381" t="str" cm="1">
        <f t="array" ref="H10">_xlfn.IFS(OR(N54="管理職",N54="裁量労働制",N54="固定残業制"),"時間休(h/月)",OR(N54="(大学・国研等)裁量労働制"),"給与支給上の休日労働時間(h/月)",TRUE,"")</f>
        <v/>
      </c>
      <c r="I10" s="343"/>
      <c r="J10" s="106"/>
      <c r="K10" s="381" t="str" cm="1">
        <f t="array" ref="K10">_xlfn.IFS(OR(N54="裁量労働制",N54="(大学・国研等)裁量労働制"),"労基提出した協定上
の みなし時間(h/日)",N54="固定残業制","雇用契約に記載の
固定残業時間(h/月)",TRUE,"")</f>
        <v/>
      </c>
      <c r="L10" s="343"/>
      <c r="M10" s="343"/>
      <c r="N10" s="106"/>
      <c r="O10" s="342" t="str" cm="1">
        <f t="array" ref="O10">_xlfn.IFS(OR(H2="あり",Q2="あり"),"他の公的事業
従事(h/月)",AND(H2="なし",Q2="なし"),"",TRUE,"")</f>
        <v/>
      </c>
      <c r="P10" s="343"/>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5"/>
      <c r="Z10" s="325"/>
      <c r="AA10" s="325"/>
      <c r="AB10" s="325"/>
      <c r="AC10" s="325"/>
      <c r="AD10" s="325"/>
      <c r="AE10" s="325"/>
      <c r="AF10" s="325"/>
      <c r="AG10" s="325"/>
      <c r="AH10" s="182" t="s">
        <v>100</v>
      </c>
      <c r="AI10" s="183" t="str">
        <f>IF(COUNTA(N8)&gt;=1,"○","✕")</f>
        <v>○</v>
      </c>
      <c r="AJ10" s="77" t="s">
        <v>101</v>
      </c>
      <c r="AO10" s="93"/>
      <c r="AP10" s="3"/>
      <c r="AQ10" s="3"/>
      <c r="AR10" s="3"/>
      <c r="AS10" s="3"/>
    </row>
    <row r="11" spans="1:104" s="3" customFormat="1" ht="17.149999999999999" customHeight="1" thickBot="1">
      <c r="A11" s="360" t="s">
        <v>0</v>
      </c>
      <c r="B11" s="362" t="s">
        <v>1</v>
      </c>
      <c r="C11" s="364" t="s">
        <v>92</v>
      </c>
      <c r="D11" s="366" t="s">
        <v>9</v>
      </c>
      <c r="E11" s="367"/>
      <c r="F11" s="367"/>
      <c r="G11" s="368"/>
      <c r="H11" s="369" t="s">
        <v>7</v>
      </c>
      <c r="I11" s="369" t="s">
        <v>8</v>
      </c>
      <c r="J11" s="371" t="s">
        <v>91</v>
      </c>
      <c r="K11" s="371"/>
      <c r="L11" s="371"/>
      <c r="M11" s="371"/>
      <c r="N11" s="371"/>
      <c r="O11" s="371"/>
      <c r="P11" s="371"/>
      <c r="Q11" s="372"/>
      <c r="R11" s="80"/>
      <c r="S11" s="109"/>
      <c r="T11" s="79"/>
      <c r="W11" s="79"/>
      <c r="X11" s="79"/>
      <c r="Y11" s="325"/>
      <c r="Z11" s="325"/>
      <c r="AA11" s="325"/>
      <c r="AB11" s="325"/>
      <c r="AC11" s="325"/>
      <c r="AD11" s="325"/>
      <c r="AE11" s="325"/>
      <c r="AF11" s="325"/>
      <c r="AG11" s="325"/>
      <c r="AH11" s="182" t="s">
        <v>103</v>
      </c>
      <c r="AI11" s="183" t="str">
        <f>IF(COUNTA(N9)&gt;=1,"○","✕")</f>
        <v>○</v>
      </c>
      <c r="AJ11" s="77" t="s">
        <v>102</v>
      </c>
      <c r="AK11" s="1"/>
      <c r="AL11" s="323"/>
      <c r="AM11" s="323"/>
      <c r="AN11" s="323"/>
      <c r="AO11" s="165" t="s">
        <v>113</v>
      </c>
      <c r="AP11" s="176" t="s">
        <v>112</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49999999999999" customHeight="1" thickBot="1">
      <c r="A12" s="361"/>
      <c r="B12" s="363"/>
      <c r="C12" s="365"/>
      <c r="D12" s="49" t="s">
        <v>4</v>
      </c>
      <c r="E12" s="4" t="s">
        <v>5</v>
      </c>
      <c r="F12" s="5" t="s">
        <v>4</v>
      </c>
      <c r="G12" s="4" t="s">
        <v>5</v>
      </c>
      <c r="H12" s="370"/>
      <c r="I12" s="370"/>
      <c r="J12" s="373"/>
      <c r="K12" s="373"/>
      <c r="L12" s="373"/>
      <c r="M12" s="373"/>
      <c r="N12" s="373"/>
      <c r="O12" s="373"/>
      <c r="P12" s="373"/>
      <c r="Q12" s="374"/>
      <c r="R12" s="80"/>
      <c r="S12" s="109" t="str">
        <f>IF(TEXT(ABS((E23-D23)+(G23-F23)-H23),IF((E23-D23)+(G23-F23)&lt;H23,"-[h]:mm","[h]:mm"))&lt;"0:00"*1,"✕","○")</f>
        <v>○</v>
      </c>
      <c r="T12" s="79"/>
      <c r="W12" s="79"/>
      <c r="X12" s="79"/>
      <c r="Y12" s="325"/>
      <c r="Z12" s="325"/>
      <c r="AA12" s="325"/>
      <c r="AB12" s="325"/>
      <c r="AC12" s="325"/>
      <c r="AD12" s="325"/>
      <c r="AE12" s="325"/>
      <c r="AF12" s="325"/>
      <c r="AG12" s="325"/>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114</v>
      </c>
      <c r="AP12" s="177" t="s">
        <v>15</v>
      </c>
      <c r="AQ12" s="174" t="s">
        <v>122</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49999999999999" customHeight="1" thickTop="1">
      <c r="A13" s="31">
        <f>DATEVALUE(TEXT(SUBSTITUTE(SUBSTITUTE(SUBSTITUTE($A$1,"元","１"),"分",""),"度","")&amp;"１日","yyyy/mm/d"))</f>
        <v>45748</v>
      </c>
      <c r="B13" s="45" t="str">
        <f>TEXT(A13,"aaa")</f>
        <v>火</v>
      </c>
      <c r="C13" s="94" t="s">
        <v>125</v>
      </c>
      <c r="D13" s="24"/>
      <c r="E13" s="25"/>
      <c r="F13" s="32"/>
      <c r="G13" s="25"/>
      <c r="H13" s="33"/>
      <c r="I13" s="6" t="str" cm="1">
        <f t="array" ref="I13">IFERROR(_xlfn.IFS(AND(D13&gt;0,E13=""),"--",AND(F13&gt;0,G13=""),"--",VALUE(TEXT(E13-D13,"[h]:mm"))+VALUE(TEXT(G13-F13,"[h]:mm"))-VALUE(TEXT(H13,"[h]:mm"))=0,"",VALUE(TEXT(E13-D13,"[h]:mm"))+VALUE(TEXT(G13-F13,"[h]:mm"))-VALUE(TEXT(H13,"[h]:mm"))&lt;0,"-",TRUE,(E13-D13)+(G13-F13)-H13),"-")</f>
        <v/>
      </c>
      <c r="J13" s="352"/>
      <c r="K13" s="353"/>
      <c r="L13" s="353"/>
      <c r="M13" s="353"/>
      <c r="N13" s="353"/>
      <c r="O13" s="353"/>
      <c r="P13" s="353"/>
      <c r="Q13" s="354"/>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121</v>
      </c>
      <c r="AP13" s="178" t="s">
        <v>15</v>
      </c>
      <c r="AQ13" s="160" t="s">
        <v>122</v>
      </c>
      <c r="AR13" s="160" t="s">
        <v>123</v>
      </c>
      <c r="AS13" s="161" t="s">
        <v>124</v>
      </c>
    </row>
    <row r="14" spans="1:104" ht="17.149999999999999" customHeight="1">
      <c r="A14" s="7">
        <f t="shared" ref="A14:A19" si="1">A13+1</f>
        <v>45749</v>
      </c>
      <c r="B14" s="46" t="str">
        <f>TEXT(A14,"aaa")</f>
        <v>水</v>
      </c>
      <c r="C14" s="94"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55"/>
      <c r="K14" s="356"/>
      <c r="L14" s="356"/>
      <c r="M14" s="356"/>
      <c r="N14" s="356"/>
      <c r="O14" s="356"/>
      <c r="P14" s="356"/>
      <c r="Q14" s="357"/>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120</v>
      </c>
      <c r="AP14" s="178" t="s">
        <v>15</v>
      </c>
      <c r="AQ14" s="160" t="s">
        <v>122</v>
      </c>
      <c r="AR14" s="160" t="s">
        <v>123</v>
      </c>
      <c r="AS14" s="161" t="s">
        <v>124</v>
      </c>
    </row>
    <row r="15" spans="1:104" ht="17.149999999999999" customHeight="1">
      <c r="A15" s="7">
        <f t="shared" si="1"/>
        <v>45750</v>
      </c>
      <c r="B15" s="46" t="str">
        <f t="shared" ref="B15:B18" si="3">TEXT(A15,"aaa")</f>
        <v>木</v>
      </c>
      <c r="C15" s="94"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55"/>
      <c r="K15" s="356"/>
      <c r="L15" s="356"/>
      <c r="M15" s="356"/>
      <c r="N15" s="356"/>
      <c r="O15" s="356"/>
      <c r="P15" s="356"/>
      <c r="Q15" s="357"/>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119</v>
      </c>
      <c r="AP15" s="178" t="s">
        <v>15</v>
      </c>
      <c r="AQ15" s="160" t="s">
        <v>122</v>
      </c>
      <c r="AR15" s="160" t="s">
        <v>123</v>
      </c>
      <c r="AS15" s="161" t="s">
        <v>124</v>
      </c>
    </row>
    <row r="16" spans="1:104" ht="17.149999999999999" customHeight="1">
      <c r="A16" s="7">
        <f t="shared" si="1"/>
        <v>45751</v>
      </c>
      <c r="B16" s="46" t="str">
        <f t="shared" si="3"/>
        <v>金</v>
      </c>
      <c r="C16" s="94"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55"/>
      <c r="K16" s="356"/>
      <c r="L16" s="356"/>
      <c r="M16" s="356"/>
      <c r="N16" s="356"/>
      <c r="O16" s="356"/>
      <c r="P16" s="356"/>
      <c r="Q16" s="357"/>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115</v>
      </c>
      <c r="AP16" s="178" t="s">
        <v>15</v>
      </c>
      <c r="AQ16" s="160" t="s">
        <v>122</v>
      </c>
      <c r="AR16" s="160" t="s">
        <v>15</v>
      </c>
      <c r="AS16" s="161" t="s">
        <v>15</v>
      </c>
    </row>
    <row r="17" spans="1:45" ht="17.149999999999999" customHeight="1">
      <c r="A17" s="7">
        <f t="shared" si="1"/>
        <v>45752</v>
      </c>
      <c r="B17" s="46" t="str">
        <f t="shared" si="3"/>
        <v>土</v>
      </c>
      <c r="C17" s="94" t="s">
        <v>23</v>
      </c>
      <c r="D17" s="60"/>
      <c r="E17" s="15"/>
      <c r="F17" s="16"/>
      <c r="G17" s="17"/>
      <c r="H17" s="18"/>
      <c r="I17" s="6" t="str" cm="1">
        <f t="array" ref="I17">IFERROR(_xlfn.IFS(AND(D17&gt;0,E17=""),"--",AND(F17&gt;0,G17=""),"--",VALUE(TEXT(E17-D17,"[h]:mm"))+VALUE(TEXT(G17-F17,"[h]:mm"))-VALUE(TEXT(H17,"[h]:mm"))=0,"",VALUE(TEXT(E17-D17,"[h]:mm"))+VALUE(TEXT(G17-F17,"[h]:mm"))-VALUE(TEXT(H17,"[h]:mm"))&lt;0,"-",TRUE,(E17-D17)+(G17-F17)-H17),"-")</f>
        <v/>
      </c>
      <c r="J17" s="355"/>
      <c r="K17" s="356"/>
      <c r="L17" s="356"/>
      <c r="M17" s="356"/>
      <c r="N17" s="356"/>
      <c r="O17" s="356"/>
      <c r="P17" s="356"/>
      <c r="Q17" s="357"/>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118</v>
      </c>
      <c r="AP17" s="178" t="s">
        <v>15</v>
      </c>
      <c r="AQ17" s="160" t="s">
        <v>122</v>
      </c>
      <c r="AR17" s="160" t="s">
        <v>15</v>
      </c>
      <c r="AS17" s="161" t="s">
        <v>15</v>
      </c>
    </row>
    <row r="18" spans="1:45" ht="17.149999999999999" customHeight="1">
      <c r="A18" s="23">
        <f t="shared" si="1"/>
        <v>45753</v>
      </c>
      <c r="B18" s="47" t="str">
        <f t="shared" si="3"/>
        <v>日</v>
      </c>
      <c r="C18" s="94" t="s">
        <v>23</v>
      </c>
      <c r="D18" s="60"/>
      <c r="E18" s="15"/>
      <c r="F18" s="26"/>
      <c r="G18" s="27"/>
      <c r="H18" s="28"/>
      <c r="I18" s="6" t="str" cm="1">
        <f t="array" ref="I18">IFERROR(_xlfn.IFS(AND(D18&gt;0,E18=""),"--",AND(F18&gt;0,G18=""),"--",VALUE(TEXT(E18-D18,"[h]:mm"))+VALUE(TEXT(G18-F18,"[h]:mm"))-VALUE(TEXT(H18,"[h]:mm"))=0,"",VALUE(TEXT(E18-D18,"[h]:mm"))+VALUE(TEXT(G18-F18,"[h]:mm"))-VALUE(TEXT(H18,"[h]:mm"))&lt;0,"-",TRUE,(E18-D18)+(G18-F18)-H18),"-")</f>
        <v/>
      </c>
      <c r="J18" s="355"/>
      <c r="K18" s="356"/>
      <c r="L18" s="356"/>
      <c r="M18" s="356"/>
      <c r="N18" s="356"/>
      <c r="O18" s="356"/>
      <c r="P18" s="356"/>
      <c r="Q18" s="357"/>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117</v>
      </c>
      <c r="AP18" s="178" t="s">
        <v>15</v>
      </c>
      <c r="AQ18" s="160" t="s">
        <v>122</v>
      </c>
      <c r="AR18" s="160" t="s">
        <v>15</v>
      </c>
      <c r="AS18" s="161" t="s">
        <v>15</v>
      </c>
    </row>
    <row r="19" spans="1:45" ht="17.149999999999999" customHeight="1" thickBot="1">
      <c r="A19" s="23">
        <f t="shared" si="1"/>
        <v>45754</v>
      </c>
      <c r="B19" s="47" t="str">
        <f>TEXT(A19,"aaa")</f>
        <v>月</v>
      </c>
      <c r="C19" s="94" t="s">
        <v>125</v>
      </c>
      <c r="D19" s="61"/>
      <c r="E19" s="14"/>
      <c r="F19" s="26"/>
      <c r="G19" s="27"/>
      <c r="H19" s="28"/>
      <c r="I19" s="6" t="str" cm="1">
        <f t="array" ref="I19">IFERROR(_xlfn.IFS(AND(D19&gt;0,E19=""),"--",AND(F19&gt;0,G19=""),"--",VALUE(TEXT(E19-D19,"[h]:mm"))+VALUE(TEXT(G19-F19,"[h]:mm"))-VALUE(TEXT(H19,"[h]:mm"))=0,"",VALUE(TEXT(E19-D19,"[h]:mm"))+VALUE(TEXT(G19-F19,"[h]:mm"))-VALUE(TEXT(H19,"[h]:mm"))&lt;0,"-",TRUE,(E19-D19)+(G19-F19)-H19),"-")</f>
        <v/>
      </c>
      <c r="J19" s="355"/>
      <c r="K19" s="356"/>
      <c r="L19" s="356"/>
      <c r="M19" s="356"/>
      <c r="N19" s="356"/>
      <c r="O19" s="356"/>
      <c r="P19" s="356"/>
      <c r="Q19" s="357"/>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116</v>
      </c>
      <c r="AP19" s="179" t="s">
        <v>15</v>
      </c>
      <c r="AQ19" s="175" t="s">
        <v>122</v>
      </c>
      <c r="AR19" s="175" t="s">
        <v>123</v>
      </c>
      <c r="AS19" s="162" t="s">
        <v>124</v>
      </c>
    </row>
    <row r="20" spans="1:45" ht="17.149999999999999" customHeight="1">
      <c r="A20" s="7">
        <f>A19+1</f>
        <v>45755</v>
      </c>
      <c r="B20" s="46" t="str">
        <f>TEXT(A20,"aaa")</f>
        <v>火</v>
      </c>
      <c r="C20" s="94" t="s">
        <v>125</v>
      </c>
      <c r="D20" s="61"/>
      <c r="E20" s="14"/>
      <c r="F20" s="16"/>
      <c r="G20" s="17"/>
      <c r="H20" s="18"/>
      <c r="I20" s="6" t="str" cm="1">
        <f t="array" ref="I20">IFERROR(_xlfn.IFS(AND(D20&gt;0,E20=""),"--",AND(F20&gt;0,G20=""),"--",VALUE(TEXT(E20-D20,"[h]:mm"))+VALUE(TEXT(G20-F20,"[h]:mm"))-VALUE(TEXT(H20,"[h]:mm"))=0,"",VALUE(TEXT(E20-D20,"[h]:mm"))+VALUE(TEXT(G20-F20,"[h]:mm"))-VALUE(TEXT(H20,"[h]:mm"))&lt;0,"-",TRUE,(E20-D20)+(G20-F20)-H20),"-")</f>
        <v/>
      </c>
      <c r="J20" s="382"/>
      <c r="K20" s="383"/>
      <c r="L20" s="383"/>
      <c r="M20" s="383"/>
      <c r="N20" s="383"/>
      <c r="O20" s="383"/>
      <c r="P20" s="383"/>
      <c r="Q20" s="384"/>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49999999999999" customHeight="1" thickBot="1">
      <c r="A21" s="7">
        <f t="shared" ref="A21" si="5">A20+1</f>
        <v>45756</v>
      </c>
      <c r="B21" s="46" t="str">
        <f t="shared" ref="B21:B43" si="6">TEXT(A21,"aaa")</f>
        <v>水</v>
      </c>
      <c r="C21" s="94" t="s">
        <v>125</v>
      </c>
      <c r="D21" s="60"/>
      <c r="E21" s="15"/>
      <c r="F21" s="16"/>
      <c r="G21" s="17"/>
      <c r="H21" s="18"/>
      <c r="I21" s="6" t="str" cm="1">
        <f t="array" ref="I21">IFERROR(_xlfn.IFS(AND(D21&gt;0,E21=""),"--",AND(F21&gt;0,G21=""),"--",VALUE(TEXT(E21-D21,"[h]:mm"))+VALUE(TEXT(G21-F21,"[h]:mm"))-VALUE(TEXT(H21,"[h]:mm"))=0,"",VALUE(TEXT(E21-D21,"[h]:mm"))+VALUE(TEXT(G21-F21,"[h]:mm"))-VALUE(TEXT(H21,"[h]:mm"))&lt;0,"-",TRUE,(E21-D21)+(G21-F21)-H21),"-")</f>
        <v/>
      </c>
      <c r="J21" s="355"/>
      <c r="K21" s="356"/>
      <c r="L21" s="356"/>
      <c r="M21" s="356"/>
      <c r="N21" s="356"/>
      <c r="O21" s="356"/>
      <c r="P21" s="356"/>
      <c r="Q21" s="357"/>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164</v>
      </c>
      <c r="AI21" s="185" t="str" cm="1">
        <f t="array" ref="AI21">_xlfn.IFS(AND(OR(I9="管理職/高プロ",I9="裁量",$I$9="固定残業代有"),AND(J10&gt;=0,J10&lt;=100)),"○",AND(I9="(大学・国研等)裁量",AND(J10&gt;=0,J10&lt;=100)),"○",I9="通常勤務","○",I9="出向","○",I9="(大学・国研等)管理職/高プロ","○",I9="その他","○",TRUE,"✕")</f>
        <v>✕</v>
      </c>
      <c r="AJ21" s="77" t="s">
        <v>163</v>
      </c>
    </row>
    <row r="22" spans="1:45" ht="17.149999999999999" customHeight="1">
      <c r="A22" s="36">
        <f>A21+1</f>
        <v>45757</v>
      </c>
      <c r="B22" s="46" t="str">
        <f t="shared" si="6"/>
        <v>木</v>
      </c>
      <c r="C22" s="94" t="s">
        <v>125</v>
      </c>
      <c r="D22" s="60"/>
      <c r="E22" s="15"/>
      <c r="F22" s="16"/>
      <c r="G22" s="17"/>
      <c r="H22" s="18"/>
      <c r="I22" s="6" t="str" cm="1">
        <f t="array" ref="I22">IFERROR(_xlfn.IFS(AND(D22&gt;0,E22=""),"--",AND(F22&gt;0,G22=""),"--",VALUE(TEXT(E22-D22,"[h]:mm"))+VALUE(TEXT(G22-F22,"[h]:mm"))-VALUE(TEXT(H22,"[h]:mm"))=0,"",VALUE(TEXT(E22-D22,"[h]:mm"))+VALUE(TEXT(G22-F22,"[h]:mm"))-VALUE(TEXT(H22,"[h]:mm"))&lt;0,"-",TRUE,(E22-D22)+(G22-F22)-H22),"-")</f>
        <v/>
      </c>
      <c r="J22" s="355"/>
      <c r="K22" s="356"/>
      <c r="L22" s="356"/>
      <c r="M22" s="356"/>
      <c r="N22" s="356"/>
      <c r="O22" s="356"/>
      <c r="P22" s="356"/>
      <c r="Q22" s="357"/>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49999999999999" customHeight="1">
      <c r="A23" s="7">
        <f t="shared" ref="A23:A38" si="7">A22+1</f>
        <v>45758</v>
      </c>
      <c r="B23" s="46" t="str">
        <f t="shared" si="6"/>
        <v>金</v>
      </c>
      <c r="C23" s="94" t="s">
        <v>125</v>
      </c>
      <c r="D23" s="60"/>
      <c r="E23" s="15"/>
      <c r="F23" s="16"/>
      <c r="G23" s="17"/>
      <c r="H23" s="18"/>
      <c r="I23" s="6" t="str" cm="1">
        <f t="array" ref="I23">IFERROR(_xlfn.IFS(AND(D23&gt;0,E23=""),"--",AND(F23&gt;0,G23=""),"--",VALUE(TEXT(E23-D23,"[h]:mm"))+VALUE(TEXT(G23-F23,"[h]:mm"))-VALUE(TEXT(H23,"[h]:mm"))=0,"",VALUE(TEXT(E23-D23,"[h]:mm"))+VALUE(TEXT(G23-F23,"[h]:mm"))-VALUE(TEXT(H23,"[h]:mm"))&lt;0,"-",TRUE,(E23-D23)+(G23-F23)-H23),"-")</f>
        <v/>
      </c>
      <c r="J23" s="355"/>
      <c r="K23" s="356"/>
      <c r="L23" s="356"/>
      <c r="M23" s="356"/>
      <c r="N23" s="356"/>
      <c r="O23" s="356"/>
      <c r="P23" s="356"/>
      <c r="Q23" s="357"/>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49999999999999" customHeight="1">
      <c r="A24" s="7">
        <f t="shared" si="7"/>
        <v>45759</v>
      </c>
      <c r="B24" s="46" t="str">
        <f t="shared" si="6"/>
        <v>土</v>
      </c>
      <c r="C24" s="94" t="s">
        <v>23</v>
      </c>
      <c r="D24" s="60"/>
      <c r="E24" s="15"/>
      <c r="F24" s="16"/>
      <c r="G24" s="17"/>
      <c r="H24" s="18"/>
      <c r="I24" s="6" t="str" cm="1">
        <f t="array" ref="I24">IFERROR(_xlfn.IFS(AND(D24&gt;0,E24=""),"--",AND(F24&gt;0,G24=""),"--",VALUE(TEXT(E24-D24,"[h]:mm"))+VALUE(TEXT(G24-F24,"[h]:mm"))-VALUE(TEXT(H24,"[h]:mm"))=0,"",VALUE(TEXT(E24-D24,"[h]:mm"))+VALUE(TEXT(G24-F24,"[h]:mm"))-VALUE(TEXT(H24,"[h]:mm"))&lt;0,"-",TRUE,(E24-D24)+(G24-F24)-H24),"-")</f>
        <v/>
      </c>
      <c r="J24" s="355"/>
      <c r="K24" s="356"/>
      <c r="L24" s="356"/>
      <c r="M24" s="356"/>
      <c r="N24" s="356"/>
      <c r="O24" s="356"/>
      <c r="P24" s="356"/>
      <c r="Q24" s="357"/>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49999999999999" customHeight="1">
      <c r="A25" s="7">
        <f t="shared" si="7"/>
        <v>45760</v>
      </c>
      <c r="B25" s="46" t="str">
        <f t="shared" si="6"/>
        <v>日</v>
      </c>
      <c r="C25" s="94" t="s">
        <v>23</v>
      </c>
      <c r="D25" s="60"/>
      <c r="E25" s="15"/>
      <c r="F25" s="16"/>
      <c r="G25" s="17"/>
      <c r="H25" s="18"/>
      <c r="I25" s="6" t="str" cm="1">
        <f t="array" ref="I25">IFERROR(_xlfn.IFS(AND(D25&gt;0,E25=""),"--",AND(F25&gt;0,G25=""),"--",VALUE(TEXT(E25-D25,"[h]:mm"))+VALUE(TEXT(G25-F25,"[h]:mm"))-VALUE(TEXT(H25,"[h]:mm"))=0,"",VALUE(TEXT(E25-D25,"[h]:mm"))+VALUE(TEXT(G25-F25,"[h]:mm"))-VALUE(TEXT(H25,"[h]:mm"))&lt;0,"-",TRUE,(E25-D25)+(G25-F25)-H25),"-")</f>
        <v/>
      </c>
      <c r="J25" s="355"/>
      <c r="K25" s="356"/>
      <c r="L25" s="356"/>
      <c r="M25" s="356"/>
      <c r="N25" s="356"/>
      <c r="O25" s="356"/>
      <c r="P25" s="356"/>
      <c r="Q25" s="357"/>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49999999999999" customHeight="1">
      <c r="A26" s="7">
        <f t="shared" si="7"/>
        <v>45761</v>
      </c>
      <c r="B26" s="46" t="str">
        <f t="shared" si="6"/>
        <v>月</v>
      </c>
      <c r="C26" s="94" t="s">
        <v>125</v>
      </c>
      <c r="D26" s="61"/>
      <c r="E26" s="14"/>
      <c r="F26" s="16"/>
      <c r="G26" s="17"/>
      <c r="H26" s="18"/>
      <c r="I26" s="6" t="str" cm="1">
        <f t="array" ref="I26">IFERROR(_xlfn.IFS(AND(D26&gt;0,E26=""),"--",AND(F26&gt;0,G26=""),"--",VALUE(TEXT(E26-D26,"[h]:mm"))+VALUE(TEXT(G26-F26,"[h]:mm"))-VALUE(TEXT(H26,"[h]:mm"))=0,"",VALUE(TEXT(E26-D26,"[h]:mm"))+VALUE(TEXT(G26-F26,"[h]:mm"))-VALUE(TEXT(H26,"[h]:mm"))&lt;0,"-",TRUE,(E26-D26)+(G26-F26)-H26),"-")</f>
        <v/>
      </c>
      <c r="J26" s="355"/>
      <c r="K26" s="356"/>
      <c r="L26" s="356"/>
      <c r="M26" s="356"/>
      <c r="N26" s="356"/>
      <c r="O26" s="356"/>
      <c r="P26" s="356"/>
      <c r="Q26" s="357"/>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49999999999999" customHeight="1">
      <c r="A27" s="7">
        <f t="shared" si="7"/>
        <v>45762</v>
      </c>
      <c r="B27" s="46" t="str">
        <f t="shared" si="6"/>
        <v>火</v>
      </c>
      <c r="C27" s="94" t="s">
        <v>125</v>
      </c>
      <c r="D27" s="61"/>
      <c r="E27" s="14"/>
      <c r="F27" s="16"/>
      <c r="G27" s="17"/>
      <c r="H27" s="18"/>
      <c r="I27" s="6" t="str" cm="1">
        <f t="array" ref="I27">IFERROR(_xlfn.IFS(AND(D27&gt;0,E27=""),"--",AND(F27&gt;0,G27=""),"--",VALUE(TEXT(E27-D27,"[h]:mm"))+VALUE(TEXT(G27-F27,"[h]:mm"))-VALUE(TEXT(H27,"[h]:mm"))=0,"",VALUE(TEXT(E27-D27,"[h]:mm"))+VALUE(TEXT(G27-F27,"[h]:mm"))-VALUE(TEXT(H27,"[h]:mm"))&lt;0,"-",TRUE,(E27-D27)+(G27-F27)-H27),"-")</f>
        <v/>
      </c>
      <c r="J27" s="355"/>
      <c r="K27" s="375"/>
      <c r="L27" s="375"/>
      <c r="M27" s="375"/>
      <c r="N27" s="375"/>
      <c r="O27" s="375"/>
      <c r="P27" s="375"/>
      <c r="Q27" s="37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49999999999999" customHeight="1">
      <c r="A28" s="7">
        <f t="shared" si="7"/>
        <v>45763</v>
      </c>
      <c r="B28" s="46" t="str">
        <f t="shared" si="6"/>
        <v>水</v>
      </c>
      <c r="C28" s="94"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55"/>
      <c r="K28" s="375"/>
      <c r="L28" s="375"/>
      <c r="M28" s="375"/>
      <c r="N28" s="375"/>
      <c r="O28" s="375"/>
      <c r="P28" s="375"/>
      <c r="Q28" s="37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49999999999999" customHeight="1">
      <c r="A29" s="7">
        <f t="shared" si="7"/>
        <v>45764</v>
      </c>
      <c r="B29" s="46" t="str">
        <f t="shared" si="6"/>
        <v>木</v>
      </c>
      <c r="C29" s="94" t="s">
        <v>125</v>
      </c>
      <c r="D29" s="61"/>
      <c r="E29" s="14"/>
      <c r="F29" s="16"/>
      <c r="G29" s="17"/>
      <c r="H29" s="18"/>
      <c r="I29" s="6" t="str" cm="1">
        <f t="array" ref="I29">IFERROR(_xlfn.IFS(AND(D29&gt;0,E29=""),"--",AND(F29&gt;0,G29=""),"--",VALUE(TEXT(E29-D29,"[h]:mm"))+VALUE(TEXT(G29-F29,"[h]:mm"))-VALUE(TEXT(H29,"[h]:mm"))=0,"",VALUE(TEXT(E29-D29,"[h]:mm"))+VALUE(TEXT(G29-F29,"[h]:mm"))-VALUE(TEXT(H29,"[h]:mm"))&lt;0,"-",TRUE,(E29-D29)+(G29-F29)-H29),"-")</f>
        <v/>
      </c>
      <c r="J29" s="355"/>
      <c r="K29" s="375"/>
      <c r="L29" s="375"/>
      <c r="M29" s="375"/>
      <c r="N29" s="375"/>
      <c r="O29" s="375"/>
      <c r="P29" s="375"/>
      <c r="Q29" s="37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49999999999999" customHeight="1">
      <c r="A30" s="7">
        <f t="shared" si="7"/>
        <v>45765</v>
      </c>
      <c r="B30" s="46" t="str">
        <f t="shared" si="6"/>
        <v>金</v>
      </c>
      <c r="C30" s="94" t="s">
        <v>125</v>
      </c>
      <c r="D30" s="61"/>
      <c r="E30" s="14"/>
      <c r="F30" s="16"/>
      <c r="G30" s="17"/>
      <c r="H30" s="18"/>
      <c r="I30" s="6" t="str" cm="1">
        <f t="array" ref="I30">IFERROR(_xlfn.IFS(AND(D30&gt;0,E30=""),"--",AND(F30&gt;0,G30=""),"--",VALUE(TEXT(E30-D30,"[h]:mm"))+VALUE(TEXT(G30-F30,"[h]:mm"))-VALUE(TEXT(H30,"[h]:mm"))=0,"",VALUE(TEXT(E30-D30,"[h]:mm"))+VALUE(TEXT(G30-F30,"[h]:mm"))-VALUE(TEXT(H30,"[h]:mm"))&lt;0,"-",TRUE,(E30-D30)+(G30-F30)-H30),"-")</f>
        <v/>
      </c>
      <c r="J30" s="355"/>
      <c r="K30" s="356"/>
      <c r="L30" s="356"/>
      <c r="M30" s="356"/>
      <c r="N30" s="356"/>
      <c r="O30" s="356"/>
      <c r="P30" s="356"/>
      <c r="Q30" s="357"/>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49999999999999" customHeight="1">
      <c r="A31" s="7">
        <f t="shared" si="7"/>
        <v>45766</v>
      </c>
      <c r="B31" s="46" t="str">
        <f t="shared" si="6"/>
        <v>土</v>
      </c>
      <c r="C31" s="94" t="s">
        <v>23</v>
      </c>
      <c r="D31" s="60"/>
      <c r="E31" s="15"/>
      <c r="F31" s="16"/>
      <c r="G31" s="17"/>
      <c r="H31" s="18"/>
      <c r="I31" s="6" t="str" cm="1">
        <f t="array" ref="I31">IFERROR(_xlfn.IFS(AND(D31&gt;0,E31=""),"--",AND(F31&gt;0,G31=""),"--",VALUE(TEXT(E31-D31,"[h]:mm"))+VALUE(TEXT(G31-F31,"[h]:mm"))-VALUE(TEXT(H31,"[h]:mm"))=0,"",VALUE(TEXT(E31-D31,"[h]:mm"))+VALUE(TEXT(G31-F31,"[h]:mm"))-VALUE(TEXT(H31,"[h]:mm"))&lt;0,"-",TRUE,(E31-D31)+(G31-F31)-H31),"-")</f>
        <v/>
      </c>
      <c r="J31" s="355"/>
      <c r="K31" s="356"/>
      <c r="L31" s="356"/>
      <c r="M31" s="356"/>
      <c r="N31" s="356"/>
      <c r="O31" s="356"/>
      <c r="P31" s="356"/>
      <c r="Q31" s="357"/>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49999999999999" customHeight="1">
      <c r="A32" s="7">
        <f t="shared" si="7"/>
        <v>45767</v>
      </c>
      <c r="B32" s="46" t="str">
        <f t="shared" si="6"/>
        <v>日</v>
      </c>
      <c r="C32" s="94" t="s">
        <v>23</v>
      </c>
      <c r="D32" s="60"/>
      <c r="E32" s="15"/>
      <c r="F32" s="16"/>
      <c r="G32" s="17"/>
      <c r="H32" s="18"/>
      <c r="I32" s="6" t="str" cm="1">
        <f t="array" ref="I32">IFERROR(_xlfn.IFS(AND(D32&gt;0,E32=""),"--",AND(F32&gt;0,G32=""),"--",VALUE(TEXT(E32-D32,"[h]:mm"))+VALUE(TEXT(G32-F32,"[h]:mm"))-VALUE(TEXT(H32,"[h]:mm"))=0,"",VALUE(TEXT(E32-D32,"[h]:mm"))+VALUE(TEXT(G32-F32,"[h]:mm"))-VALUE(TEXT(H32,"[h]:mm"))&lt;0,"-",TRUE,(E32-D32)+(G32-F32)-H32),"-")</f>
        <v/>
      </c>
      <c r="J32" s="355"/>
      <c r="K32" s="356"/>
      <c r="L32" s="356"/>
      <c r="M32" s="356"/>
      <c r="N32" s="356"/>
      <c r="O32" s="356"/>
      <c r="P32" s="356"/>
      <c r="Q32" s="357"/>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49999999999999" customHeight="1">
      <c r="A33" s="7">
        <f t="shared" si="7"/>
        <v>45768</v>
      </c>
      <c r="B33" s="46" t="str">
        <f t="shared" si="6"/>
        <v>月</v>
      </c>
      <c r="C33" s="94" t="s">
        <v>125</v>
      </c>
      <c r="D33" s="13"/>
      <c r="E33" s="14"/>
      <c r="F33" s="16"/>
      <c r="G33" s="17"/>
      <c r="H33" s="18"/>
      <c r="I33" s="6" t="str" cm="1">
        <f t="array" ref="I33">IFERROR(_xlfn.IFS(AND(D33&gt;0,E33=""),"--",AND(F33&gt;0,G33=""),"--",VALUE(TEXT(E33-D33,"[h]:mm"))+VALUE(TEXT(G33-F33,"[h]:mm"))-VALUE(TEXT(H33,"[h]:mm"))=0,"",VALUE(TEXT(E33-D33,"[h]:mm"))+VALUE(TEXT(G33-F33,"[h]:mm"))-VALUE(TEXT(H33,"[h]:mm"))&lt;0,"-",TRUE,(E33-D33)+(G33-F33)-H33),"-")</f>
        <v/>
      </c>
      <c r="J33" s="355"/>
      <c r="K33" s="375"/>
      <c r="L33" s="375"/>
      <c r="M33" s="375"/>
      <c r="N33" s="375"/>
      <c r="O33" s="375"/>
      <c r="P33" s="375"/>
      <c r="Q33" s="37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49999999999999" customHeight="1">
      <c r="A34" s="7">
        <f t="shared" si="7"/>
        <v>45769</v>
      </c>
      <c r="B34" s="46" t="str">
        <f t="shared" si="6"/>
        <v>火</v>
      </c>
      <c r="C34" s="94" t="s">
        <v>125</v>
      </c>
      <c r="D34" s="13"/>
      <c r="E34" s="14"/>
      <c r="F34" s="16"/>
      <c r="G34" s="17"/>
      <c r="H34" s="18"/>
      <c r="I34" s="6" t="str" cm="1">
        <f t="array" ref="I34">IFERROR(_xlfn.IFS(AND(D34&gt;0,E34=""),"--",AND(F34&gt;0,G34=""),"--",VALUE(TEXT(E34-D34,"[h]:mm"))+VALUE(TEXT(G34-F34,"[h]:mm"))-VALUE(TEXT(H34,"[h]:mm"))=0,"",VALUE(TEXT(E34-D34,"[h]:mm"))+VALUE(TEXT(G34-F34,"[h]:mm"))-VALUE(TEXT(H34,"[h]:mm"))&lt;0,"-",TRUE,(E34-D34)+(G34-F34)-H34),"-")</f>
        <v/>
      </c>
      <c r="J34" s="355"/>
      <c r="K34" s="375"/>
      <c r="L34" s="375"/>
      <c r="M34" s="375"/>
      <c r="N34" s="375"/>
      <c r="O34" s="375"/>
      <c r="P34" s="375"/>
      <c r="Q34" s="37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49999999999999" customHeight="1">
      <c r="A35" s="7">
        <f t="shared" si="7"/>
        <v>45770</v>
      </c>
      <c r="B35" s="46" t="str">
        <f t="shared" si="6"/>
        <v>水</v>
      </c>
      <c r="C35" s="94"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55"/>
      <c r="K35" s="375"/>
      <c r="L35" s="375"/>
      <c r="M35" s="375"/>
      <c r="N35" s="375"/>
      <c r="O35" s="375"/>
      <c r="P35" s="375"/>
      <c r="Q35" s="37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49999999999999" customHeight="1">
      <c r="A36" s="7">
        <f t="shared" si="7"/>
        <v>45771</v>
      </c>
      <c r="B36" s="46" t="str">
        <f t="shared" si="6"/>
        <v>木</v>
      </c>
      <c r="C36" s="94" t="s">
        <v>125</v>
      </c>
      <c r="D36" s="13"/>
      <c r="E36" s="14"/>
      <c r="F36" s="16"/>
      <c r="G36" s="17"/>
      <c r="H36" s="18"/>
      <c r="I36" s="6" t="str" cm="1">
        <f t="array" ref="I36">IFERROR(_xlfn.IFS(AND(D36&gt;0,E36=""),"--",AND(F36&gt;0,G36=""),"--",VALUE(TEXT(E36-D36,"[h]:mm"))+VALUE(TEXT(G36-F36,"[h]:mm"))-VALUE(TEXT(H36,"[h]:mm"))=0,"",VALUE(TEXT(E36-D36,"[h]:mm"))+VALUE(TEXT(G36-F36,"[h]:mm"))-VALUE(TEXT(H36,"[h]:mm"))&lt;0,"-",TRUE,(E36-D36)+(G36-F36)-H36),"-")</f>
        <v/>
      </c>
      <c r="J36" s="355"/>
      <c r="K36" s="375"/>
      <c r="L36" s="375"/>
      <c r="M36" s="375"/>
      <c r="N36" s="375"/>
      <c r="O36" s="375"/>
      <c r="P36" s="375"/>
      <c r="Q36" s="37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49999999999999" customHeight="1">
      <c r="A37" s="7">
        <f t="shared" si="7"/>
        <v>45772</v>
      </c>
      <c r="B37" s="46" t="str">
        <f t="shared" si="6"/>
        <v>金</v>
      </c>
      <c r="C37" s="94" t="s">
        <v>125</v>
      </c>
      <c r="D37" s="13"/>
      <c r="E37" s="14"/>
      <c r="F37" s="16"/>
      <c r="G37" s="17"/>
      <c r="H37" s="18"/>
      <c r="I37" s="6" t="str" cm="1">
        <f t="array" ref="I37">IFERROR(_xlfn.IFS(AND(D37&gt;0,E37=""),"--",AND(F37&gt;0,G37=""),"--",VALUE(TEXT(E37-D37,"[h]:mm"))+VALUE(TEXT(G37-F37,"[h]:mm"))-VALUE(TEXT(H37,"[h]:mm"))=0,"",VALUE(TEXT(E37-D37,"[h]:mm"))+VALUE(TEXT(G37-F37,"[h]:mm"))-VALUE(TEXT(H37,"[h]:mm"))&lt;0,"-",TRUE,(E37-D37)+(G37-F37)-H37),"-")</f>
        <v/>
      </c>
      <c r="J37" s="355"/>
      <c r="K37" s="375"/>
      <c r="L37" s="375"/>
      <c r="M37" s="375"/>
      <c r="N37" s="375"/>
      <c r="O37" s="375"/>
      <c r="P37" s="375"/>
      <c r="Q37" s="37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49999999999999" customHeight="1">
      <c r="A38" s="7">
        <f t="shared" si="7"/>
        <v>45773</v>
      </c>
      <c r="B38" s="46" t="str">
        <f t="shared" si="6"/>
        <v>土</v>
      </c>
      <c r="C38" s="94" t="s">
        <v>23</v>
      </c>
      <c r="D38" s="60"/>
      <c r="E38" s="15"/>
      <c r="F38" s="16"/>
      <c r="G38" s="17"/>
      <c r="H38" s="18"/>
      <c r="I38" s="6" t="str" cm="1">
        <f t="array" ref="I38">IFERROR(_xlfn.IFS(AND(D38&gt;0,E38=""),"--",AND(F38&gt;0,G38=""),"--",VALUE(TEXT(E38-D38,"[h]:mm"))+VALUE(TEXT(G38-F38,"[h]:mm"))-VALUE(TEXT(H38,"[h]:mm"))=0,"",VALUE(TEXT(E38-D38,"[h]:mm"))+VALUE(TEXT(G38-F38,"[h]:mm"))-VALUE(TEXT(H38,"[h]:mm"))&lt;0,"-",TRUE,(E38-D38)+(G38-F38)-H38),"-")</f>
        <v/>
      </c>
      <c r="J38" s="355"/>
      <c r="K38" s="356"/>
      <c r="L38" s="356"/>
      <c r="M38" s="356"/>
      <c r="N38" s="356"/>
      <c r="O38" s="356"/>
      <c r="P38" s="356"/>
      <c r="Q38" s="357"/>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49999999999999" customHeight="1">
      <c r="A39" s="7">
        <f>A38+1</f>
        <v>45774</v>
      </c>
      <c r="B39" s="46" t="str">
        <f t="shared" si="6"/>
        <v>日</v>
      </c>
      <c r="C39" s="94" t="s">
        <v>23</v>
      </c>
      <c r="D39" s="60"/>
      <c r="E39" s="15"/>
      <c r="F39" s="16"/>
      <c r="G39" s="17"/>
      <c r="H39" s="18"/>
      <c r="I39" s="6" t="str" cm="1">
        <f t="array" ref="I39">IFERROR(_xlfn.IFS(AND(D39&gt;0,E39=""),"--",AND(F39&gt;0,G39=""),"--",VALUE(TEXT(E39-D39,"[h]:mm"))+VALUE(TEXT(G39-F39,"[h]:mm"))-VALUE(TEXT(H39,"[h]:mm"))=0,"",VALUE(TEXT(E39-D39,"[h]:mm"))+VALUE(TEXT(G39-F39,"[h]:mm"))-VALUE(TEXT(H39,"[h]:mm"))&lt;0,"-",TRUE,(E39-D39)+(G39-F39)-H39),"-")</f>
        <v/>
      </c>
      <c r="J39" s="355"/>
      <c r="K39" s="356"/>
      <c r="L39" s="356"/>
      <c r="M39" s="356"/>
      <c r="N39" s="356"/>
      <c r="O39" s="356"/>
      <c r="P39" s="356"/>
      <c r="Q39" s="357"/>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49999999999999" customHeight="1">
      <c r="A40" s="7">
        <f>A39+1</f>
        <v>45775</v>
      </c>
      <c r="B40" s="46" t="str">
        <f t="shared" si="6"/>
        <v>月</v>
      </c>
      <c r="C40" s="94" t="s">
        <v>125</v>
      </c>
      <c r="D40" s="13"/>
      <c r="E40" s="14"/>
      <c r="F40" s="16"/>
      <c r="G40" s="17"/>
      <c r="H40" s="18"/>
      <c r="I40" s="6" t="str" cm="1">
        <f t="array" ref="I40">IFERROR(_xlfn.IFS(AND(D40&gt;0,E40=""),"--",AND(F40&gt;0,G40=""),"--",VALUE(TEXT(E40-D40,"[h]:mm"))+VALUE(TEXT(G40-F40,"[h]:mm"))-VALUE(TEXT(H40,"[h]:mm"))=0,"",VALUE(TEXT(E40-D40,"[h]:mm"))+VALUE(TEXT(G40-F40,"[h]:mm"))-VALUE(TEXT(H40,"[h]:mm"))&lt;0,"-",TRUE,(E40-D40)+(G40-F40)-H40),"-")</f>
        <v/>
      </c>
      <c r="J40" s="355"/>
      <c r="K40" s="356"/>
      <c r="L40" s="356"/>
      <c r="M40" s="356"/>
      <c r="N40" s="356"/>
      <c r="O40" s="356"/>
      <c r="P40" s="356"/>
      <c r="Q40" s="357"/>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49999999999999" customHeight="1">
      <c r="A41" s="7">
        <f>IF(DAY(A40+1)&lt;4,"",A40+1)</f>
        <v>45776</v>
      </c>
      <c r="B41" s="46" t="str">
        <f t="shared" si="6"/>
        <v>火</v>
      </c>
      <c r="C41" s="94" t="s">
        <v>23</v>
      </c>
      <c r="D41" s="13"/>
      <c r="E41" s="14"/>
      <c r="F41" s="16"/>
      <c r="G41" s="17"/>
      <c r="H41" s="18"/>
      <c r="I41" s="6" t="str" cm="1">
        <f t="array" ref="I41">IFERROR(_xlfn.IFS(AND(D41&gt;0,E41=""),"--",AND(F41&gt;0,G41=""),"--",VALUE(TEXT(E41-D41,"[h]:mm"))+VALUE(TEXT(G41-F41,"[h]:mm"))-VALUE(TEXT(H41,"[h]:mm"))=0,"",VALUE(TEXT(E41-D41,"[h]:mm"))+VALUE(TEXT(G41-F41,"[h]:mm"))-VALUE(TEXT(H41,"[h]:mm"))&lt;0,"-",TRUE,(E41-D41)+(G41-F41)-H41),"-")</f>
        <v/>
      </c>
      <c r="J41" s="355"/>
      <c r="K41" s="356"/>
      <c r="L41" s="356"/>
      <c r="M41" s="356"/>
      <c r="N41" s="356"/>
      <c r="O41" s="356"/>
      <c r="P41" s="356"/>
      <c r="Q41" s="357"/>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49999999999999" customHeight="1">
      <c r="A42" s="7">
        <f>IF(DAY(A40+2)&lt;4,"",A40+2)</f>
        <v>45777</v>
      </c>
      <c r="B42" s="46" t="str">
        <f t="shared" si="6"/>
        <v>水</v>
      </c>
      <c r="C42" s="94" t="s">
        <v>125</v>
      </c>
      <c r="D42" s="13"/>
      <c r="E42" s="14"/>
      <c r="F42" s="16"/>
      <c r="G42" s="17"/>
      <c r="H42" s="18"/>
      <c r="I42" s="6" t="str" cm="1">
        <f t="array" ref="I42">IFERROR(_xlfn.IFS(AND(D42&gt;0,E42=""),"--",AND(F42&gt;0,G42=""),"--",VALUE(TEXT(E42-D42,"[h]:mm"))+VALUE(TEXT(G42-F42,"[h]:mm"))-VALUE(TEXT(H42,"[h]:mm"))=0,"",VALUE(TEXT(E42-D42,"[h]:mm"))+VALUE(TEXT(G42-F42,"[h]:mm"))-VALUE(TEXT(H42,"[h]:mm"))&lt;0,"-",TRUE,(E42-D42)+(G42-F42)-H42),"-")</f>
        <v/>
      </c>
      <c r="J42" s="355"/>
      <c r="K42" s="356"/>
      <c r="L42" s="356"/>
      <c r="M42" s="356"/>
      <c r="N42" s="356"/>
      <c r="O42" s="356"/>
      <c r="P42" s="356"/>
      <c r="Q42" s="357"/>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49999999999999" customHeight="1" thickBot="1">
      <c r="A43" s="8" t="str">
        <f>IF(DAY(A40+3)&lt;4,"",A40+3)</f>
        <v/>
      </c>
      <c r="B43" s="48" t="str">
        <f t="shared" si="6"/>
        <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91"/>
      <c r="K43" s="392"/>
      <c r="L43" s="392"/>
      <c r="M43" s="392"/>
      <c r="N43" s="392"/>
      <c r="O43" s="392"/>
      <c r="P43" s="392"/>
      <c r="Q43" s="393"/>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49999999999999"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159</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94" t="s">
        <v>10</v>
      </c>
      <c r="B46" s="395"/>
      <c r="C46" s="395"/>
      <c r="D46" s="395"/>
      <c r="E46" s="395"/>
      <c r="F46" s="395"/>
      <c r="G46" s="395"/>
      <c r="H46" s="395"/>
      <c r="I46" s="395"/>
      <c r="J46" s="395"/>
      <c r="K46" s="395"/>
      <c r="L46" s="395"/>
      <c r="M46" s="395"/>
      <c r="N46" s="395"/>
      <c r="O46" s="395"/>
      <c r="P46" s="395"/>
      <c r="Q46" s="396"/>
      <c r="AO46" s="30"/>
      <c r="AP46" s="30"/>
      <c r="AQ46" s="30"/>
      <c r="AR46" s="30"/>
      <c r="AS46" s="30"/>
    </row>
    <row r="47" spans="1:45" ht="10.5" customHeight="1" thickBot="1">
      <c r="A47" s="41"/>
      <c r="B47" s="64"/>
      <c r="C47" s="64"/>
      <c r="D47" s="397"/>
      <c r="E47" s="397"/>
      <c r="F47" s="65"/>
      <c r="G47" s="65"/>
      <c r="H47" s="65"/>
      <c r="I47" s="65"/>
      <c r="J47" s="397"/>
      <c r="K47" s="397"/>
      <c r="L47" s="397"/>
      <c r="M47" s="397"/>
      <c r="N47" s="397"/>
      <c r="O47" s="397"/>
      <c r="P47" s="397"/>
      <c r="Q47" s="398"/>
      <c r="AO47" s="30"/>
      <c r="AP47" s="30"/>
      <c r="AQ47" s="30"/>
      <c r="AR47" s="30"/>
      <c r="AS47" s="30"/>
    </row>
    <row r="48" spans="1:45" ht="16.5" customHeight="1" thickBot="1">
      <c r="A48" s="11"/>
      <c r="B48" s="399" t="s">
        <v>12</v>
      </c>
      <c r="C48" s="400"/>
      <c r="D48" s="401"/>
      <c r="E48" s="402"/>
      <c r="F48" s="63" t="s">
        <v>13</v>
      </c>
      <c r="G48" s="403"/>
      <c r="H48" s="404"/>
      <c r="I48" s="404"/>
      <c r="J48" s="405"/>
      <c r="K48" s="63" t="s">
        <v>11</v>
      </c>
      <c r="L48" s="406"/>
      <c r="M48" s="404"/>
      <c r="N48" s="404"/>
      <c r="O48" s="404"/>
      <c r="P48" s="405"/>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85" t="s">
        <v>55</v>
      </c>
      <c r="B50" s="385"/>
      <c r="C50" s="385"/>
      <c r="D50" s="385"/>
      <c r="E50" s="385"/>
      <c r="F50" s="385"/>
      <c r="G50" s="385"/>
      <c r="H50" s="385"/>
      <c r="I50" s="385"/>
      <c r="J50" s="385"/>
      <c r="K50" s="385"/>
      <c r="L50" s="385"/>
      <c r="M50" s="385"/>
      <c r="N50" s="385"/>
      <c r="O50" s="385"/>
      <c r="P50" s="385"/>
      <c r="Q50" s="385"/>
      <c r="AO50" s="30"/>
      <c r="AP50" s="30"/>
      <c r="AQ50" s="30"/>
      <c r="AR50" s="30"/>
      <c r="AS50" s="30"/>
    </row>
    <row r="51" spans="1:45" ht="21" customHeight="1">
      <c r="A51" s="386"/>
      <c r="B51" s="386"/>
      <c r="C51" s="386"/>
      <c r="D51" s="386"/>
      <c r="E51" s="386"/>
      <c r="F51" s="386"/>
      <c r="G51" s="386"/>
      <c r="H51" s="386"/>
      <c r="I51" s="386"/>
      <c r="J51" s="386"/>
      <c r="K51" s="386"/>
      <c r="L51" s="386"/>
      <c r="M51" s="386"/>
      <c r="N51" s="386"/>
      <c r="O51" s="386"/>
      <c r="P51" s="386"/>
      <c r="Q51" s="386"/>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142</v>
      </c>
      <c r="B53" s="213" t="s">
        <v>141</v>
      </c>
      <c r="C53" s="212"/>
      <c r="D53" s="212" t="str" cm="1">
        <f t="array" ref="D53">_xlfn.IFS(N54="裁量労働制","みなし労働時間(h/日)",N54="固定残業制","固定残業時間(h/月)",N54="(大学・国研等)裁量労働制","みなし労働時間(h/日)",TRUE,"-")</f>
        <v>-</v>
      </c>
      <c r="E53" s="212" t="s">
        <v>135</v>
      </c>
      <c r="F53" s="212" t="s">
        <v>136</v>
      </c>
      <c r="G53" s="214" t="s">
        <v>137</v>
      </c>
      <c r="H53" s="212" t="s">
        <v>138</v>
      </c>
      <c r="I53" s="215" t="s">
        <v>139</v>
      </c>
      <c r="J53" s="215" t="s">
        <v>140</v>
      </c>
      <c r="K53" s="216"/>
      <c r="L53" s="387" t="s">
        <v>143</v>
      </c>
      <c r="M53" s="388"/>
      <c r="N53" s="217" t="s">
        <v>21</v>
      </c>
      <c r="O53" s="218"/>
      <c r="P53" s="218"/>
      <c r="Q53" s="218"/>
      <c r="AI53" s="75"/>
    </row>
    <row r="54" spans="1:45" ht="11.5" hidden="1" outlineLevel="1" thickBot="1">
      <c r="A54" s="219">
        <f>$B$10</f>
        <v>21</v>
      </c>
      <c r="B54" s="220">
        <f>G10</f>
        <v>0</v>
      </c>
      <c r="C54" s="220"/>
      <c r="D54" s="221">
        <f>N10</f>
        <v>0</v>
      </c>
      <c r="E54" s="221">
        <f>COUNTIF($C$13:$C$43,"休暇")</f>
        <v>0</v>
      </c>
      <c r="F54" s="222">
        <f>A54-E54</f>
        <v>21</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89" t="str" cm="1">
        <f t="array" ref="L54">_xlfn.IFS(N54="裁量労働制",L57,N54="固定残業制",L58,N54="管理職",L56,N54="一般従業員",L59,N54="(大学・国研等)管理職",L60,N54="(大学・国研等)裁量労働制",L61,TRUE,"-")</f>
        <v>-</v>
      </c>
      <c r="M54" s="390"/>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1.5" hidden="1" outlineLevel="1" thickBot="1">
      <c r="A55" s="226"/>
      <c r="B55" s="226"/>
      <c r="C55" s="226"/>
      <c r="D55" s="227"/>
      <c r="E55" s="227"/>
      <c r="F55" s="227"/>
      <c r="G55" s="227"/>
      <c r="H55" s="227"/>
      <c r="I55" s="227"/>
      <c r="J55" s="227"/>
      <c r="K55" s="216"/>
      <c r="L55" s="228"/>
      <c r="M55" s="229"/>
      <c r="N55" s="226"/>
      <c r="O55" s="226"/>
      <c r="P55" s="226"/>
      <c r="Q55" s="226"/>
    </row>
    <row r="56" spans="1:45" ht="11.5" hidden="1" outlineLevel="1" thickBot="1">
      <c r="A56" s="219">
        <f>A54</f>
        <v>21</v>
      </c>
      <c r="B56" s="220">
        <f>B54</f>
        <v>0</v>
      </c>
      <c r="C56" s="220"/>
      <c r="D56" s="230"/>
      <c r="E56" s="221">
        <f>E54</f>
        <v>0</v>
      </c>
      <c r="F56" s="222">
        <f>A56-E56</f>
        <v>21</v>
      </c>
      <c r="G56" s="230">
        <f>G54</f>
        <v>0</v>
      </c>
      <c r="H56" s="221">
        <f>H54</f>
        <v>0</v>
      </c>
      <c r="I56" s="221">
        <f>I54</f>
        <v>0</v>
      </c>
      <c r="J56" s="230">
        <f>J54</f>
        <v>0</v>
      </c>
      <c r="K56" s="216"/>
      <c r="L56" s="389">
        <f>ROUNDDOWN(IF((B56*F56-G56)&gt;=(H56+I56+J56),H56+J56,IF((B56*F56-G56)&lt;=(H56+I56+J56),(B56*F56-G56)*(H56+J56)/(H56+I56+J56))),2)</f>
        <v>0</v>
      </c>
      <c r="M56" s="390"/>
      <c r="N56" s="225" t="s">
        <v>84</v>
      </c>
      <c r="O56" s="225"/>
      <c r="P56" s="225"/>
      <c r="Q56" s="225"/>
    </row>
    <row r="57" spans="1:45" ht="11.5" hidden="1" outlineLevel="1" thickBot="1">
      <c r="A57" s="219">
        <f>A54</f>
        <v>21</v>
      </c>
      <c r="B57" s="220">
        <f>B54</f>
        <v>0</v>
      </c>
      <c r="C57" s="220"/>
      <c r="D57" s="231">
        <f>D54</f>
        <v>0</v>
      </c>
      <c r="E57" s="221">
        <f>E54</f>
        <v>0</v>
      </c>
      <c r="F57" s="222">
        <f>A57-E57</f>
        <v>21</v>
      </c>
      <c r="G57" s="230">
        <f>G54</f>
        <v>0</v>
      </c>
      <c r="H57" s="221">
        <f>H54</f>
        <v>0</v>
      </c>
      <c r="I57" s="221">
        <f>I54</f>
        <v>0</v>
      </c>
      <c r="J57" s="221">
        <f>J54</f>
        <v>0</v>
      </c>
      <c r="K57" s="216"/>
      <c r="L57" s="389">
        <f>ROUNDDOWN(IF((D57*F57-G57)&gt;=(H57+I57),H57,IF((D57*F57-G57)&lt;(H57+I57),(D57*F57-G57)/(H57+I57)*H57))+J57,2)</f>
        <v>0</v>
      </c>
      <c r="M57" s="390"/>
      <c r="N57" s="225" t="s">
        <v>16</v>
      </c>
      <c r="O57" s="225"/>
      <c r="P57" s="225"/>
      <c r="Q57" s="225"/>
    </row>
    <row r="58" spans="1:45" ht="11.5" hidden="1" outlineLevel="1" thickBot="1">
      <c r="A58" s="219">
        <f>A54</f>
        <v>21</v>
      </c>
      <c r="B58" s="220">
        <f>B54</f>
        <v>0</v>
      </c>
      <c r="C58" s="220"/>
      <c r="D58" s="231">
        <f>D54</f>
        <v>0</v>
      </c>
      <c r="E58" s="221">
        <f>E54</f>
        <v>0</v>
      </c>
      <c r="F58" s="222">
        <f>A58-E58</f>
        <v>21</v>
      </c>
      <c r="G58" s="230">
        <f>G54</f>
        <v>0</v>
      </c>
      <c r="H58" s="221">
        <f>H54</f>
        <v>0</v>
      </c>
      <c r="I58" s="221">
        <f>I54</f>
        <v>0</v>
      </c>
      <c r="J58" s="221">
        <f>J54</f>
        <v>0</v>
      </c>
      <c r="K58" s="216"/>
      <c r="L58" s="389">
        <f>ROUNDDOWN(IF((B58*F58-G58)&gt;=(H58+I58),H58,IF((H58+I58)&lt;(B58*F58-G58+D58),(B58*F58-G58)*H58/(H58+I58),(B58*F58-G58)*H58/(H58+I58)+((H58+I58)-(B58*F58-G58+D58))*H58/(H58+I58)))+J58,2)</f>
        <v>0</v>
      </c>
      <c r="M58" s="390"/>
      <c r="N58" s="225" t="s">
        <v>17</v>
      </c>
      <c r="O58" s="225"/>
      <c r="P58" s="225"/>
      <c r="Q58" s="225"/>
    </row>
    <row r="59" spans="1:45" ht="11.5" hidden="1" outlineLevel="1" thickBot="1">
      <c r="A59" s="232"/>
      <c r="B59" s="232"/>
      <c r="C59" s="232"/>
      <c r="D59" s="233"/>
      <c r="E59" s="233"/>
      <c r="F59" s="233"/>
      <c r="G59" s="233"/>
      <c r="H59" s="233"/>
      <c r="I59" s="233"/>
      <c r="J59" s="233"/>
      <c r="K59" s="232"/>
      <c r="L59" s="389">
        <f>H54+J54</f>
        <v>0</v>
      </c>
      <c r="M59" s="390"/>
      <c r="N59" s="225" t="s">
        <v>18</v>
      </c>
      <c r="O59" s="225"/>
      <c r="P59" s="225"/>
      <c r="Q59" s="225"/>
    </row>
    <row r="60" spans="1:45" ht="13.5" hidden="1" outlineLevel="1" thickBot="1">
      <c r="A60" s="219">
        <f>A54</f>
        <v>21</v>
      </c>
      <c r="B60" s="220">
        <f>B54</f>
        <v>0</v>
      </c>
      <c r="C60" s="220"/>
      <c r="D60" s="231"/>
      <c r="E60" s="221">
        <f>E54</f>
        <v>0</v>
      </c>
      <c r="F60" s="222">
        <f>A60-E60</f>
        <v>21</v>
      </c>
      <c r="G60" s="230"/>
      <c r="H60" s="221">
        <f>H54</f>
        <v>0</v>
      </c>
      <c r="I60" s="221">
        <f>I54</f>
        <v>0</v>
      </c>
      <c r="J60" s="221">
        <f>J54</f>
        <v>0</v>
      </c>
      <c r="K60" s="216"/>
      <c r="L60" s="389">
        <f>ROUNDDOWN(IF((A60*B60)&gt;=(H60+J60+I60),(A60*B60),IF((A60*B60)&lt;(H60+J60+I60),(H60+J60+I60))),2)</f>
        <v>0</v>
      </c>
      <c r="M60" s="418"/>
      <c r="N60" s="235" t="s">
        <v>108</v>
      </c>
      <c r="O60" s="225"/>
      <c r="P60" s="225"/>
      <c r="Q60" s="225"/>
    </row>
    <row r="61" spans="1:45" ht="13.5" hidden="1" outlineLevel="1" thickBot="1">
      <c r="A61" s="219">
        <f>A54</f>
        <v>21</v>
      </c>
      <c r="B61" s="220">
        <f>B54</f>
        <v>0</v>
      </c>
      <c r="C61" s="220"/>
      <c r="D61" s="231">
        <f>D54</f>
        <v>0</v>
      </c>
      <c r="E61" s="221">
        <f>E54</f>
        <v>0</v>
      </c>
      <c r="F61" s="222">
        <f>A61-E61</f>
        <v>21</v>
      </c>
      <c r="G61" s="230">
        <f>G54</f>
        <v>0</v>
      </c>
      <c r="H61" s="221">
        <f>H54</f>
        <v>0</v>
      </c>
      <c r="I61" s="221">
        <f>I54</f>
        <v>0</v>
      </c>
      <c r="J61" s="221">
        <f>J54</f>
        <v>0</v>
      </c>
      <c r="K61" s="216"/>
      <c r="L61" s="389">
        <f>ROUNDDOWN(IF((A61*D61)+G61&gt;=(H61+J61+I61),(A61*D61)+G61,IF((A61*D61)+G61&lt;(H61+J61+I61),(H61+J61+I61))),2)</f>
        <v>0</v>
      </c>
      <c r="M61" s="418"/>
      <c r="N61" s="235" t="s">
        <v>109</v>
      </c>
      <c r="O61" s="225"/>
      <c r="P61" s="225"/>
      <c r="Q61" s="225"/>
    </row>
    <row r="62" spans="1:45" ht="11.5"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419"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20"/>
      <c r="D64" s="421" t="str" cm="1">
        <f t="array" ref="D64">IF(AND(B95="",B126="",B157=""),"●",IF(_xlfn.IFS($N$54="管理職",B95,$N$54="裁量労働制",B126,$N$54="固定残業制",B157,TRUE,"")=0,"",_xlfn.IFS($N$54="管理職",B95,$N$54="裁量労働制",B126,$N$54="固定残業制",B157,TRUE,"")))</f>
        <v/>
      </c>
      <c r="E64" s="422"/>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423"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24"/>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407"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08"/>
      <c r="N68" s="408"/>
      <c r="O68" s="409"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10"/>
      <c r="Q68" s="118"/>
    </row>
    <row r="69" spans="1:18" ht="16.5" customHeight="1">
      <c r="A69" s="114"/>
      <c r="B69" s="411"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12"/>
      <c r="D69" s="413"/>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15"/>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416" t="str" cm="1">
        <f t="array" ref="B71">IF(AND(B101="",B132="",B163=""),"●",IF(_xlfn.IFS($N$54="管理職",B101,$N$54="裁量労働制",B132,$N$54="固定残業制",B163,TRUE,"")=0,"",_xlfn.IFS($N$54="管理職",B101,$N$54="裁量労働制",B132,$N$54="固定残業制",B163,TRUE,"")))</f>
        <v/>
      </c>
      <c r="C71" s="416"/>
      <c r="D71" s="416"/>
      <c r="E71" s="416"/>
      <c r="F71" s="416"/>
      <c r="G71" s="417" t="str" cm="1">
        <f t="array" ref="G71">IF(AND(H101="",H132="",H163=""),"●",IF(_xlfn.IFS($N$54="管理職",H101,$N$54="裁量労働制",H132,$N$54="固定残業制",H163,TRUE,"")=0,"",_xlfn.IFS($N$54="管理職",H101,$N$54="裁量労働制",H132,$N$54="固定残業制",H163,TRUE,"")))</f>
        <v/>
      </c>
      <c r="H71" s="417"/>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435" t="str" cm="1">
        <f t="array" ref="B72">IF(AND(B102="",B133="",B164=""),"●",IF(_xlfn.IFS($N$54="管理職",B102,$N$54="裁量労働制",B133,$N$54="固定残業制",B164,TRUE,"")=0,"",_xlfn.IFS($N$54="管理職",B102,$N$54="裁量労働制",B133,$N$54="固定残業制",B164,TRUE,"")))</f>
        <v/>
      </c>
      <c r="C72" s="436"/>
      <c r="D72" s="43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416" t="str" cm="1">
        <f t="array" ref="B76">IF(AND(B106="",B137="",B166=""),"●",IF(_xlfn.IFS($N$54="管理職",B106,$N$54="裁量労働制",B137,$N$54="固定残業制",B166,TRUE,"")=0,"",_xlfn.IFS($N$54="管理職",B106,$N$54="裁量労働制",B137,$N$54="固定残業制",B166,TRUE,"")))</f>
        <v/>
      </c>
      <c r="C76" s="416"/>
      <c r="D76" s="416"/>
      <c r="E76" s="416"/>
      <c r="F76" s="416"/>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414" t="str" cm="1">
        <f t="array" ref="B78">IF(AND(B108="",B139="",B168=""),"●",IF(_xlfn.IFS($N$54="管理職",B108,$N$54="裁量労働制",B139,$N$54="固定残業制",B168,TRUE,"")=0,"",_xlfn.IFS($N$54="管理職",B108,$N$54="裁量労働制",B139,$N$54="固定残業制",B168,TRUE,"")))</f>
        <v/>
      </c>
      <c r="C78" s="438"/>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425" t="str" cm="1">
        <f t="array" ref="B83">IF(AND(B114="",B145="",B174=""),"●",IF(_xlfn.IFS($N$54="管理職",B114,$N$54="裁量労働制",B145,$N$54="固定残業制",B174,TRUE,"")=0,"",_xlfn.IFS($N$54="管理職",B114,$N$54="裁量労働制",B145,$N$54="固定残業制",B174,TRUE,"")))</f>
        <v/>
      </c>
      <c r="C83" s="426"/>
      <c r="D83" s="426"/>
      <c r="E83" s="42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42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429" t="str" cm="1">
        <f t="array" ref="B84">IF(AND(B115="",B146="",B175=""),"●",IF(_xlfn.IFS($N$54="管理職",B115,$N$54="裁量労働制",B146,$N$54="固定残業制",B175,TRUE,"")=0,"",_xlfn.IFS($N$54="管理職",B115,$N$54="裁量労働制",B146,$N$54="固定残業制",B175,TRUE,"")))</f>
        <v/>
      </c>
      <c r="C84" s="430" t="str" cm="1">
        <f t="array" ref="C84">IF(AND(C115="",C146="",C175=""),"●",IF(_xlfn.IFS($N$54="管理職",C115,$N$54="裁量労働制",C146,$N$54="固定残業制",C175,TRUE,"")=0,"",_xlfn.IFS($N$54="管理職",C115,$N$54="裁量労働制",C146,$N$54="固定残業制",C175,TRUE,"")))</f>
        <v>●</v>
      </c>
      <c r="D84" s="431"/>
      <c r="E84" s="42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42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425" t="str" cm="1">
        <f t="array" ref="B87">IF(AND(B118="",B149="",B178=""),"●",IF(_xlfn.IFS($N$54="管理職",B118,$N$54="裁量労働制",B149,$N$54="固定残業制",B178,TRUE,"")=0,"",_xlfn.IFS($N$54="管理職",B118,$N$54="裁量労働制",B149,$N$54="固定残業制",B178,TRUE,"")))</f>
        <v/>
      </c>
      <c r="C87" s="426"/>
      <c r="D87" s="426"/>
      <c r="E87" s="42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42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429" t="str" cm="1">
        <f t="array" ref="B88">IF(AND(B119="",B150="",B179=""),"●",IF(_xlfn.IFS($N$54="管理職",B119,$N$54="裁量労働制",B150,$N$54="固定残業制",B179,TRUE,"")=0,"",_xlfn.IFS($N$54="管理職",B119,$N$54="裁量労働制",B150,$N$54="固定残業制",B179,TRUE,"")))</f>
        <v/>
      </c>
      <c r="C88" s="430" t="str" cm="1">
        <f t="array" ref="C88">IF(AND(C119="",C150="",C179=""),"●",IF(_xlfn.IFS($N$54="管理職",C119,$N$54="裁量労働制",C150,$N$54="固定残業制",C179,TRUE,"")=0,"",_xlfn.IFS($N$54="管理職",C119,$N$54="裁量労働制",C150,$N$54="固定残業制",C179,TRUE,"")))</f>
        <v>●</v>
      </c>
      <c r="D88" s="431"/>
      <c r="E88" s="42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42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42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432" t="str" cm="1">
        <f t="array" ref="M90">IF(AND(M121="",M152="",M181=""),"●",IF(_xlfn.IFS($N$54="管理職",M121,$N$54="裁量労働制",M152,$N$54="固定残業制",M181,TRUE,"")=0,"",_xlfn.IFS($N$54="管理職",M121,$N$54="裁量労働制",M152,$N$54="固定残業制",M181,TRUE,"")))</f>
        <v/>
      </c>
      <c r="N90" s="43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434" t="str" cm="1">
        <f t="array" ref="B91">IF(AND(B122="",B153="",B182=""),"●",IF(_xlfn.IFS($N$54="管理職",B122,$N$54="裁量労働制",B153,$N$54="固定残業制",B182,TRUE,"")=0,"",_xlfn.IFS($N$54="管理職",B122,$N$54="裁量労働制",B153,$N$54="固定残業制",B182,TRUE,"")))</f>
        <v/>
      </c>
      <c r="C91" s="43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42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99999999999999" hidden="1" customHeight="1" outlineLevel="1">
      <c r="A93" s="314" t="s">
        <v>56</v>
      </c>
      <c r="B93" s="237" t="s">
        <v>134</v>
      </c>
      <c r="C93" s="238"/>
      <c r="D93" s="239"/>
      <c r="E93" s="239"/>
      <c r="F93" s="239"/>
      <c r="G93" s="239"/>
      <c r="H93" s="239"/>
      <c r="I93" s="239"/>
      <c r="J93" s="240"/>
      <c r="K93" s="240"/>
      <c r="L93" s="240"/>
      <c r="M93" s="240"/>
      <c r="N93" s="240"/>
      <c r="O93" s="240"/>
      <c r="P93" s="240"/>
      <c r="Q93" s="315"/>
    </row>
    <row r="94" spans="1:18" ht="14" hidden="1" outlineLevel="1">
      <c r="A94" s="249"/>
      <c r="B94" s="248" t="str">
        <f>$A$53</f>
        <v>所定労働日数(日/月)</v>
      </c>
      <c r="C94" s="234"/>
      <c r="D94" s="249"/>
      <c r="E94" s="233">
        <f>$A$54</f>
        <v>21</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144</v>
      </c>
      <c r="N94" s="216"/>
      <c r="O94" s="256" t="s">
        <v>146</v>
      </c>
      <c r="P94" s="216"/>
      <c r="Q94" s="316"/>
    </row>
    <row r="95" spans="1:18" ht="14" hidden="1" outlineLevel="1">
      <c r="A95" s="249"/>
      <c r="B95" s="248" t="str">
        <f>$E$53</f>
        <v>休暇日数(日/月)</v>
      </c>
      <c r="C95" s="258"/>
      <c r="D95" s="249"/>
      <c r="E95" s="233">
        <f>$E$54</f>
        <v>0</v>
      </c>
      <c r="F95" s="259">
        <f>$F$54</f>
        <v>21</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99999999999999" hidden="1" customHeight="1" outlineLevel="1">
      <c r="A96" s="249"/>
      <c r="B96" s="264" t="s">
        <v>85</v>
      </c>
      <c r="C96" s="264"/>
      <c r="D96" s="257"/>
      <c r="E96" s="265"/>
      <c r="F96" s="265"/>
      <c r="G96" s="265"/>
      <c r="H96" s="265"/>
      <c r="I96" s="265"/>
      <c r="J96" s="216"/>
      <c r="K96" s="216"/>
      <c r="L96" s="216"/>
      <c r="M96" s="216"/>
      <c r="N96" s="216"/>
      <c r="O96" s="216"/>
      <c r="P96" s="216"/>
      <c r="Q96" s="316"/>
    </row>
    <row r="97" spans="1:104" ht="19.399999999999999" hidden="1" customHeight="1" outlineLevel="1">
      <c r="A97" s="249"/>
      <c r="B97" s="264"/>
      <c r="C97" s="264"/>
      <c r="D97" s="257"/>
      <c r="E97" s="265"/>
      <c r="F97" s="265"/>
      <c r="G97" s="265"/>
      <c r="H97" s="265"/>
      <c r="I97" s="265"/>
      <c r="J97" s="216"/>
      <c r="K97" s="216"/>
      <c r="L97" s="216"/>
      <c r="M97" s="216"/>
      <c r="N97" s="216"/>
      <c r="O97" s="216"/>
      <c r="P97" s="216"/>
      <c r="Q97" s="316"/>
    </row>
    <row r="98" spans="1:104" ht="19.399999999999999" hidden="1" customHeight="1" outlineLevel="1">
      <c r="A98" s="271"/>
      <c r="B98" s="270" t="s">
        <v>146</v>
      </c>
      <c r="C98" s="271"/>
      <c r="D98" s="270"/>
      <c r="E98" s="271"/>
      <c r="F98" s="265"/>
      <c r="G98" s="272"/>
      <c r="H98" s="274" t="s">
        <v>160</v>
      </c>
      <c r="I98" s="272"/>
      <c r="J98" s="253" t="str">
        <f>$H$53</f>
        <v>NEDO事業の従事時間(h/月)</v>
      </c>
      <c r="K98" s="216"/>
      <c r="L98" s="216"/>
      <c r="M98" s="284" t="str">
        <f>$I$53</f>
        <v>他の公的事業従事時間(h/月)</v>
      </c>
      <c r="N98" s="254"/>
      <c r="O98" s="312" t="s">
        <v>145</v>
      </c>
      <c r="P98" s="216"/>
      <c r="Q98" s="316"/>
    </row>
    <row r="99" spans="1:104" s="80" customFormat="1" ht="19.399999999999999" hidden="1" customHeight="1" outlineLevel="1">
      <c r="A99" s="249"/>
      <c r="B99" s="444">
        <f>O95</f>
        <v>0</v>
      </c>
      <c r="C99" s="445"/>
      <c r="D99" s="267"/>
      <c r="E99" s="277" t="str" cm="1">
        <f t="array" ref="E99">_xlfn.IFS(B99&lt;G99,"＜",B99&gt;=G99,"≧",TRUE,"")</f>
        <v>≧</v>
      </c>
      <c r="F99" s="265"/>
      <c r="G99" s="278">
        <f>$H$54+$I$54+$J$54</f>
        <v>0</v>
      </c>
      <c r="H99" s="249" t="s">
        <v>57</v>
      </c>
      <c r="I99" s="272" t="s">
        <v>58</v>
      </c>
      <c r="J99" s="278">
        <f>$H$54</f>
        <v>0</v>
      </c>
      <c r="K99" s="277" t="s">
        <v>86</v>
      </c>
      <c r="L99" s="446">
        <f>$I$54</f>
        <v>0</v>
      </c>
      <c r="M99" s="447"/>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99999999999999"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99999999999999"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99999999999999"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99999999999999"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99999999999999"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99999999999999"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99999999999999"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99999999999999"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148</v>
      </c>
      <c r="N107" s="299">
        <f>J56</f>
        <v>0</v>
      </c>
      <c r="O107" s="258"/>
      <c r="P107" s="446"/>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99999999999999" hidden="1" customHeight="1" outlineLevel="1">
      <c r="A108" s="249"/>
      <c r="B108" s="448">
        <f>O95</f>
        <v>0</v>
      </c>
      <c r="C108" s="449"/>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441"/>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99999999999999"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99999999999999"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99999999999999"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99999999999999"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99999999999999"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99999999999999"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99999999999999"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99999999999999"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99999999999999"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99999999999999"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99999999999999"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99999999999999"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99999999999999"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99999999999999"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99999999999999"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99999999999999"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4" hidden="1" outlineLevel="1">
      <c r="A125" s="249"/>
      <c r="B125" s="248" t="str">
        <f>$A$53</f>
        <v>所定労働日数(日/月)</v>
      </c>
      <c r="C125" s="234"/>
      <c r="D125" s="249"/>
      <c r="E125" s="233">
        <f>$A$54</f>
        <v>21</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144</v>
      </c>
      <c r="N125" s="216"/>
      <c r="O125" s="271" t="s">
        <v>146</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4" hidden="1" outlineLevel="1">
      <c r="A126" s="249"/>
      <c r="B126" s="257" t="str">
        <f>$E$53</f>
        <v>休暇日数(日/月)</v>
      </c>
      <c r="C126" s="258"/>
      <c r="D126" s="249"/>
      <c r="E126" s="233">
        <f>$E$54</f>
        <v>0</v>
      </c>
      <c r="F126" s="259">
        <f>$F$54</f>
        <v>21</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99999999999999"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99999999999999"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99999999999999" hidden="1" customHeight="1" outlineLevel="1">
      <c r="A129" s="271"/>
      <c r="B129" s="270" t="s">
        <v>146</v>
      </c>
      <c r="C129" s="271"/>
      <c r="D129" s="270"/>
      <c r="E129" s="271"/>
      <c r="F129" s="265"/>
      <c r="G129" s="272"/>
      <c r="H129" s="273" t="s">
        <v>147</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99999999999999" hidden="1" customHeight="1" outlineLevel="1">
      <c r="A130" s="249"/>
      <c r="B130" s="448">
        <f>O126</f>
        <v>0</v>
      </c>
      <c r="C130" s="449"/>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99999999999999"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99999999999999"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99999999999999"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99999999999999" hidden="1" customHeight="1" outlineLevel="1">
      <c r="A134" s="249"/>
      <c r="B134" s="267"/>
      <c r="C134" s="234"/>
      <c r="D134" s="267"/>
      <c r="E134" s="277"/>
      <c r="F134" s="277"/>
      <c r="G134" s="272"/>
      <c r="H134" s="278"/>
      <c r="I134" s="249"/>
      <c r="J134" s="272"/>
      <c r="K134" s="278"/>
      <c r="L134" s="291" t="s">
        <v>89</v>
      </c>
      <c r="M134" s="275"/>
      <c r="N134" s="258"/>
      <c r="O134" s="258" t="s">
        <v>145</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99999999999999"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99999999999999"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99999999999999"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99999999999999"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450"/>
      <c r="N138" s="258"/>
      <c r="O138" s="443"/>
      <c r="P138" s="446"/>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99999999999999" hidden="1" customHeight="1" outlineLevel="1">
      <c r="A139" s="249"/>
      <c r="B139" s="448">
        <f>$O$126</f>
        <v>0</v>
      </c>
      <c r="C139" s="449"/>
      <c r="D139" s="267"/>
      <c r="E139" s="258" t="s">
        <v>51</v>
      </c>
      <c r="F139" s="288" t="str">
        <f>"("&amp;$H$138&amp;" "&amp;$K$138&amp;" + "&amp;$I$53&amp;" "&amp;$I$54&amp;")"</f>
        <v>(NEDO事業の従事時間(h/月) 0 + 他の公的事業従事時間(h/月) 0)</v>
      </c>
      <c r="G139" s="289"/>
      <c r="H139" s="290"/>
      <c r="I139" s="290"/>
      <c r="J139" s="290"/>
      <c r="K139" s="290"/>
      <c r="L139" s="290"/>
      <c r="M139" s="451"/>
      <c r="N139" s="279"/>
      <c r="O139" s="441"/>
      <c r="P139" s="441"/>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99999999999999"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99999999999999"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99999999999999"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99999999999999"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99999999999999"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99999999999999"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99999999999999"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99999999999999"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99999999999999"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99999999999999"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99999999999999"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99999999999999"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99999999999999"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99999999999999"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99999999999999"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99999999999999"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99999999999999" hidden="1" customHeight="1" outlineLevel="1">
      <c r="A156" s="271"/>
      <c r="B156" s="248" t="str">
        <f>$A$53</f>
        <v>所定労働日数(日/月)</v>
      </c>
      <c r="C156" s="234"/>
      <c r="D156" s="249"/>
      <c r="E156" s="250">
        <f>A54</f>
        <v>21</v>
      </c>
      <c r="F156" s="251" t="str">
        <f>$F$53</f>
        <v>稼働日数(日/月)</v>
      </c>
      <c r="G156" s="252"/>
      <c r="H156" s="253" t="s">
        <v>149</v>
      </c>
      <c r="I156" s="216"/>
      <c r="J156" s="254" t="s">
        <v>150</v>
      </c>
      <c r="K156" s="216"/>
      <c r="L156" s="216"/>
      <c r="M156" s="255" t="s">
        <v>151</v>
      </c>
      <c r="N156" s="216"/>
      <c r="O156" s="256" t="s">
        <v>146</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99999999999999" hidden="1" customHeight="1" outlineLevel="1">
      <c r="A157" s="249"/>
      <c r="B157" s="257" t="str">
        <f>$E$53</f>
        <v>休暇日数(日/月)</v>
      </c>
      <c r="C157" s="258"/>
      <c r="D157" s="249"/>
      <c r="E157" s="250">
        <f>E54</f>
        <v>0</v>
      </c>
      <c r="F157" s="259">
        <f>F54</f>
        <v>21</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99999999999999"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99999999999999"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99999999999999" hidden="1" customHeight="1" outlineLevel="1">
      <c r="A160" s="271"/>
      <c r="B160" s="270" t="s">
        <v>146</v>
      </c>
      <c r="C160" s="271"/>
      <c r="D160" s="270"/>
      <c r="E160" s="271"/>
      <c r="F160" s="265"/>
      <c r="G160" s="272"/>
      <c r="H160" s="273" t="s">
        <v>152</v>
      </c>
      <c r="I160" s="272"/>
      <c r="J160" s="253" t="str">
        <f>$H$53</f>
        <v>NEDO事業の従事時間(h/月)</v>
      </c>
      <c r="K160" s="274"/>
      <c r="L160" s="216"/>
      <c r="M160" s="257"/>
      <c r="N160" s="275"/>
      <c r="O160" s="275" t="str">
        <f>$I$53</f>
        <v>他の公的事業従事時間(h/月)</v>
      </c>
      <c r="P160" s="439"/>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99999999999999" hidden="1" customHeight="1" outlineLevel="1">
      <c r="A161" s="249"/>
      <c r="B161" s="440" t="str">
        <f>TEXT($B$58*$F$58-G58,"###.00")&amp;" /固定除く"</f>
        <v>.00 /固定除く</v>
      </c>
      <c r="C161" s="441"/>
      <c r="D161" s="441"/>
      <c r="E161" s="277" t="str" cm="1">
        <f t="array" ref="E161">_xlfn.IFS(($B$58*$F$58-G58)&lt;G161,"＜",($B$58*$F$58-G58)&gt;=G161,"≧",TRUE,"")</f>
        <v>≧</v>
      </c>
      <c r="F161" s="265"/>
      <c r="G161" s="278">
        <f>$H$54+$I$54</f>
        <v>0</v>
      </c>
      <c r="H161" s="263" t="s">
        <v>57</v>
      </c>
      <c r="I161" s="272"/>
      <c r="J161" s="442">
        <f>$H$54</f>
        <v>0</v>
      </c>
      <c r="K161" s="441"/>
      <c r="L161" s="280"/>
      <c r="M161" s="279"/>
      <c r="N161" s="263" t="s">
        <v>61</v>
      </c>
      <c r="O161" s="279">
        <f>$I$54</f>
        <v>0</v>
      </c>
      <c r="P161" s="439"/>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99999999999999"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99999999999999" hidden="1" customHeight="1" outlineLevel="1">
      <c r="A163" s="271"/>
      <c r="B163" s="270" t="s">
        <v>53</v>
      </c>
      <c r="C163" s="271"/>
      <c r="D163" s="270"/>
      <c r="E163" s="271"/>
      <c r="F163" s="265"/>
      <c r="G163" s="272"/>
      <c r="H163" s="273" t="s">
        <v>152</v>
      </c>
      <c r="I163" s="272"/>
      <c r="J163" s="257"/>
      <c r="K163" s="273" t="str">
        <f>$H$53</f>
        <v>NEDO事業の従事時間(h/月)</v>
      </c>
      <c r="L163" s="216"/>
      <c r="M163" s="257"/>
      <c r="N163" s="281" t="str">
        <f>$I$53</f>
        <v>他の公的事業従事時間(h/月)</v>
      </c>
      <c r="O163" s="443"/>
      <c r="P163" s="439"/>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99999999999999" hidden="1" customHeight="1" outlineLevel="1">
      <c r="A164" s="249"/>
      <c r="B164" s="440" t="str">
        <f>TEXT($B$58*$F$58+$D$58-G58,"###.00")&amp;" /固定含む"</f>
        <v>.00 /固定含む</v>
      </c>
      <c r="C164" s="441"/>
      <c r="D164" s="441"/>
      <c r="E164" s="277" t="str" cm="1">
        <f t="array" ref="E164">_xlfn.IFS(($B$58*$F$58+$D$58-G58)&lt;G164,"＜",($B$58*$F$58+$D$58-G58)&gt;=G164,"≧",TRUE,"")</f>
        <v>≧</v>
      </c>
      <c r="F164" s="265"/>
      <c r="G164" s="278">
        <f>$H$54+$I$54</f>
        <v>0</v>
      </c>
      <c r="H164" s="263" t="s">
        <v>57</v>
      </c>
      <c r="I164" s="278"/>
      <c r="J164" s="282">
        <f>$H$54</f>
        <v>0</v>
      </c>
      <c r="K164" s="277"/>
      <c r="L164" s="283" t="s">
        <v>61</v>
      </c>
      <c r="M164" s="279"/>
      <c r="N164" s="279">
        <f>$I$54</f>
        <v>0</v>
      </c>
      <c r="O164" s="441"/>
      <c r="P164" s="439"/>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99999999999999"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99999999999999"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99999999999999"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99999999999999"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99999999999999"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99999999999999" hidden="1" customHeight="1" outlineLevel="1">
      <c r="A170" s="267" t="s">
        <v>64</v>
      </c>
      <c r="B170" s="234"/>
      <c r="C170" s="234"/>
      <c r="D170" s="267"/>
      <c r="E170" s="216"/>
      <c r="F170" s="264"/>
      <c r="G170" s="278"/>
      <c r="H170" s="278"/>
      <c r="I170" s="278"/>
      <c r="J170" s="278"/>
      <c r="K170" s="278"/>
      <c r="L170" s="278"/>
      <c r="M170" s="216"/>
      <c r="N170" s="216"/>
      <c r="O170" s="284" t="s">
        <v>145</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99999999999999"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99999999999999"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99999999999999"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99999999999999" hidden="1" customHeight="1" outlineLevel="1">
      <c r="A174" s="249"/>
      <c r="B174" s="270" t="str">
        <f>$O$156</f>
        <v>所定労働時間(h/月)</v>
      </c>
      <c r="C174" s="255"/>
      <c r="D174" s="216"/>
      <c r="E174" s="443" t="s">
        <v>51</v>
      </c>
      <c r="F174" s="249"/>
      <c r="G174" s="249"/>
      <c r="H174" s="257" t="str">
        <f>$H$53</f>
        <v>NEDO事業の従事時間(h/月)</v>
      </c>
      <c r="I174" s="234"/>
      <c r="J174" s="227"/>
      <c r="K174" s="229">
        <f>$H$54</f>
        <v>0</v>
      </c>
      <c r="L174" s="216"/>
      <c r="M174" s="216"/>
      <c r="N174" s="454" t="s">
        <v>61</v>
      </c>
      <c r="O174" s="293" t="s">
        <v>145</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99999999999999" hidden="1" customHeight="1" outlineLevel="1">
      <c r="A175" s="249"/>
      <c r="B175" s="440" t="str">
        <f>TEXT($B$58*$F$58-G58,"###.00")&amp;" /固定除く"</f>
        <v>.00 /固定除く</v>
      </c>
      <c r="C175" s="441"/>
      <c r="D175" s="441"/>
      <c r="E175" s="441"/>
      <c r="F175" s="288" t="str">
        <f>H174&amp;" "&amp;K$174&amp;" + "&amp;$I$53&amp;" "&amp;$I$54</f>
        <v>NEDO事業の従事時間(h/月) 0 + 他の公的事業従事時間(h/月) 0</v>
      </c>
      <c r="G175" s="289"/>
      <c r="H175" s="290"/>
      <c r="I175" s="290"/>
      <c r="J175" s="290"/>
      <c r="K175" s="290"/>
      <c r="L175" s="290"/>
      <c r="M175" s="216"/>
      <c r="N175" s="454"/>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99999999999999"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99999999999999"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99999999999999" hidden="1" customHeight="1" outlineLevel="1">
      <c r="A178" s="249"/>
      <c r="B178" s="270" t="str">
        <f>$O$156</f>
        <v>所定労働時間(h/月)</v>
      </c>
      <c r="C178" s="255"/>
      <c r="D178" s="216"/>
      <c r="E178" s="443" t="s">
        <v>51</v>
      </c>
      <c r="F178" s="249"/>
      <c r="G178" s="249"/>
      <c r="H178" s="257" t="str">
        <f>$H$53</f>
        <v>NEDO事業の従事時間(h/月)</v>
      </c>
      <c r="I178" s="234"/>
      <c r="J178" s="227"/>
      <c r="K178" s="229">
        <f>$H$54</f>
        <v>0</v>
      </c>
      <c r="L178" s="216"/>
      <c r="M178" s="216"/>
      <c r="N178" s="454" t="s">
        <v>61</v>
      </c>
      <c r="O178" s="293" t="s">
        <v>145</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99999999999999" hidden="1" customHeight="1" outlineLevel="1">
      <c r="A179" s="249"/>
      <c r="B179" s="440" t="str">
        <f>TEXT($B$58*$F$58-G58,"###.00")&amp;" /固定除く"</f>
        <v>.00 /固定除く</v>
      </c>
      <c r="C179" s="441"/>
      <c r="D179" s="441"/>
      <c r="E179" s="441"/>
      <c r="F179" s="288" t="str">
        <f>H178&amp;" "&amp;K$174&amp;" + "&amp;$I$53&amp;" "&amp;$I$54</f>
        <v>NEDO事業の従事時間(h/月) 0 + 他の公的事業従事時間(h/月) 0</v>
      </c>
      <c r="G179" s="289"/>
      <c r="H179" s="290"/>
      <c r="I179" s="290"/>
      <c r="J179" s="290"/>
      <c r="K179" s="290"/>
      <c r="L179" s="290"/>
      <c r="M179" s="216"/>
      <c r="N179" s="454"/>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99999999999999"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99999999999999" hidden="1" customHeight="1" outlineLevel="1">
      <c r="A181" s="249"/>
      <c r="B181" s="297" t="s">
        <v>153</v>
      </c>
      <c r="C181" s="234"/>
      <c r="D181" s="265"/>
      <c r="E181" s="265"/>
      <c r="F181" s="298" t="str">
        <f>$O$156</f>
        <v>所定労働時間(h/月)</v>
      </c>
      <c r="G181" s="443" t="s">
        <v>51</v>
      </c>
      <c r="H181" s="249"/>
      <c r="I181" s="249"/>
      <c r="J181" s="257" t="str">
        <f>$H$53</f>
        <v>NEDO事業の従事時間(h/月)</v>
      </c>
      <c r="K181" s="234"/>
      <c r="L181" s="227"/>
      <c r="M181" s="452">
        <f>$H$54</f>
        <v>0</v>
      </c>
      <c r="N181" s="453"/>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99999999999999" hidden="1" customHeight="1" outlineLevel="1">
      <c r="A182" s="249"/>
      <c r="B182" s="440" t="str">
        <f>"( "&amp;H58+I58</f>
        <v>( 0</v>
      </c>
      <c r="C182" s="441"/>
      <c r="D182" s="301"/>
      <c r="E182" s="267"/>
      <c r="F182" s="302" t="str">
        <f>"ー　 "&amp;B58*F58-G58+D58&amp;"/固定含む )"</f>
        <v>ー　 0/固定含む )</v>
      </c>
      <c r="G182" s="441"/>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99999999999999"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99999999999999"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99999999999999"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99999999999999" hidden="1" customHeight="1" outlineLevel="1">
      <c r="A186" s="258" t="s">
        <v>56</v>
      </c>
      <c r="B186" s="254" t="s">
        <v>111</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4"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146</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4" hidden="1" outlineLevel="1">
      <c r="A188" s="249"/>
      <c r="B188" s="257"/>
      <c r="C188" s="233">
        <f>$A$54</f>
        <v>21</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99999999999999"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99999999999999"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99999999999999" hidden="1" customHeight="1" outlineLevel="1">
      <c r="A191" s="271"/>
      <c r="B191" s="270" t="s">
        <v>146</v>
      </c>
      <c r="C191" s="271"/>
      <c r="D191" s="270"/>
      <c r="E191" s="271"/>
      <c r="F191" s="265"/>
      <c r="G191" s="255" t="s">
        <v>154</v>
      </c>
      <c r="H191" s="274"/>
      <c r="I191" s="272"/>
      <c r="J191" s="273" t="str">
        <f>$H$53</f>
        <v>NEDO事業の従事時間(h/月)</v>
      </c>
      <c r="K191" s="216"/>
      <c r="L191" s="216"/>
      <c r="M191" s="273" t="s">
        <v>155</v>
      </c>
      <c r="N191" s="258"/>
      <c r="O191" s="284" t="s">
        <v>156</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99999999999999" hidden="1" customHeight="1" outlineLevel="1">
      <c r="A192" s="249"/>
      <c r="B192" s="448">
        <f>O188</f>
        <v>0</v>
      </c>
      <c r="C192" s="449"/>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99999999999999"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99999999999999"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99999999999999"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99999999999999"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99999999999999"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99999999999999"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99999999999999"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99999999999999"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99999999999999"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99999999999999"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99999999999999"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99999999999999"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99999999999999"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99999999999999"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99999999999999"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99999999999999"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99999999999999"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99999999999999"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99999999999999"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99999999999999"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99999999999999"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99999999999999"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99999999999999"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99999999999999"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99999999999999" hidden="1" customHeight="1" outlineLevel="1">
      <c r="A217" s="258" t="s">
        <v>56</v>
      </c>
      <c r="B217" s="254" t="s">
        <v>110</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4"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157</v>
      </c>
      <c r="N218" s="216"/>
      <c r="O218" s="311" t="s">
        <v>146</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4" hidden="1" outlineLevel="1">
      <c r="A219" s="249"/>
      <c r="B219" s="257"/>
      <c r="C219" s="233">
        <f>$A$54</f>
        <v>21</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99999999999999"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99999999999999"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99999999999999" hidden="1" customHeight="1" outlineLevel="1">
      <c r="A222" s="271"/>
      <c r="B222" s="270" t="s">
        <v>146</v>
      </c>
      <c r="C222" s="271"/>
      <c r="D222" s="270"/>
      <c r="E222" s="271"/>
      <c r="F222" s="265"/>
      <c r="G222" s="253" t="s">
        <v>158</v>
      </c>
      <c r="H222" s="274"/>
      <c r="I222" s="272"/>
      <c r="J222" s="273" t="str">
        <f>$H$53</f>
        <v>NEDO事業の従事時間(h/月)</v>
      </c>
      <c r="K222" s="216"/>
      <c r="L222" s="216"/>
      <c r="M222" s="273" t="s">
        <v>155</v>
      </c>
      <c r="N222" s="258"/>
      <c r="O222" s="284" t="s">
        <v>156</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99999999999999" hidden="1" customHeight="1" outlineLevel="1">
      <c r="A223" s="249"/>
      <c r="B223" s="448">
        <f>O219</f>
        <v>0</v>
      </c>
      <c r="C223" s="449"/>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99999999999999"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99999999999999"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99999999999999"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99999999999999"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99999999999999"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99999999999999"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99999999999999"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99999999999999"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99999999999999"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99999999999999"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99999999999999"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99999999999999"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99999999999999"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99999999999999"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99999999999999"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99999999999999"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99999999999999"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99999999999999"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99999999999999"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99999999999999"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99999999999999"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99999999999999"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99999999999999"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99999999999999"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99999999999999" customHeight="1" collapsed="1"/>
  </sheetData>
  <sheetProtection algorithmName="SHA-512" hashValue="Ibg2sbYCjJ0uLR6Cyq/JnVi1LfxR8tuFychxk5ORECY7Z5INW1dnj/EaYcN/i6BN6d0EDVK0YZZWfqKIV2pLlQ==" saltValue="V2g9ZdmGBhbHnghvIYCRtQ==" spinCount="100000" sheet="1" formatRows="0" selectLockedCells="1"/>
  <dataConsolidate/>
  <mergeCells count="140">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s>
  <phoneticPr fontId="2"/>
  <conditionalFormatting sqref="A13:Q43">
    <cfRule type="expression" dxfId="635" priority="38">
      <formula>OR($C13="休暇",$C13="休日")</formula>
    </cfRule>
  </conditionalFormatting>
  <conditionalFormatting sqref="B13:B43">
    <cfRule type="expression" dxfId="634" priority="86">
      <formula>$B13="土"</formula>
    </cfRule>
    <cfRule type="expression" dxfId="633" priority="85">
      <formula>$B13="日"</formula>
    </cfRule>
  </conditionalFormatting>
  <conditionalFormatting sqref="B64 B68 F68 B71">
    <cfRule type="expression" dxfId="632" priority="35">
      <formula>OR($N$54="管理職",$N$54="裁量労働制",$N$54="固定残業制")</formula>
    </cfRule>
  </conditionalFormatting>
  <conditionalFormatting sqref="B64 B68 F68">
    <cfRule type="expression" dxfId="631" priority="3">
      <formula>OR($N$54="(大学・国研等)管理職",$N$54="(大学・国研等)裁量労働制")</formula>
    </cfRule>
  </conditionalFormatting>
  <conditionalFormatting sqref="B76">
    <cfRule type="expression" dxfId="630" priority="15">
      <formula>OR($N$54="管理職",$N$54="裁量労働制")</formula>
    </cfRule>
  </conditionalFormatting>
  <conditionalFormatting sqref="B77">
    <cfRule type="expression" dxfId="629" priority="29">
      <formula>OR($N$54="管理職",$N$54="裁量労働制")</formula>
    </cfRule>
  </conditionalFormatting>
  <conditionalFormatting sqref="B80">
    <cfRule type="expression" dxfId="628" priority="27">
      <formula>$N$54="固定残業制"</formula>
    </cfRule>
  </conditionalFormatting>
  <conditionalFormatting sqref="B83 B87 B90">
    <cfRule type="expression" dxfId="627" priority="24">
      <formula>$N$54="固定残業制"</formula>
    </cfRule>
  </conditionalFormatting>
  <conditionalFormatting sqref="B84 B88 B91">
    <cfRule type="expression" dxfId="626" priority="21">
      <formula>$N$54="固定残業制"</formula>
    </cfRule>
  </conditionalFormatting>
  <conditionalFormatting sqref="B65:C65 B69:C69 F69 B72:C72 B78:C78">
    <cfRule type="expression" dxfId="625" priority="9">
      <formula>OR($N$54="管理職",$N$54="裁量労働制")</formula>
    </cfRule>
  </conditionalFormatting>
  <conditionalFormatting sqref="B65:C65 B69:C69 F69 B72:C72">
    <cfRule type="expression" dxfId="624" priority="33">
      <formula>OR($N$54="管理職",$N$54="裁量労働制",$N$54="固定残業制")</formula>
    </cfRule>
  </conditionalFormatting>
  <conditionalFormatting sqref="B65:C65 B69:C69 F69">
    <cfRule type="expression" dxfId="623" priority="2">
      <formula>OR($N$54="(大学・国研等)管理職",$N$54="(大学・国研等)裁量労働制")</formula>
    </cfRule>
  </conditionalFormatting>
  <conditionalFormatting sqref="B69:D69">
    <cfRule type="expression" dxfId="622" priority="7">
      <formula>OR($N$54="管理職",$N$54="裁量労働制",$N$54="固定残業制",$N$54="(大学・国研等)管理職",$N$54="(大学・国研等)裁量労働制")</formula>
    </cfRule>
  </conditionalFormatting>
  <conditionalFormatting sqref="C64 F64:O64 C68 G68:O68 C71:N71">
    <cfRule type="expression" dxfId="621" priority="14">
      <formula>OR($N$54="管理職",$N$54="裁量労働制",$N$54="固定残業制")</formula>
    </cfRule>
  </conditionalFormatting>
  <conditionalFormatting sqref="C80:L80">
    <cfRule type="expression" dxfId="620" priority="25">
      <formula>$N$54="固定残業制"</formula>
    </cfRule>
  </conditionalFormatting>
  <conditionalFormatting sqref="C83:L83 C90:N90 C87:E87">
    <cfRule type="expression" dxfId="619" priority="18">
      <formula>$N$54="固定残業制"</formula>
    </cfRule>
  </conditionalFormatting>
  <conditionalFormatting sqref="C84:L84 C88:L88 C91:N91">
    <cfRule type="expression" dxfId="618" priority="19">
      <formula>$N$54="固定残業制"</formula>
    </cfRule>
  </conditionalFormatting>
  <conditionalFormatting sqref="C76:N76">
    <cfRule type="expression" dxfId="617" priority="34">
      <formula>OR($N$54="管理職",$N$54="裁量労働制")</formula>
    </cfRule>
  </conditionalFormatting>
  <conditionalFormatting sqref="C78:N78">
    <cfRule type="expression" dxfId="616" priority="32">
      <formula>OR($N$54="管理職",$N$54="裁量労働制")</formula>
    </cfRule>
  </conditionalFormatting>
  <conditionalFormatting sqref="C64:O64 C68 G68:O68">
    <cfRule type="expression" dxfId="615" priority="12">
      <formula>OR($N$54="管理職",$N$54="裁量労働制",$N$54="固定残業制",$N$54="(大学・国研等)管理職",$N$54="(大学・国研等)裁量労働制")</formula>
    </cfRule>
  </conditionalFormatting>
  <conditionalFormatting sqref="D65">
    <cfRule type="expression" dxfId="614" priority="1">
      <formula>OR($N$54="(大学・国研等)管理職",$N$54="(大学・国研等)裁量労働制")</formula>
    </cfRule>
  </conditionalFormatting>
  <conditionalFormatting sqref="D65:O65 C69 G69:O69 C72:N72">
    <cfRule type="expression" dxfId="613" priority="11">
      <formula>OR($N$54="管理職",$N$54="裁量労働制",$N$54="固定残業制")</formula>
    </cfRule>
  </conditionalFormatting>
  <conditionalFormatting sqref="D65:O65 C69 G69:O69">
    <cfRule type="expression" dxfId="612" priority="5">
      <formula>OR($N$54="(大学・国研等)管理職",$N$54="(大学・国研等)裁量労働制")</formula>
    </cfRule>
  </conditionalFormatting>
  <conditionalFormatting sqref="E10:F10">
    <cfRule type="expression" dxfId="611" priority="76">
      <formula>OR(I9="管理職/高プロ",I9="固定残業代有",I9="(大学・国研等)管理職/高プロ")</formula>
    </cfRule>
  </conditionalFormatting>
  <conditionalFormatting sqref="F83:L83 H90:N90">
    <cfRule type="expression" dxfId="610" priority="6">
      <formula>$N$54="固定残業制"</formula>
    </cfRule>
  </conditionalFormatting>
  <conditionalFormatting sqref="F87:L87">
    <cfRule type="expression" dxfId="609" priority="20">
      <formula>$N$54="固定残業制"</formula>
    </cfRule>
  </conditionalFormatting>
  <conditionalFormatting sqref="F77:N77">
    <cfRule type="expression" dxfId="608" priority="16">
      <formula>OR($N$54="管理職",$N$54="裁量労働制")</formula>
    </cfRule>
  </conditionalFormatting>
  <conditionalFormatting sqref="G10">
    <cfRule type="expression" dxfId="607" priority="81">
      <formula>OR($I$9="管理職/高プロ",$I$9="固定残業代有",$I$9="(大学・国研等)管理職/高プロ")</formula>
    </cfRule>
  </conditionalFormatting>
  <conditionalFormatting sqref="H2">
    <cfRule type="expression" dxfId="606" priority="79">
      <formula>COUNTA($F$1)=1</formula>
    </cfRule>
  </conditionalFormatting>
  <conditionalFormatting sqref="H10">
    <cfRule type="expression" dxfId="605" priority="74">
      <formula>OR($I$9="管理職/高プロ",$I$9="裁量",$I$9="固定残業代有",$I$9="(大学・国研等)裁量")</formula>
    </cfRule>
  </conditionalFormatting>
  <conditionalFormatting sqref="I9:J9">
    <cfRule type="expression" dxfId="604" priority="82">
      <formula>COUNTA($F$1)=1</formula>
    </cfRule>
  </conditionalFormatting>
  <conditionalFormatting sqref="I1:M1">
    <cfRule type="expression" dxfId="603" priority="84">
      <formula>$I$1&lt;&gt;"-"</formula>
    </cfRule>
  </conditionalFormatting>
  <conditionalFormatting sqref="J10">
    <cfRule type="expression" dxfId="602" priority="75">
      <formula>OR($I$9="管理職/高プロ",$I$9="裁量",$I$9="固定残業代有",$I$9="(大学・国研等)裁量")</formula>
    </cfRule>
  </conditionalFormatting>
  <conditionalFormatting sqref="K10">
    <cfRule type="expression" dxfId="601" priority="77">
      <formula>OR($I$9="裁量",$I$9="固定残業代有",$I$9="(大学・国研等)裁量")</formula>
    </cfRule>
  </conditionalFormatting>
  <conditionalFormatting sqref="M80">
    <cfRule type="expression" dxfId="600" priority="26">
      <formula>$N$54="固定残業制"</formula>
    </cfRule>
  </conditionalFormatting>
  <conditionalFormatting sqref="M83 M87 O90">
    <cfRule type="expression" dxfId="599" priority="23">
      <formula>$N$54="固定残業制"</formula>
    </cfRule>
  </conditionalFormatting>
  <conditionalFormatting sqref="M84 M88 O91">
    <cfRule type="expression" dxfId="598" priority="22">
      <formula>$N$54="固定残業制"</formula>
    </cfRule>
  </conditionalFormatting>
  <conditionalFormatting sqref="N10">
    <cfRule type="expression" dxfId="597" priority="83">
      <formula>OR($I$9="裁量",$I$9="固定残業代有",$I$9="(大学・国研等)裁量")</formula>
    </cfRule>
  </conditionalFormatting>
  <conditionalFormatting sqref="O10">
    <cfRule type="expression" dxfId="596" priority="87">
      <formula>OR($H$2="あり",$Q$2="あり")</formula>
    </cfRule>
  </conditionalFormatting>
  <conditionalFormatting sqref="O76">
    <cfRule type="expression" dxfId="595" priority="31">
      <formula>OR($N$54="管理職",$N$54="裁量労働制")</formula>
    </cfRule>
  </conditionalFormatting>
  <conditionalFormatting sqref="O77">
    <cfRule type="expression" dxfId="594" priority="10">
      <formula>OR(,$N$54="管理職",$N$54="裁量労働制")</formula>
    </cfRule>
  </conditionalFormatting>
  <conditionalFormatting sqref="O78">
    <cfRule type="expression" dxfId="593" priority="28">
      <formula>OR($N$54="管理職",$N$54="裁量労働制")</formula>
    </cfRule>
  </conditionalFormatting>
  <conditionalFormatting sqref="O80 O84 O88">
    <cfRule type="expression" dxfId="592" priority="17">
      <formula>$N$54="固定残業制"</formula>
    </cfRule>
  </conditionalFormatting>
  <conditionalFormatting sqref="P64 D68 O68:P68">
    <cfRule type="expression" dxfId="591" priority="4">
      <formula>OR($N$54="(大学・国研等)管理職",$N$54="(大学・国研等)裁量労働制")</formula>
    </cfRule>
  </conditionalFormatting>
  <conditionalFormatting sqref="P64 D68 P68 O71">
    <cfRule type="expression" dxfId="590" priority="13">
      <formula>OR($N$54="管理職",$N$54="裁量労働制",$N$54="固定残業制")</formula>
    </cfRule>
  </conditionalFormatting>
  <conditionalFormatting sqref="P65 P69 O72">
    <cfRule type="expression" dxfId="589" priority="8">
      <formula>OR($N$54="管理職",$N$54="裁量労働制",$N$54="固定残業制")</formula>
    </cfRule>
  </conditionalFormatting>
  <conditionalFormatting sqref="P65 P69">
    <cfRule type="expression" dxfId="588" priority="30">
      <formula>OR($N$54="管理職",$N$54="裁量労働制",$N$54="(大学・国研等)管理職",$N$54="(大学・国研等)裁量労働制")</formula>
    </cfRule>
  </conditionalFormatting>
  <conditionalFormatting sqref="Q2">
    <cfRule type="expression" dxfId="587" priority="80">
      <formula>COUNTA($F$1)=1</formula>
    </cfRule>
  </conditionalFormatting>
  <conditionalFormatting sqref="Q10">
    <cfRule type="expression" dxfId="586" priority="88">
      <formula>OR($H$2="あり",$Q$2="あり")</formula>
    </cfRule>
  </conditionalFormatting>
  <conditionalFormatting sqref="AI1">
    <cfRule type="expression" dxfId="584" priority="91">
      <formula>COUNTIF(AI2:AI26,"○")=COUNTA($AH$2:$AH$26)</formula>
    </cfRule>
  </conditionalFormatting>
  <dataValidations count="8">
    <dataValidation type="custom" allowBlank="1" showInputMessage="1" showErrorMessage="1" sqref="I20" xr:uid="{3E1A8D69-BA74-4219-85A9-EB81276672ED}">
      <formula1>IF($C20="休日",I20="",I20&gt;"*")</formula1>
    </dataValidation>
    <dataValidation type="list" allowBlank="1" showInputMessage="1" showErrorMessage="1" sqref="C13:C43" xr:uid="{939A8982-01D9-48CB-806F-457471C2FF18}">
      <formula1>$AP$4:$AP$7</formula1>
    </dataValidation>
    <dataValidation type="list" imeMode="on" allowBlank="1" sqref="I9:J9" xr:uid="{35D0B0A4-B1C0-42AE-B39F-F2C75FA19766}">
      <formula1>"通常勤務,管理職/高プロ,裁量,固定残業代有,出向,(大学・国研等)管理職/高プロ,(大学・国研等)裁量,その他"</formula1>
    </dataValidation>
    <dataValidation type="list" allowBlank="1" showInputMessage="1" showErrorMessage="1" sqref="N55:P55" xr:uid="{A3D24083-ED82-437D-A4A6-CB3A44DD3C9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537D6531-D0CC-41F6-96F8-9D5D13764538}">
      <formula1>0</formula1>
      <formula2>0.999988425925926</formula2>
    </dataValidation>
    <dataValidation type="time" operator="greaterThan" allowBlank="1" showInputMessage="1" showErrorMessage="1" errorTitle="時刻を入力して下さい。" error="0:01以上の時刻を入力して下さい。" sqref="G13:G43 E13:E43" xr:uid="{B47F2F42-9E4D-4B3A-82E9-199436F5DFA0}">
      <formula1>0</formula1>
    </dataValidation>
    <dataValidation type="list" allowBlank="1" showInputMessage="1" showErrorMessage="1" sqref="F1:H1" xr:uid="{E61332D3-5791-4996-A446-777B55194DB1}">
      <formula1>"委託業務従事日誌,助成事業従事日誌"</formula1>
    </dataValidation>
    <dataValidation type="list" allowBlank="1" showInputMessage="1" showErrorMessage="1" sqref="H2 Q2" xr:uid="{45CA9253-379A-4BAC-97D9-C7FF61F51913}">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8" operator="containsText" id="{8F9AD5A9-2768-4846-9C1B-A308FE3CC5DF}">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5CA90134-E705-4D7E-BC89-6E103783E9C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A663-6B9B-4FF5-867C-7E8638EC3AA2}">
  <dimension ref="A1:CZ248"/>
  <sheetViews>
    <sheetView showGridLines="0" view="pageBreakPreview" zoomScale="115" zoomScaleNormal="100" zoomScaleSheetLayoutView="115" workbookViewId="0">
      <pane ySplit="1" topLeftCell="A2" activePane="bottomLeft" state="frozen"/>
      <selection activeCell="I9" sqref="I9:J9"/>
      <selection pane="bottomLeft" activeCell="F1" sqref="F1:H1"/>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36328125" style="1" customWidth="1"/>
    <col min="17" max="17" width="6.36328125" style="1" customWidth="1"/>
    <col min="18" max="18" width="2.90625" style="80" customWidth="1"/>
    <col min="19" max="19" width="60.6328125" style="1" customWidth="1"/>
    <col min="20" max="20" width="2.6328125" style="1" customWidth="1"/>
    <col min="21" max="25" width="2.7265625" style="1" hidden="1" customWidth="1" outlineLevel="1"/>
    <col min="26" max="33" width="2.90625" style="1" hidden="1" customWidth="1" outlineLevel="1"/>
    <col min="34" max="34" width="26.26953125" style="72" hidden="1" customWidth="1" outlineLevel="1"/>
    <col min="35" max="35" width="7.7265625" style="3" hidden="1" customWidth="1" outlineLevel="1"/>
    <col min="36" max="37" width="9" style="1" hidden="1" customWidth="1" outlineLevel="1"/>
    <col min="38" max="38" width="10.6328125" style="323" customWidth="1" collapsed="1"/>
    <col min="39" max="40" width="10.6328125" style="323" customWidth="1"/>
    <col min="41" max="44" width="7.6328125" style="1" hidden="1" customWidth="1" outlineLevel="1"/>
    <col min="45" max="45" width="6.6328125" style="1" hidden="1" customWidth="1" outlineLevel="1"/>
    <col min="46" max="46" width="10.6328125" style="323" customWidth="1" collapsed="1"/>
    <col min="47" max="104" width="10.6328125" style="323" customWidth="1"/>
    <col min="105" max="16384" width="9" style="1"/>
  </cols>
  <sheetData>
    <row r="1" spans="1:104" ht="17.149999999999999" customHeight="1" thickBot="1">
      <c r="A1" s="336" t="s">
        <v>173</v>
      </c>
      <c r="B1" s="337"/>
      <c r="C1" s="337"/>
      <c r="D1" s="337"/>
      <c r="E1" s="337"/>
      <c r="F1" s="338" t="s">
        <v>178</v>
      </c>
      <c r="G1" s="339"/>
      <c r="H1" s="339"/>
      <c r="I1" s="340" t="str">
        <f>IF(AI1="エラーなし","-","コメント(S列)をご確認ください。")</f>
        <v>コメント(S列)をご確認ください。</v>
      </c>
      <c r="J1" s="341"/>
      <c r="K1" s="341"/>
      <c r="L1" s="341"/>
      <c r="M1" s="341"/>
      <c r="N1" s="34" t="str">
        <f>IF($F$1="委託業務従事日誌","契約管理番号：","事業番号：")</f>
        <v>事業番号：</v>
      </c>
      <c r="O1" s="346" t="s">
        <v>161</v>
      </c>
      <c r="P1" s="347"/>
      <c r="Q1" s="12" t="str">
        <f>IF($F$1="委託業務従事日誌","別紙８","")</f>
        <v/>
      </c>
      <c r="R1" s="348" t="s">
        <v>50</v>
      </c>
      <c r="S1" s="84" t="s">
        <v>94</v>
      </c>
      <c r="T1" s="104"/>
      <c r="U1" s="79"/>
      <c r="V1" s="79"/>
      <c r="W1" s="79"/>
      <c r="X1" s="79"/>
      <c r="Y1" s="324" t="s">
        <v>77</v>
      </c>
      <c r="Z1" s="324" t="s">
        <v>78</v>
      </c>
      <c r="AA1" s="324" t="s">
        <v>79</v>
      </c>
      <c r="AB1" s="324" t="s">
        <v>80</v>
      </c>
      <c r="AC1" s="324" t="s">
        <v>83</v>
      </c>
      <c r="AD1" s="324" t="s">
        <v>81</v>
      </c>
      <c r="AE1" s="324" t="s">
        <v>82</v>
      </c>
      <c r="AF1" s="324" t="s">
        <v>126</v>
      </c>
      <c r="AG1" s="324"/>
      <c r="AH1" s="72" t="s">
        <v>25</v>
      </c>
      <c r="AI1" s="73" t="str">
        <f>IF(COUNTIF(AI2:AI26,"○")=COUNTA(AH2:AH26),"エラーなし","エラーあり")</f>
        <v>エラーあり</v>
      </c>
      <c r="AJ1" s="76" t="s">
        <v>37</v>
      </c>
      <c r="AK1" s="76"/>
      <c r="AO1" s="30"/>
      <c r="AP1" s="30"/>
      <c r="AQ1" s="30"/>
      <c r="AR1" s="30"/>
      <c r="AS1" s="30"/>
    </row>
    <row r="2" spans="1:104" ht="17.149999999999999" customHeight="1" thickBot="1">
      <c r="A2" s="330" t="s">
        <v>14</v>
      </c>
      <c r="B2" s="331"/>
      <c r="C2" s="331"/>
      <c r="D2" s="331"/>
      <c r="E2" s="331"/>
      <c r="F2" s="331"/>
      <c r="G2" s="331"/>
      <c r="H2" s="101"/>
      <c r="I2" s="102"/>
      <c r="J2" s="102"/>
      <c r="K2" s="102"/>
      <c r="L2" s="102"/>
      <c r="M2" s="102"/>
      <c r="N2" s="102"/>
      <c r="O2" s="102"/>
      <c r="P2" s="102" t="s">
        <v>20</v>
      </c>
      <c r="Q2" s="78"/>
      <c r="R2" s="349"/>
      <c r="S2" s="79" t="str" cm="1">
        <f t="array" ref="S2">IF(AND(AI2="○",AI3="○"),"○",_xlfn.IFS(AI2="○","",AI2="✕","✕　"&amp;AJ2&amp;"　　")&amp;_xlfn.IFS(AI3="○","",AI3="✕","✕　"&amp;AJ3))</f>
        <v>○</v>
      </c>
      <c r="T2" s="79"/>
      <c r="W2" s="79"/>
      <c r="X2" s="79"/>
      <c r="Y2" s="325"/>
      <c r="Z2" s="325"/>
      <c r="AA2" s="325"/>
      <c r="AB2" s="325"/>
      <c r="AC2" s="325"/>
      <c r="AD2" s="325"/>
      <c r="AE2" s="325"/>
      <c r="AF2" s="325"/>
      <c r="AG2" s="325"/>
      <c r="AH2" s="180" t="s">
        <v>33</v>
      </c>
      <c r="AI2" s="181" t="str">
        <f>IF(A1="","✕","○")</f>
        <v>○</v>
      </c>
      <c r="AJ2" s="77" t="s">
        <v>43</v>
      </c>
    </row>
    <row r="3" spans="1:104" ht="17.149999999999999" customHeight="1" thickBot="1">
      <c r="A3" s="332" t="str">
        <f>IF($F$1="委託業務従事日誌","委託業務の名称：","補助事業の名称：")</f>
        <v>補助事業の名称：</v>
      </c>
      <c r="B3" s="333"/>
      <c r="C3" s="333"/>
      <c r="D3" s="333"/>
      <c r="E3" s="326" t="s">
        <v>132</v>
      </c>
      <c r="F3" s="327"/>
      <c r="G3" s="327"/>
      <c r="H3" s="327"/>
      <c r="I3" s="327"/>
      <c r="J3" s="327"/>
      <c r="K3" s="327"/>
      <c r="L3" s="327"/>
      <c r="M3" s="327"/>
      <c r="N3" s="327"/>
      <c r="O3" s="327"/>
      <c r="P3" s="327"/>
      <c r="Q3" s="97"/>
      <c r="R3" s="349"/>
      <c r="S3" s="79" t="str" cm="1">
        <f t="array" ref="S3">IF(AND(AI4="○",AI5="○"),"○",_xlfn.IFS(AI4="○","",AI4="✕","✕　"&amp;AJ4&amp;"　　")&amp;_xlfn.IFS(AI5="○","",AI5="✕","✕　"&amp;AJ5))</f>
        <v>✕　“他のNEDO事業有無”が未選択。　　✕　“他の公的事業有無”が未選択。</v>
      </c>
      <c r="T3" s="79"/>
      <c r="W3" s="79"/>
      <c r="X3" s="79"/>
      <c r="Y3" s="325"/>
      <c r="Z3" s="325"/>
      <c r="AA3" s="325"/>
      <c r="AB3" s="325"/>
      <c r="AC3" s="325"/>
      <c r="AD3" s="325"/>
      <c r="AE3" s="325"/>
      <c r="AF3" s="325"/>
      <c r="AG3" s="325"/>
      <c r="AH3" s="182" t="s">
        <v>32</v>
      </c>
      <c r="AI3" s="183" t="str">
        <f>IF(O1="","✕","○")</f>
        <v>○</v>
      </c>
      <c r="AJ3" s="77" t="s">
        <v>38</v>
      </c>
      <c r="AO3" s="169" t="s">
        <v>113</v>
      </c>
      <c r="AP3" s="171" t="s">
        <v>112</v>
      </c>
      <c r="AQ3" s="3"/>
      <c r="AR3" s="3"/>
      <c r="AS3" s="3"/>
    </row>
    <row r="4" spans="1:104" ht="17.149999999999999" customHeight="1" thickBot="1">
      <c r="A4" s="334"/>
      <c r="B4" s="335"/>
      <c r="C4" s="335"/>
      <c r="D4" s="335"/>
      <c r="E4" s="326" t="s">
        <v>131</v>
      </c>
      <c r="F4" s="327"/>
      <c r="G4" s="327"/>
      <c r="H4" s="327"/>
      <c r="I4" s="327"/>
      <c r="J4" s="327"/>
      <c r="K4" s="327"/>
      <c r="L4" s="327"/>
      <c r="M4" s="327"/>
      <c r="N4" s="327"/>
      <c r="O4" s="327"/>
      <c r="P4" s="327"/>
      <c r="Q4" s="97"/>
      <c r="S4" s="79" t="str">
        <f>IF(COUNTA(E3:P5)&gt;=1,"○","✕ "&amp;AJ6)</f>
        <v>○</v>
      </c>
      <c r="T4" s="79"/>
      <c r="W4" s="79"/>
      <c r="X4" s="79"/>
      <c r="Y4" s="325"/>
      <c r="Z4" s="325"/>
      <c r="AA4" s="325"/>
      <c r="AB4" s="325"/>
      <c r="AC4" s="325"/>
      <c r="AD4" s="325"/>
      <c r="AE4" s="325"/>
      <c r="AF4" s="325"/>
      <c r="AG4" s="325"/>
      <c r="AH4" s="182" t="s">
        <v>31</v>
      </c>
      <c r="AI4" s="183" t="str" cm="1">
        <f t="array" ref="AI4">_xlfn.IFS(H2="あり","○",H2="なし","○",TRUE,"✕")</f>
        <v>✕</v>
      </c>
      <c r="AJ4" s="77" t="s">
        <v>39</v>
      </c>
      <c r="AO4" s="170">
        <f>I9</f>
        <v>0</v>
      </c>
      <c r="AP4" s="172" t="e">
        <f>VLOOKUP($AO$4,$AO$11:$AS$19,2,)</f>
        <v>#N/A</v>
      </c>
      <c r="AQ4" s="3"/>
      <c r="AR4" s="3"/>
      <c r="AS4" s="3"/>
    </row>
    <row r="5" spans="1:104" ht="17.149999999999999" customHeight="1">
      <c r="A5" s="334"/>
      <c r="B5" s="335"/>
      <c r="C5" s="335"/>
      <c r="D5" s="335"/>
      <c r="E5" s="326" t="s">
        <v>162</v>
      </c>
      <c r="F5" s="327"/>
      <c r="G5" s="327"/>
      <c r="H5" s="327"/>
      <c r="I5" s="327"/>
      <c r="J5" s="327"/>
      <c r="K5" s="327"/>
      <c r="L5" s="327"/>
      <c r="M5" s="327"/>
      <c r="N5" s="327"/>
      <c r="O5" s="327"/>
      <c r="P5" s="327"/>
      <c r="Q5" s="97"/>
      <c r="R5" s="81"/>
      <c r="S5" s="79"/>
      <c r="T5" s="79"/>
      <c r="U5" s="29"/>
      <c r="V5" s="29"/>
      <c r="W5" s="79"/>
      <c r="X5" s="79"/>
      <c r="Y5" s="325"/>
      <c r="Z5" s="325"/>
      <c r="AA5" s="325"/>
      <c r="AB5" s="325"/>
      <c r="AC5" s="325"/>
      <c r="AD5" s="325"/>
      <c r="AE5" s="325"/>
      <c r="AF5" s="325"/>
      <c r="AG5" s="325"/>
      <c r="AH5" s="182" t="s">
        <v>30</v>
      </c>
      <c r="AI5" s="183" t="str" cm="1">
        <f t="array" ref="AI5">_xlfn.IFS(Q2="あり","○",Q2="なし","○",TRUE,"✕")</f>
        <v>✕</v>
      </c>
      <c r="AJ5" s="77" t="s">
        <v>95</v>
      </c>
      <c r="AO5" s="159"/>
      <c r="AP5" s="173" t="e">
        <f>VLOOKUP($AO$4,$AO$11:$AS$19,3,)</f>
        <v>#N/A</v>
      </c>
      <c r="AQ5" s="3"/>
      <c r="AR5" s="3"/>
      <c r="AS5" s="3"/>
    </row>
    <row r="6" spans="1:104" ht="17.149999999999999" customHeight="1">
      <c r="A6" s="332" t="str">
        <f>IF($F$1="委託業務従事日誌","再委託等項目：","委託・共同研究項目：")</f>
        <v>委託・共同研究項目：</v>
      </c>
      <c r="B6" s="333"/>
      <c r="C6" s="333"/>
      <c r="D6" s="333"/>
      <c r="E6" s="326" t="s">
        <v>15</v>
      </c>
      <c r="F6" s="327"/>
      <c r="G6" s="327"/>
      <c r="H6" s="327"/>
      <c r="I6" s="327"/>
      <c r="J6" s="327"/>
      <c r="K6" s="327"/>
      <c r="L6" s="327"/>
      <c r="M6" s="327"/>
      <c r="N6" s="327"/>
      <c r="O6" s="327"/>
      <c r="P6" s="327"/>
      <c r="Q6" s="97"/>
      <c r="S6" s="79"/>
      <c r="T6" s="79"/>
      <c r="W6" s="79"/>
      <c r="X6" s="79"/>
      <c r="Y6" s="325"/>
      <c r="Z6" s="325"/>
      <c r="AA6" s="325"/>
      <c r="AB6" s="325"/>
      <c r="AC6" s="325"/>
      <c r="AD6" s="325"/>
      <c r="AE6" s="325"/>
      <c r="AF6" s="325"/>
      <c r="AG6" s="325"/>
      <c r="AH6" s="182" t="s">
        <v>29</v>
      </c>
      <c r="AI6" s="183" t="str">
        <f>IF(COUNTA(E3:P5)&gt;=1,"○","✕")</f>
        <v>○</v>
      </c>
      <c r="AJ6" s="77" t="s">
        <v>40</v>
      </c>
      <c r="AO6" s="159"/>
      <c r="AP6" s="173" t="e">
        <f>VLOOKUP($AO$4,$AO$11:$AS$19,4,)</f>
        <v>#N/A</v>
      </c>
      <c r="AQ6" s="3"/>
      <c r="AR6" s="3"/>
      <c r="AS6" s="3"/>
    </row>
    <row r="7" spans="1:104" ht="17.149999999999999" customHeight="1" thickBot="1">
      <c r="A7" s="96"/>
      <c r="B7" s="103"/>
      <c r="C7" s="333" t="str">
        <f>IF($F$1="委託業務従事日誌","委託先等名称：","補助先等名称：")</f>
        <v>補助先等名称：</v>
      </c>
      <c r="D7" s="329"/>
      <c r="E7" s="326" t="s">
        <v>128</v>
      </c>
      <c r="F7" s="327"/>
      <c r="G7" s="327"/>
      <c r="H7" s="327"/>
      <c r="I7" s="327"/>
      <c r="J7" s="327"/>
      <c r="K7" s="327"/>
      <c r="L7" s="327"/>
      <c r="M7" s="327"/>
      <c r="N7" s="327"/>
      <c r="O7" s="327"/>
      <c r="P7" s="327"/>
      <c r="Q7" s="97"/>
      <c r="R7" s="80" t="s">
        <v>49</v>
      </c>
      <c r="S7" s="79" t="str" cm="1">
        <f t="array" ref="S7">IF(COUNTA(E7)&gt;=1,_xlfn.IFS(E7=" ","✕"&amp;AJ7,E7="　","✕"&amp;AJ7,TRUE,"○"),"✕"&amp;AJ7)</f>
        <v>○</v>
      </c>
      <c r="T7" s="79"/>
      <c r="U7" s="30"/>
      <c r="V7" s="30"/>
      <c r="W7" s="79"/>
      <c r="X7" s="79"/>
      <c r="Y7" s="325"/>
      <c r="Z7" s="325"/>
      <c r="AA7" s="325"/>
      <c r="AB7" s="325"/>
      <c r="AC7" s="325"/>
      <c r="AD7" s="325"/>
      <c r="AE7" s="325"/>
      <c r="AF7" s="325"/>
      <c r="AG7" s="325"/>
      <c r="AH7" s="182" t="s">
        <v>28</v>
      </c>
      <c r="AI7" s="183" t="str" cm="1">
        <f t="array" ref="AI7">IF(COUNTA(E7)&gt;=1,_xlfn.IFS(E7=" ","✕",E7="　","✕",TRUE,"○"),"✕")</f>
        <v>○</v>
      </c>
      <c r="AJ7" s="77" t="s">
        <v>74</v>
      </c>
      <c r="AO7" s="159"/>
      <c r="AP7" s="189" t="e">
        <f>VLOOKUP($AO$4,$AO$11:$AS$19,5,)</f>
        <v>#N/A</v>
      </c>
      <c r="AQ7" s="3"/>
      <c r="AR7" s="3"/>
      <c r="AS7" s="3"/>
    </row>
    <row r="8" spans="1:104" ht="17.149999999999999" customHeight="1">
      <c r="A8" s="156"/>
      <c r="B8" s="157"/>
      <c r="C8" s="328" t="s">
        <v>75</v>
      </c>
      <c r="D8" s="329"/>
      <c r="E8" s="344" t="s">
        <v>129</v>
      </c>
      <c r="F8" s="345"/>
      <c r="G8" s="345"/>
      <c r="H8" s="345"/>
      <c r="J8" s="35"/>
      <c r="K8" s="53"/>
      <c r="L8" s="53" t="str">
        <f>IF($F$1="委託業務従事日誌","業務管理者等","主任研究者等")&amp;"　所属："</f>
        <v>主任研究者等　所属：</v>
      </c>
      <c r="M8" s="53"/>
      <c r="N8" s="344" t="s">
        <v>133</v>
      </c>
      <c r="O8" s="345"/>
      <c r="P8" s="345"/>
      <c r="Q8" s="98"/>
      <c r="R8" s="80" t="s">
        <v>49</v>
      </c>
      <c r="S8" s="79" t="str" cm="1">
        <f t="array" ref="S8">_xlfn.IFS(AND(COUNTA(E8)&gt;=1,COUNTA(N8)&gt;=1),"○",TRUE,IF(COUNTA(E8)&gt;=1,"","✕ "&amp;AJ8&amp;" ")&amp;IF(COUNTA(N8)&gt;=1,"","✕ "&amp;AJ10))</f>
        <v>○</v>
      </c>
      <c r="T8" s="79"/>
      <c r="W8" s="79"/>
      <c r="X8" s="79"/>
      <c r="Y8" s="325"/>
      <c r="Z8" s="325"/>
      <c r="AA8" s="325"/>
      <c r="AB8" s="325"/>
      <c r="AC8" s="325"/>
      <c r="AD8" s="325"/>
      <c r="AE8" s="325"/>
      <c r="AF8" s="325"/>
      <c r="AG8" s="325"/>
      <c r="AH8" s="184" t="s">
        <v>97</v>
      </c>
      <c r="AI8" s="183" t="str">
        <f>IF(COUNTA(E8)&gt;=1,"○","✕")</f>
        <v>○</v>
      </c>
      <c r="AJ8" s="77" t="s">
        <v>96</v>
      </c>
      <c r="AO8" s="159"/>
      <c r="AP8" s="190"/>
      <c r="AQ8" s="3"/>
      <c r="AR8" s="3"/>
      <c r="AS8" s="3"/>
    </row>
    <row r="9" spans="1:104" ht="21" customHeight="1">
      <c r="A9" s="350" t="s">
        <v>107</v>
      </c>
      <c r="B9" s="157"/>
      <c r="C9" s="107"/>
      <c r="D9" s="105" t="s">
        <v>3</v>
      </c>
      <c r="E9" s="344" t="s">
        <v>176</v>
      </c>
      <c r="F9" s="344"/>
      <c r="G9" s="344"/>
      <c r="H9" s="344"/>
      <c r="I9" s="358"/>
      <c r="J9" s="359"/>
      <c r="K9" s="52"/>
      <c r="L9" s="52" t="s">
        <v>6</v>
      </c>
      <c r="M9" s="52"/>
      <c r="N9" s="344" t="s">
        <v>130</v>
      </c>
      <c r="O9" s="345"/>
      <c r="P9" s="345"/>
      <c r="Q9" s="98"/>
      <c r="R9" s="80" t="s">
        <v>49</v>
      </c>
      <c r="S9" s="79" t="str" cm="1">
        <f t="array" ref="S9">_xlfn.IFS(AND(COUNTA(E9)&gt;=1,COUNTA(N9)&gt;=1),"○",TRUE,IF(COUNTA(E9)&gt;=1,"","✕ "&amp;AJ9&amp;" ")&amp;IF(COUNTA(N9)&gt;=1,"","✕ "&amp;AJ11))</f>
        <v>○</v>
      </c>
      <c r="T9" s="79"/>
      <c r="W9" s="79"/>
      <c r="X9" s="79"/>
      <c r="Y9" s="325"/>
      <c r="Z9" s="325"/>
      <c r="AA9" s="325"/>
      <c r="AB9" s="325"/>
      <c r="AC9" s="325"/>
      <c r="AD9" s="325"/>
      <c r="AE9" s="325"/>
      <c r="AF9" s="325"/>
      <c r="AG9" s="325"/>
      <c r="AH9" s="182" t="s">
        <v>99</v>
      </c>
      <c r="AI9" s="183" t="str">
        <f>IF(COUNTA(E9)&gt;=1,"○","✕")</f>
        <v>○</v>
      </c>
      <c r="AJ9" s="77" t="s">
        <v>98</v>
      </c>
      <c r="AO9" s="159"/>
      <c r="AP9" s="158"/>
      <c r="AQ9" s="3"/>
      <c r="AR9" s="3"/>
      <c r="AS9" s="3"/>
    </row>
    <row r="10" spans="1:104" ht="30" customHeight="1" thickBot="1">
      <c r="A10" s="351"/>
      <c r="B10" s="69">
        <f>COUNTIF($B$13:$B$43,"月")+COUNTIF($B$13:$B$43,"火")+COUNTIF($B$13:$B$43,"水")+COUNTIF($B$13:$B$43,"木")+COUNTIF($B$13:$B$43,"金")+COUNTIF($B$13:$B$43,"土")+COUNTIF($B$13:$B$43,"日")-COUNTIF($C$13:$C$43,"休日")-COUNTIF($C$13:$C$43,"休日出勤")-COUNTIF($C$13:$C$43,"振休")-COUNTIF($C$13:$C$43,"代休")</f>
        <v>20</v>
      </c>
      <c r="C10" s="377" t="str">
        <f>"←稼働"&amp;F54&amp;"日
 + "&amp;"休暇"&amp;E54&amp;"日"</f>
        <v>←稼働20日
 + 休暇0日</v>
      </c>
      <c r="D10" s="378"/>
      <c r="E10" s="379" t="str">
        <f>IF(OR(I9="管理職/高プロ",I9="固定残業代有",I9="(大学・国研等)管理職/高プロ"),"所定労働時間                                                                                                                                                                                              (h/日)","")</f>
        <v/>
      </c>
      <c r="F10" s="380"/>
      <c r="G10" s="99"/>
      <c r="H10" s="381" t="str" cm="1">
        <f t="array" ref="H10">_xlfn.IFS(OR(N54="管理職",N54="裁量労働制",N54="固定残業制"),"時間休(h/月)",OR(N54="(大学・国研等)裁量労働制"),"給与支給上の休日労働時間(h/月)",TRUE,"")</f>
        <v/>
      </c>
      <c r="I10" s="343"/>
      <c r="J10" s="106"/>
      <c r="K10" s="381" t="str" cm="1">
        <f t="array" ref="K10">_xlfn.IFS(OR(N54="裁量労働制",N54="(大学・国研等)裁量労働制"),"労基提出した協定上
の みなし時間(h/日)",N54="固定残業制","雇用契約に記載の
固定残業時間(h/月)",TRUE,"")</f>
        <v/>
      </c>
      <c r="L10" s="343"/>
      <c r="M10" s="343"/>
      <c r="N10" s="106"/>
      <c r="O10" s="342" t="str" cm="1">
        <f t="array" ref="O10">_xlfn.IFS(OR(H2="あり",Q2="あり"),"他の公的事業
従事(h/月)",AND(H2="なし",Q2="なし"),"",TRUE,"")</f>
        <v/>
      </c>
      <c r="P10" s="343"/>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5"/>
      <c r="Z10" s="325"/>
      <c r="AA10" s="325"/>
      <c r="AB10" s="325"/>
      <c r="AC10" s="325"/>
      <c r="AD10" s="325"/>
      <c r="AE10" s="325"/>
      <c r="AF10" s="325"/>
      <c r="AG10" s="325"/>
      <c r="AH10" s="182" t="s">
        <v>100</v>
      </c>
      <c r="AI10" s="183" t="str">
        <f>IF(COUNTA(N8)&gt;=1,"○","✕")</f>
        <v>○</v>
      </c>
      <c r="AJ10" s="77" t="s">
        <v>101</v>
      </c>
      <c r="AO10" s="93"/>
      <c r="AP10" s="3"/>
      <c r="AQ10" s="3"/>
      <c r="AR10" s="3"/>
      <c r="AS10" s="3"/>
    </row>
    <row r="11" spans="1:104" s="3" customFormat="1" ht="17.149999999999999" customHeight="1" thickBot="1">
      <c r="A11" s="360" t="s">
        <v>0</v>
      </c>
      <c r="B11" s="362" t="s">
        <v>1</v>
      </c>
      <c r="C11" s="364" t="s">
        <v>92</v>
      </c>
      <c r="D11" s="366" t="s">
        <v>9</v>
      </c>
      <c r="E11" s="367"/>
      <c r="F11" s="367"/>
      <c r="G11" s="368"/>
      <c r="H11" s="369" t="s">
        <v>7</v>
      </c>
      <c r="I11" s="369" t="s">
        <v>8</v>
      </c>
      <c r="J11" s="371" t="s">
        <v>91</v>
      </c>
      <c r="K11" s="371"/>
      <c r="L11" s="371"/>
      <c r="M11" s="371"/>
      <c r="N11" s="371"/>
      <c r="O11" s="371"/>
      <c r="P11" s="371"/>
      <c r="Q11" s="372"/>
      <c r="R11" s="80"/>
      <c r="S11" s="109"/>
      <c r="T11" s="79"/>
      <c r="W11" s="79"/>
      <c r="X11" s="79"/>
      <c r="Y11" s="325"/>
      <c r="Z11" s="325"/>
      <c r="AA11" s="325"/>
      <c r="AB11" s="325"/>
      <c r="AC11" s="325"/>
      <c r="AD11" s="325"/>
      <c r="AE11" s="325"/>
      <c r="AF11" s="325"/>
      <c r="AG11" s="325"/>
      <c r="AH11" s="182" t="s">
        <v>103</v>
      </c>
      <c r="AI11" s="183" t="str">
        <f>IF(COUNTA(N9)&gt;=1,"○","✕")</f>
        <v>○</v>
      </c>
      <c r="AJ11" s="77" t="s">
        <v>102</v>
      </c>
      <c r="AK11" s="1"/>
      <c r="AL11" s="323"/>
      <c r="AM11" s="323"/>
      <c r="AN11" s="323"/>
      <c r="AO11" s="165" t="s">
        <v>113</v>
      </c>
      <c r="AP11" s="176" t="s">
        <v>112</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49999999999999" customHeight="1" thickBot="1">
      <c r="A12" s="361"/>
      <c r="B12" s="363"/>
      <c r="C12" s="365"/>
      <c r="D12" s="49" t="s">
        <v>4</v>
      </c>
      <c r="E12" s="4" t="s">
        <v>5</v>
      </c>
      <c r="F12" s="5" t="s">
        <v>4</v>
      </c>
      <c r="G12" s="4" t="s">
        <v>5</v>
      </c>
      <c r="H12" s="370"/>
      <c r="I12" s="370"/>
      <c r="J12" s="373"/>
      <c r="K12" s="373"/>
      <c r="L12" s="373"/>
      <c r="M12" s="373"/>
      <c r="N12" s="373"/>
      <c r="O12" s="373"/>
      <c r="P12" s="373"/>
      <c r="Q12" s="374"/>
      <c r="R12" s="80"/>
      <c r="S12" s="109" t="str">
        <f>IF(TEXT(ABS((E23-D23)+(G23-F23)-H23),IF((E23-D23)+(G23-F23)&lt;H23,"-[h]:mm","[h]:mm"))&lt;"0:00"*1,"✕","○")</f>
        <v>○</v>
      </c>
      <c r="T12" s="79"/>
      <c r="W12" s="79"/>
      <c r="X12" s="79"/>
      <c r="Y12" s="325"/>
      <c r="Z12" s="325"/>
      <c r="AA12" s="325"/>
      <c r="AB12" s="325"/>
      <c r="AC12" s="325"/>
      <c r="AD12" s="325"/>
      <c r="AE12" s="325"/>
      <c r="AF12" s="325"/>
      <c r="AG12" s="325"/>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114</v>
      </c>
      <c r="AP12" s="177" t="s">
        <v>15</v>
      </c>
      <c r="AQ12" s="174" t="s">
        <v>122</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49999999999999" customHeight="1" thickTop="1">
      <c r="A13" s="31">
        <f>DATEVALUE(TEXT(SUBSTITUTE(SUBSTITUTE(SUBSTITUTE($A$1,"元","１"),"分",""),"度","")&amp;"１日","yyyy/mm/d"))</f>
        <v>46023</v>
      </c>
      <c r="B13" s="45" t="str">
        <f>TEXT(A13,"aaa")</f>
        <v>木</v>
      </c>
      <c r="C13" s="94" t="s">
        <v>23</v>
      </c>
      <c r="D13" s="24"/>
      <c r="E13" s="25"/>
      <c r="F13" s="32"/>
      <c r="G13" s="25"/>
      <c r="H13" s="33"/>
      <c r="I13" s="6" t="str" cm="1">
        <f t="array" ref="I13">IFERROR(_xlfn.IFS(AND(D13&gt;0,E13=""),"--",AND(F13&gt;0,G13=""),"--",VALUE(TEXT(E13-D13,"[h]:mm"))+VALUE(TEXT(G13-F13,"[h]:mm"))-VALUE(TEXT(H13,"[h]:mm"))=0,"",VALUE(TEXT(E13-D13,"[h]:mm"))+VALUE(TEXT(G13-F13,"[h]:mm"))-VALUE(TEXT(H13,"[h]:mm"))&lt;0,"-",TRUE,(E13-D13)+(G13-F13)-H13),"-")</f>
        <v/>
      </c>
      <c r="J13" s="352"/>
      <c r="K13" s="353"/>
      <c r="L13" s="353"/>
      <c r="M13" s="353"/>
      <c r="N13" s="353"/>
      <c r="O13" s="353"/>
      <c r="P13" s="353"/>
      <c r="Q13" s="354"/>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121</v>
      </c>
      <c r="AP13" s="178" t="s">
        <v>15</v>
      </c>
      <c r="AQ13" s="160" t="s">
        <v>122</v>
      </c>
      <c r="AR13" s="160" t="s">
        <v>123</v>
      </c>
      <c r="AS13" s="161" t="s">
        <v>124</v>
      </c>
    </row>
    <row r="14" spans="1:104" ht="17.149999999999999" customHeight="1">
      <c r="A14" s="7">
        <f t="shared" ref="A14:A19" si="1">A13+1</f>
        <v>46024</v>
      </c>
      <c r="B14" s="46" t="str">
        <f>TEXT(A14,"aaa")</f>
        <v>金</v>
      </c>
      <c r="C14" s="94"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55"/>
      <c r="K14" s="356"/>
      <c r="L14" s="356"/>
      <c r="M14" s="356"/>
      <c r="N14" s="356"/>
      <c r="O14" s="356"/>
      <c r="P14" s="356"/>
      <c r="Q14" s="357"/>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120</v>
      </c>
      <c r="AP14" s="178" t="s">
        <v>15</v>
      </c>
      <c r="AQ14" s="160" t="s">
        <v>122</v>
      </c>
      <c r="AR14" s="160" t="s">
        <v>123</v>
      </c>
      <c r="AS14" s="161" t="s">
        <v>124</v>
      </c>
    </row>
    <row r="15" spans="1:104" ht="17.149999999999999" customHeight="1">
      <c r="A15" s="7">
        <f t="shared" si="1"/>
        <v>46025</v>
      </c>
      <c r="B15" s="46" t="str">
        <f t="shared" ref="B15:B18" si="3">TEXT(A15,"aaa")</f>
        <v>土</v>
      </c>
      <c r="C15" s="94" t="s">
        <v>23</v>
      </c>
      <c r="D15" s="60"/>
      <c r="E15" s="15"/>
      <c r="F15" s="16"/>
      <c r="G15" s="17"/>
      <c r="H15" s="18"/>
      <c r="I15" s="6" t="str" cm="1">
        <f t="array" ref="I15">IFERROR(_xlfn.IFS(AND(D15&gt;0,E15=""),"--",AND(F15&gt;0,G15=""),"--",VALUE(TEXT(E15-D15,"[h]:mm"))+VALUE(TEXT(G15-F15,"[h]:mm"))-VALUE(TEXT(H15,"[h]:mm"))=0,"",VALUE(TEXT(E15-D15,"[h]:mm"))+VALUE(TEXT(G15-F15,"[h]:mm"))-VALUE(TEXT(H15,"[h]:mm"))&lt;0,"-",TRUE,(E15-D15)+(G15-F15)-H15),"-")</f>
        <v/>
      </c>
      <c r="J15" s="355"/>
      <c r="K15" s="356"/>
      <c r="L15" s="356"/>
      <c r="M15" s="356"/>
      <c r="N15" s="356"/>
      <c r="O15" s="356"/>
      <c r="P15" s="356"/>
      <c r="Q15" s="357"/>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119</v>
      </c>
      <c r="AP15" s="178" t="s">
        <v>15</v>
      </c>
      <c r="AQ15" s="160" t="s">
        <v>122</v>
      </c>
      <c r="AR15" s="160" t="s">
        <v>123</v>
      </c>
      <c r="AS15" s="161" t="s">
        <v>124</v>
      </c>
    </row>
    <row r="16" spans="1:104" ht="17.149999999999999" customHeight="1">
      <c r="A16" s="7">
        <f t="shared" si="1"/>
        <v>46026</v>
      </c>
      <c r="B16" s="46" t="str">
        <f t="shared" si="3"/>
        <v>日</v>
      </c>
      <c r="C16" s="94" t="s">
        <v>23</v>
      </c>
      <c r="D16" s="60"/>
      <c r="E16" s="15"/>
      <c r="F16" s="16"/>
      <c r="G16" s="17"/>
      <c r="H16" s="18"/>
      <c r="I16" s="6" t="str" cm="1">
        <f t="array" ref="I16">IFERROR(_xlfn.IFS(AND(D16&gt;0,E16=""),"--",AND(F16&gt;0,G16=""),"--",VALUE(TEXT(E16-D16,"[h]:mm"))+VALUE(TEXT(G16-F16,"[h]:mm"))-VALUE(TEXT(H16,"[h]:mm"))=0,"",VALUE(TEXT(E16-D16,"[h]:mm"))+VALUE(TEXT(G16-F16,"[h]:mm"))-VALUE(TEXT(H16,"[h]:mm"))&lt;0,"-",TRUE,(E16-D16)+(G16-F16)-H16),"-")</f>
        <v/>
      </c>
      <c r="J16" s="355"/>
      <c r="K16" s="356"/>
      <c r="L16" s="356"/>
      <c r="M16" s="356"/>
      <c r="N16" s="356"/>
      <c r="O16" s="356"/>
      <c r="P16" s="356"/>
      <c r="Q16" s="357"/>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115</v>
      </c>
      <c r="AP16" s="178" t="s">
        <v>15</v>
      </c>
      <c r="AQ16" s="160" t="s">
        <v>122</v>
      </c>
      <c r="AR16" s="160" t="s">
        <v>15</v>
      </c>
      <c r="AS16" s="161" t="s">
        <v>15</v>
      </c>
    </row>
    <row r="17" spans="1:45" ht="17.149999999999999" customHeight="1">
      <c r="A17" s="7">
        <f t="shared" si="1"/>
        <v>46027</v>
      </c>
      <c r="B17" s="46" t="str">
        <f t="shared" si="3"/>
        <v>月</v>
      </c>
      <c r="C17" s="94"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55"/>
      <c r="K17" s="356"/>
      <c r="L17" s="356"/>
      <c r="M17" s="356"/>
      <c r="N17" s="356"/>
      <c r="O17" s="356"/>
      <c r="P17" s="356"/>
      <c r="Q17" s="357"/>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118</v>
      </c>
      <c r="AP17" s="178" t="s">
        <v>15</v>
      </c>
      <c r="AQ17" s="160" t="s">
        <v>122</v>
      </c>
      <c r="AR17" s="160" t="s">
        <v>15</v>
      </c>
      <c r="AS17" s="161" t="s">
        <v>15</v>
      </c>
    </row>
    <row r="18" spans="1:45" ht="17.149999999999999" customHeight="1">
      <c r="A18" s="23">
        <f t="shared" si="1"/>
        <v>46028</v>
      </c>
      <c r="B18" s="47" t="str">
        <f t="shared" si="3"/>
        <v>火</v>
      </c>
      <c r="C18" s="94"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55"/>
      <c r="K18" s="356"/>
      <c r="L18" s="356"/>
      <c r="M18" s="356"/>
      <c r="N18" s="356"/>
      <c r="O18" s="356"/>
      <c r="P18" s="356"/>
      <c r="Q18" s="357"/>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117</v>
      </c>
      <c r="AP18" s="178" t="s">
        <v>15</v>
      </c>
      <c r="AQ18" s="160" t="s">
        <v>122</v>
      </c>
      <c r="AR18" s="160" t="s">
        <v>15</v>
      </c>
      <c r="AS18" s="161" t="s">
        <v>15</v>
      </c>
    </row>
    <row r="19" spans="1:45" ht="17.149999999999999" customHeight="1" thickBot="1">
      <c r="A19" s="23">
        <f t="shared" si="1"/>
        <v>46029</v>
      </c>
      <c r="B19" s="47" t="str">
        <f>TEXT(A19,"aaa")</f>
        <v>水</v>
      </c>
      <c r="C19" s="94" t="s">
        <v>125</v>
      </c>
      <c r="D19" s="61"/>
      <c r="E19" s="14"/>
      <c r="F19" s="26"/>
      <c r="G19" s="27"/>
      <c r="H19" s="28"/>
      <c r="I19" s="6" t="str" cm="1">
        <f t="array" ref="I19">IFERROR(_xlfn.IFS(AND(D19&gt;0,E19=""),"--",AND(F19&gt;0,G19=""),"--",VALUE(TEXT(E19-D19,"[h]:mm"))+VALUE(TEXT(G19-F19,"[h]:mm"))-VALUE(TEXT(H19,"[h]:mm"))=0,"",VALUE(TEXT(E19-D19,"[h]:mm"))+VALUE(TEXT(G19-F19,"[h]:mm"))-VALUE(TEXT(H19,"[h]:mm"))&lt;0,"-",TRUE,(E19-D19)+(G19-F19)-H19),"-")</f>
        <v/>
      </c>
      <c r="J19" s="355"/>
      <c r="K19" s="356"/>
      <c r="L19" s="356"/>
      <c r="M19" s="356"/>
      <c r="N19" s="356"/>
      <c r="O19" s="356"/>
      <c r="P19" s="356"/>
      <c r="Q19" s="357"/>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116</v>
      </c>
      <c r="AP19" s="179" t="s">
        <v>15</v>
      </c>
      <c r="AQ19" s="175" t="s">
        <v>122</v>
      </c>
      <c r="AR19" s="175" t="s">
        <v>123</v>
      </c>
      <c r="AS19" s="162" t="s">
        <v>124</v>
      </c>
    </row>
    <row r="20" spans="1:45" ht="17.149999999999999" customHeight="1">
      <c r="A20" s="7">
        <f>A19+1</f>
        <v>46030</v>
      </c>
      <c r="B20" s="46" t="str">
        <f>TEXT(A20,"aaa")</f>
        <v>木</v>
      </c>
      <c r="C20" s="94" t="s">
        <v>125</v>
      </c>
      <c r="D20" s="61"/>
      <c r="E20" s="14"/>
      <c r="F20" s="16"/>
      <c r="G20" s="17"/>
      <c r="H20" s="18"/>
      <c r="I20" s="6" t="str" cm="1">
        <f t="array" ref="I20">IFERROR(_xlfn.IFS(AND(D20&gt;0,E20=""),"--",AND(F20&gt;0,G20=""),"--",VALUE(TEXT(E20-D20,"[h]:mm"))+VALUE(TEXT(G20-F20,"[h]:mm"))-VALUE(TEXT(H20,"[h]:mm"))=0,"",VALUE(TEXT(E20-D20,"[h]:mm"))+VALUE(TEXT(G20-F20,"[h]:mm"))-VALUE(TEXT(H20,"[h]:mm"))&lt;0,"-",TRUE,(E20-D20)+(G20-F20)-H20),"-")</f>
        <v/>
      </c>
      <c r="J20" s="382"/>
      <c r="K20" s="383"/>
      <c r="L20" s="383"/>
      <c r="M20" s="383"/>
      <c r="N20" s="383"/>
      <c r="O20" s="383"/>
      <c r="P20" s="383"/>
      <c r="Q20" s="384"/>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49999999999999" customHeight="1" thickBot="1">
      <c r="A21" s="7">
        <f t="shared" ref="A21" si="5">A20+1</f>
        <v>46031</v>
      </c>
      <c r="B21" s="46" t="str">
        <f t="shared" ref="B21:B43" si="6">TEXT(A21,"aaa")</f>
        <v>金</v>
      </c>
      <c r="C21" s="94" t="s">
        <v>125</v>
      </c>
      <c r="D21" s="60"/>
      <c r="E21" s="15"/>
      <c r="F21" s="16"/>
      <c r="G21" s="17"/>
      <c r="H21" s="18"/>
      <c r="I21" s="6" t="str" cm="1">
        <f t="array" ref="I21">IFERROR(_xlfn.IFS(AND(D21&gt;0,E21=""),"--",AND(F21&gt;0,G21=""),"--",VALUE(TEXT(E21-D21,"[h]:mm"))+VALUE(TEXT(G21-F21,"[h]:mm"))-VALUE(TEXT(H21,"[h]:mm"))=0,"",VALUE(TEXT(E21-D21,"[h]:mm"))+VALUE(TEXT(G21-F21,"[h]:mm"))-VALUE(TEXT(H21,"[h]:mm"))&lt;0,"-",TRUE,(E21-D21)+(G21-F21)-H21),"-")</f>
        <v/>
      </c>
      <c r="J21" s="355"/>
      <c r="K21" s="356"/>
      <c r="L21" s="356"/>
      <c r="M21" s="356"/>
      <c r="N21" s="356"/>
      <c r="O21" s="356"/>
      <c r="P21" s="356"/>
      <c r="Q21" s="357"/>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164</v>
      </c>
      <c r="AI21" s="185" t="str" cm="1">
        <f t="array" ref="AI21">_xlfn.IFS(AND(OR(I9="管理職/高プロ",I9="裁量",$I$9="固定残業代有"),AND(J10&gt;=0,J10&lt;=100)),"○",AND(I9="(大学・国研等)裁量",AND(J10&gt;=0,J10&lt;=100)),"○",I9="通常勤務","○",I9="出向","○",I9="(大学・国研等)管理職/高プロ","○",I9="その他","○",TRUE,"✕")</f>
        <v>✕</v>
      </c>
      <c r="AJ21" s="77" t="s">
        <v>163</v>
      </c>
    </row>
    <row r="22" spans="1:45" ht="17.149999999999999" customHeight="1">
      <c r="A22" s="36">
        <f>A21+1</f>
        <v>46032</v>
      </c>
      <c r="B22" s="46" t="str">
        <f t="shared" si="6"/>
        <v>土</v>
      </c>
      <c r="C22" s="94" t="s">
        <v>23</v>
      </c>
      <c r="D22" s="60"/>
      <c r="E22" s="15"/>
      <c r="F22" s="16"/>
      <c r="G22" s="17"/>
      <c r="H22" s="18"/>
      <c r="I22" s="6" t="str" cm="1">
        <f t="array" ref="I22">IFERROR(_xlfn.IFS(AND(D22&gt;0,E22=""),"--",AND(F22&gt;0,G22=""),"--",VALUE(TEXT(E22-D22,"[h]:mm"))+VALUE(TEXT(G22-F22,"[h]:mm"))-VALUE(TEXT(H22,"[h]:mm"))=0,"",VALUE(TEXT(E22-D22,"[h]:mm"))+VALUE(TEXT(G22-F22,"[h]:mm"))-VALUE(TEXT(H22,"[h]:mm"))&lt;0,"-",TRUE,(E22-D22)+(G22-F22)-H22),"-")</f>
        <v/>
      </c>
      <c r="J22" s="355"/>
      <c r="K22" s="356"/>
      <c r="L22" s="356"/>
      <c r="M22" s="356"/>
      <c r="N22" s="356"/>
      <c r="O22" s="356"/>
      <c r="P22" s="356"/>
      <c r="Q22" s="357"/>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49999999999999" customHeight="1">
      <c r="A23" s="7">
        <f t="shared" ref="A23:A38" si="7">A22+1</f>
        <v>46033</v>
      </c>
      <c r="B23" s="46" t="str">
        <f t="shared" si="6"/>
        <v>日</v>
      </c>
      <c r="C23" s="94" t="s">
        <v>23</v>
      </c>
      <c r="D23" s="60"/>
      <c r="E23" s="15"/>
      <c r="F23" s="16"/>
      <c r="G23" s="17"/>
      <c r="H23" s="18"/>
      <c r="I23" s="6" t="str" cm="1">
        <f t="array" ref="I23">IFERROR(_xlfn.IFS(AND(D23&gt;0,E23=""),"--",AND(F23&gt;0,G23=""),"--",VALUE(TEXT(E23-D23,"[h]:mm"))+VALUE(TEXT(G23-F23,"[h]:mm"))-VALUE(TEXT(H23,"[h]:mm"))=0,"",VALUE(TEXT(E23-D23,"[h]:mm"))+VALUE(TEXT(G23-F23,"[h]:mm"))-VALUE(TEXT(H23,"[h]:mm"))&lt;0,"-",TRUE,(E23-D23)+(G23-F23)-H23),"-")</f>
        <v/>
      </c>
      <c r="J23" s="355"/>
      <c r="K23" s="356"/>
      <c r="L23" s="356"/>
      <c r="M23" s="356"/>
      <c r="N23" s="356"/>
      <c r="O23" s="356"/>
      <c r="P23" s="356"/>
      <c r="Q23" s="357"/>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49999999999999" customHeight="1">
      <c r="A24" s="7">
        <f t="shared" si="7"/>
        <v>46034</v>
      </c>
      <c r="B24" s="46" t="str">
        <f t="shared" si="6"/>
        <v>月</v>
      </c>
      <c r="C24" s="94" t="s">
        <v>23</v>
      </c>
      <c r="D24" s="60"/>
      <c r="E24" s="15"/>
      <c r="F24" s="16"/>
      <c r="G24" s="17"/>
      <c r="H24" s="18"/>
      <c r="I24" s="6" t="str" cm="1">
        <f t="array" ref="I24">IFERROR(_xlfn.IFS(AND(D24&gt;0,E24=""),"--",AND(F24&gt;0,G24=""),"--",VALUE(TEXT(E24-D24,"[h]:mm"))+VALUE(TEXT(G24-F24,"[h]:mm"))-VALUE(TEXT(H24,"[h]:mm"))=0,"",VALUE(TEXT(E24-D24,"[h]:mm"))+VALUE(TEXT(G24-F24,"[h]:mm"))-VALUE(TEXT(H24,"[h]:mm"))&lt;0,"-",TRUE,(E24-D24)+(G24-F24)-H24),"-")</f>
        <v/>
      </c>
      <c r="J24" s="355"/>
      <c r="K24" s="356"/>
      <c r="L24" s="356"/>
      <c r="M24" s="356"/>
      <c r="N24" s="356"/>
      <c r="O24" s="356"/>
      <c r="P24" s="356"/>
      <c r="Q24" s="357"/>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49999999999999" customHeight="1">
      <c r="A25" s="7">
        <f t="shared" si="7"/>
        <v>46035</v>
      </c>
      <c r="B25" s="46" t="str">
        <f t="shared" si="6"/>
        <v>火</v>
      </c>
      <c r="C25" s="94" t="s">
        <v>125</v>
      </c>
      <c r="D25" s="60"/>
      <c r="E25" s="15"/>
      <c r="F25" s="16"/>
      <c r="G25" s="17"/>
      <c r="H25" s="18"/>
      <c r="I25" s="6" t="str" cm="1">
        <f t="array" ref="I25">IFERROR(_xlfn.IFS(AND(D25&gt;0,E25=""),"--",AND(F25&gt;0,G25=""),"--",VALUE(TEXT(E25-D25,"[h]:mm"))+VALUE(TEXT(G25-F25,"[h]:mm"))-VALUE(TEXT(H25,"[h]:mm"))=0,"",VALUE(TEXT(E25-D25,"[h]:mm"))+VALUE(TEXT(G25-F25,"[h]:mm"))-VALUE(TEXT(H25,"[h]:mm"))&lt;0,"-",TRUE,(E25-D25)+(G25-F25)-H25),"-")</f>
        <v/>
      </c>
      <c r="J25" s="355"/>
      <c r="K25" s="356"/>
      <c r="L25" s="356"/>
      <c r="M25" s="356"/>
      <c r="N25" s="356"/>
      <c r="O25" s="356"/>
      <c r="P25" s="356"/>
      <c r="Q25" s="357"/>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49999999999999" customHeight="1">
      <c r="A26" s="7">
        <f t="shared" si="7"/>
        <v>46036</v>
      </c>
      <c r="B26" s="46" t="str">
        <f t="shared" si="6"/>
        <v>水</v>
      </c>
      <c r="C26" s="94" t="s">
        <v>125</v>
      </c>
      <c r="D26" s="61"/>
      <c r="E26" s="14"/>
      <c r="F26" s="16"/>
      <c r="G26" s="17"/>
      <c r="H26" s="18"/>
      <c r="I26" s="6" t="str" cm="1">
        <f t="array" ref="I26">IFERROR(_xlfn.IFS(AND(D26&gt;0,E26=""),"--",AND(F26&gt;0,G26=""),"--",VALUE(TEXT(E26-D26,"[h]:mm"))+VALUE(TEXT(G26-F26,"[h]:mm"))-VALUE(TEXT(H26,"[h]:mm"))=0,"",VALUE(TEXT(E26-D26,"[h]:mm"))+VALUE(TEXT(G26-F26,"[h]:mm"))-VALUE(TEXT(H26,"[h]:mm"))&lt;0,"-",TRUE,(E26-D26)+(G26-F26)-H26),"-")</f>
        <v/>
      </c>
      <c r="J26" s="355"/>
      <c r="K26" s="356"/>
      <c r="L26" s="356"/>
      <c r="M26" s="356"/>
      <c r="N26" s="356"/>
      <c r="O26" s="356"/>
      <c r="P26" s="356"/>
      <c r="Q26" s="357"/>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49999999999999" customHeight="1">
      <c r="A27" s="7">
        <f t="shared" si="7"/>
        <v>46037</v>
      </c>
      <c r="B27" s="46" t="str">
        <f t="shared" si="6"/>
        <v>木</v>
      </c>
      <c r="C27" s="94" t="s">
        <v>125</v>
      </c>
      <c r="D27" s="61"/>
      <c r="E27" s="14"/>
      <c r="F27" s="16"/>
      <c r="G27" s="17"/>
      <c r="H27" s="18"/>
      <c r="I27" s="6" t="str" cm="1">
        <f t="array" ref="I27">IFERROR(_xlfn.IFS(AND(D27&gt;0,E27=""),"--",AND(F27&gt;0,G27=""),"--",VALUE(TEXT(E27-D27,"[h]:mm"))+VALUE(TEXT(G27-F27,"[h]:mm"))-VALUE(TEXT(H27,"[h]:mm"))=0,"",VALUE(TEXT(E27-D27,"[h]:mm"))+VALUE(TEXT(G27-F27,"[h]:mm"))-VALUE(TEXT(H27,"[h]:mm"))&lt;0,"-",TRUE,(E27-D27)+(G27-F27)-H27),"-")</f>
        <v/>
      </c>
      <c r="J27" s="355"/>
      <c r="K27" s="375"/>
      <c r="L27" s="375"/>
      <c r="M27" s="375"/>
      <c r="N27" s="375"/>
      <c r="O27" s="375"/>
      <c r="P27" s="375"/>
      <c r="Q27" s="37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49999999999999" customHeight="1">
      <c r="A28" s="7">
        <f t="shared" si="7"/>
        <v>46038</v>
      </c>
      <c r="B28" s="46" t="str">
        <f t="shared" si="6"/>
        <v>金</v>
      </c>
      <c r="C28" s="94"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55"/>
      <c r="K28" s="375"/>
      <c r="L28" s="375"/>
      <c r="M28" s="375"/>
      <c r="N28" s="375"/>
      <c r="O28" s="375"/>
      <c r="P28" s="375"/>
      <c r="Q28" s="37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49999999999999" customHeight="1">
      <c r="A29" s="7">
        <f t="shared" si="7"/>
        <v>46039</v>
      </c>
      <c r="B29" s="46" t="str">
        <f t="shared" si="6"/>
        <v>土</v>
      </c>
      <c r="C29" s="94" t="s">
        <v>23</v>
      </c>
      <c r="D29" s="61"/>
      <c r="E29" s="14"/>
      <c r="F29" s="16"/>
      <c r="G29" s="17"/>
      <c r="H29" s="18"/>
      <c r="I29" s="6" t="str" cm="1">
        <f t="array" ref="I29">IFERROR(_xlfn.IFS(AND(D29&gt;0,E29=""),"--",AND(F29&gt;0,G29=""),"--",VALUE(TEXT(E29-D29,"[h]:mm"))+VALUE(TEXT(G29-F29,"[h]:mm"))-VALUE(TEXT(H29,"[h]:mm"))=0,"",VALUE(TEXT(E29-D29,"[h]:mm"))+VALUE(TEXT(G29-F29,"[h]:mm"))-VALUE(TEXT(H29,"[h]:mm"))&lt;0,"-",TRUE,(E29-D29)+(G29-F29)-H29),"-")</f>
        <v/>
      </c>
      <c r="J29" s="355"/>
      <c r="K29" s="375"/>
      <c r="L29" s="375"/>
      <c r="M29" s="375"/>
      <c r="N29" s="375"/>
      <c r="O29" s="375"/>
      <c r="P29" s="375"/>
      <c r="Q29" s="37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49999999999999" customHeight="1">
      <c r="A30" s="7">
        <f t="shared" si="7"/>
        <v>46040</v>
      </c>
      <c r="B30" s="46" t="str">
        <f t="shared" si="6"/>
        <v>日</v>
      </c>
      <c r="C30" s="94" t="s">
        <v>23</v>
      </c>
      <c r="D30" s="61"/>
      <c r="E30" s="14"/>
      <c r="F30" s="16"/>
      <c r="G30" s="17"/>
      <c r="H30" s="18"/>
      <c r="I30" s="6" t="str" cm="1">
        <f t="array" ref="I30">IFERROR(_xlfn.IFS(AND(D30&gt;0,E30=""),"--",AND(F30&gt;0,G30=""),"--",VALUE(TEXT(E30-D30,"[h]:mm"))+VALUE(TEXT(G30-F30,"[h]:mm"))-VALUE(TEXT(H30,"[h]:mm"))=0,"",VALUE(TEXT(E30-D30,"[h]:mm"))+VALUE(TEXT(G30-F30,"[h]:mm"))-VALUE(TEXT(H30,"[h]:mm"))&lt;0,"-",TRUE,(E30-D30)+(G30-F30)-H30),"-")</f>
        <v/>
      </c>
      <c r="J30" s="355"/>
      <c r="K30" s="356"/>
      <c r="L30" s="356"/>
      <c r="M30" s="356"/>
      <c r="N30" s="356"/>
      <c r="O30" s="356"/>
      <c r="P30" s="356"/>
      <c r="Q30" s="357"/>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49999999999999" customHeight="1">
      <c r="A31" s="7">
        <f t="shared" si="7"/>
        <v>46041</v>
      </c>
      <c r="B31" s="46" t="str">
        <f t="shared" si="6"/>
        <v>月</v>
      </c>
      <c r="C31" s="94"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55"/>
      <c r="K31" s="356"/>
      <c r="L31" s="356"/>
      <c r="M31" s="356"/>
      <c r="N31" s="356"/>
      <c r="O31" s="356"/>
      <c r="P31" s="356"/>
      <c r="Q31" s="357"/>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49999999999999" customHeight="1">
      <c r="A32" s="7">
        <f t="shared" si="7"/>
        <v>46042</v>
      </c>
      <c r="B32" s="46" t="str">
        <f t="shared" si="6"/>
        <v>火</v>
      </c>
      <c r="C32" s="94" t="s">
        <v>125</v>
      </c>
      <c r="D32" s="60"/>
      <c r="E32" s="15"/>
      <c r="F32" s="16"/>
      <c r="G32" s="17"/>
      <c r="H32" s="18"/>
      <c r="I32" s="6" t="str" cm="1">
        <f t="array" ref="I32">IFERROR(_xlfn.IFS(AND(D32&gt;0,E32=""),"--",AND(F32&gt;0,G32=""),"--",VALUE(TEXT(E32-D32,"[h]:mm"))+VALUE(TEXT(G32-F32,"[h]:mm"))-VALUE(TEXT(H32,"[h]:mm"))=0,"",VALUE(TEXT(E32-D32,"[h]:mm"))+VALUE(TEXT(G32-F32,"[h]:mm"))-VALUE(TEXT(H32,"[h]:mm"))&lt;0,"-",TRUE,(E32-D32)+(G32-F32)-H32),"-")</f>
        <v/>
      </c>
      <c r="J32" s="355"/>
      <c r="K32" s="356"/>
      <c r="L32" s="356"/>
      <c r="M32" s="356"/>
      <c r="N32" s="356"/>
      <c r="O32" s="356"/>
      <c r="P32" s="356"/>
      <c r="Q32" s="357"/>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49999999999999" customHeight="1">
      <c r="A33" s="7">
        <f t="shared" si="7"/>
        <v>46043</v>
      </c>
      <c r="B33" s="46" t="str">
        <f t="shared" si="6"/>
        <v>水</v>
      </c>
      <c r="C33" s="94" t="s">
        <v>125</v>
      </c>
      <c r="D33" s="13"/>
      <c r="E33" s="14"/>
      <c r="F33" s="16"/>
      <c r="G33" s="17"/>
      <c r="H33" s="18"/>
      <c r="I33" s="6" t="str" cm="1">
        <f t="array" ref="I33">IFERROR(_xlfn.IFS(AND(D33&gt;0,E33=""),"--",AND(F33&gt;0,G33=""),"--",VALUE(TEXT(E33-D33,"[h]:mm"))+VALUE(TEXT(G33-F33,"[h]:mm"))-VALUE(TEXT(H33,"[h]:mm"))=0,"",VALUE(TEXT(E33-D33,"[h]:mm"))+VALUE(TEXT(G33-F33,"[h]:mm"))-VALUE(TEXT(H33,"[h]:mm"))&lt;0,"-",TRUE,(E33-D33)+(G33-F33)-H33),"-")</f>
        <v/>
      </c>
      <c r="J33" s="355"/>
      <c r="K33" s="375"/>
      <c r="L33" s="375"/>
      <c r="M33" s="375"/>
      <c r="N33" s="375"/>
      <c r="O33" s="375"/>
      <c r="P33" s="375"/>
      <c r="Q33" s="37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49999999999999" customHeight="1">
      <c r="A34" s="7">
        <f t="shared" si="7"/>
        <v>46044</v>
      </c>
      <c r="B34" s="46" t="str">
        <f t="shared" si="6"/>
        <v>木</v>
      </c>
      <c r="C34" s="94" t="s">
        <v>125</v>
      </c>
      <c r="D34" s="13"/>
      <c r="E34" s="14"/>
      <c r="F34" s="16"/>
      <c r="G34" s="17"/>
      <c r="H34" s="18"/>
      <c r="I34" s="6" t="str" cm="1">
        <f t="array" ref="I34">IFERROR(_xlfn.IFS(AND(D34&gt;0,E34=""),"--",AND(F34&gt;0,G34=""),"--",VALUE(TEXT(E34-D34,"[h]:mm"))+VALUE(TEXT(G34-F34,"[h]:mm"))-VALUE(TEXT(H34,"[h]:mm"))=0,"",VALUE(TEXT(E34-D34,"[h]:mm"))+VALUE(TEXT(G34-F34,"[h]:mm"))-VALUE(TEXT(H34,"[h]:mm"))&lt;0,"-",TRUE,(E34-D34)+(G34-F34)-H34),"-")</f>
        <v/>
      </c>
      <c r="J34" s="355"/>
      <c r="K34" s="375"/>
      <c r="L34" s="375"/>
      <c r="M34" s="375"/>
      <c r="N34" s="375"/>
      <c r="O34" s="375"/>
      <c r="P34" s="375"/>
      <c r="Q34" s="37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49999999999999" customHeight="1">
      <c r="A35" s="7">
        <f t="shared" si="7"/>
        <v>46045</v>
      </c>
      <c r="B35" s="46" t="str">
        <f t="shared" si="6"/>
        <v>金</v>
      </c>
      <c r="C35" s="94"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55"/>
      <c r="K35" s="375"/>
      <c r="L35" s="375"/>
      <c r="M35" s="375"/>
      <c r="N35" s="375"/>
      <c r="O35" s="375"/>
      <c r="P35" s="375"/>
      <c r="Q35" s="37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49999999999999" customHeight="1">
      <c r="A36" s="7">
        <f t="shared" si="7"/>
        <v>46046</v>
      </c>
      <c r="B36" s="46" t="str">
        <f t="shared" si="6"/>
        <v>土</v>
      </c>
      <c r="C36" s="94" t="s">
        <v>23</v>
      </c>
      <c r="D36" s="13"/>
      <c r="E36" s="14"/>
      <c r="F36" s="16"/>
      <c r="G36" s="17"/>
      <c r="H36" s="18"/>
      <c r="I36" s="6" t="str" cm="1">
        <f t="array" ref="I36">IFERROR(_xlfn.IFS(AND(D36&gt;0,E36=""),"--",AND(F36&gt;0,G36=""),"--",VALUE(TEXT(E36-D36,"[h]:mm"))+VALUE(TEXT(G36-F36,"[h]:mm"))-VALUE(TEXT(H36,"[h]:mm"))=0,"",VALUE(TEXT(E36-D36,"[h]:mm"))+VALUE(TEXT(G36-F36,"[h]:mm"))-VALUE(TEXT(H36,"[h]:mm"))&lt;0,"-",TRUE,(E36-D36)+(G36-F36)-H36),"-")</f>
        <v/>
      </c>
      <c r="J36" s="355"/>
      <c r="K36" s="375"/>
      <c r="L36" s="375"/>
      <c r="M36" s="375"/>
      <c r="N36" s="375"/>
      <c r="O36" s="375"/>
      <c r="P36" s="375"/>
      <c r="Q36" s="37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49999999999999" customHeight="1">
      <c r="A37" s="7">
        <f t="shared" si="7"/>
        <v>46047</v>
      </c>
      <c r="B37" s="46" t="str">
        <f t="shared" si="6"/>
        <v>日</v>
      </c>
      <c r="C37" s="94" t="s">
        <v>23</v>
      </c>
      <c r="D37" s="13"/>
      <c r="E37" s="14"/>
      <c r="F37" s="16"/>
      <c r="G37" s="17"/>
      <c r="H37" s="18"/>
      <c r="I37" s="6" t="str" cm="1">
        <f t="array" ref="I37">IFERROR(_xlfn.IFS(AND(D37&gt;0,E37=""),"--",AND(F37&gt;0,G37=""),"--",VALUE(TEXT(E37-D37,"[h]:mm"))+VALUE(TEXT(G37-F37,"[h]:mm"))-VALUE(TEXT(H37,"[h]:mm"))=0,"",VALUE(TEXT(E37-D37,"[h]:mm"))+VALUE(TEXT(G37-F37,"[h]:mm"))-VALUE(TEXT(H37,"[h]:mm"))&lt;0,"-",TRUE,(E37-D37)+(G37-F37)-H37),"-")</f>
        <v/>
      </c>
      <c r="J37" s="355"/>
      <c r="K37" s="375"/>
      <c r="L37" s="375"/>
      <c r="M37" s="375"/>
      <c r="N37" s="375"/>
      <c r="O37" s="375"/>
      <c r="P37" s="375"/>
      <c r="Q37" s="37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49999999999999" customHeight="1">
      <c r="A38" s="7">
        <f t="shared" si="7"/>
        <v>46048</v>
      </c>
      <c r="B38" s="46" t="str">
        <f t="shared" si="6"/>
        <v>月</v>
      </c>
      <c r="C38" s="94"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55"/>
      <c r="K38" s="356"/>
      <c r="L38" s="356"/>
      <c r="M38" s="356"/>
      <c r="N38" s="356"/>
      <c r="O38" s="356"/>
      <c r="P38" s="356"/>
      <c r="Q38" s="357"/>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49999999999999" customHeight="1">
      <c r="A39" s="7">
        <f>A38+1</f>
        <v>46049</v>
      </c>
      <c r="B39" s="46" t="str">
        <f t="shared" si="6"/>
        <v>火</v>
      </c>
      <c r="C39" s="94"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55"/>
      <c r="K39" s="356"/>
      <c r="L39" s="356"/>
      <c r="M39" s="356"/>
      <c r="N39" s="356"/>
      <c r="O39" s="356"/>
      <c r="P39" s="356"/>
      <c r="Q39" s="357"/>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49999999999999" customHeight="1">
      <c r="A40" s="7">
        <f>A39+1</f>
        <v>46050</v>
      </c>
      <c r="B40" s="46" t="str">
        <f t="shared" si="6"/>
        <v>水</v>
      </c>
      <c r="C40" s="94" t="s">
        <v>125</v>
      </c>
      <c r="D40" s="13"/>
      <c r="E40" s="14"/>
      <c r="F40" s="16"/>
      <c r="G40" s="17"/>
      <c r="H40" s="18"/>
      <c r="I40" s="6" t="str" cm="1">
        <f t="array" ref="I40">IFERROR(_xlfn.IFS(AND(D40&gt;0,E40=""),"--",AND(F40&gt;0,G40=""),"--",VALUE(TEXT(E40-D40,"[h]:mm"))+VALUE(TEXT(G40-F40,"[h]:mm"))-VALUE(TEXT(H40,"[h]:mm"))=0,"",VALUE(TEXT(E40-D40,"[h]:mm"))+VALUE(TEXT(G40-F40,"[h]:mm"))-VALUE(TEXT(H40,"[h]:mm"))&lt;0,"-",TRUE,(E40-D40)+(G40-F40)-H40),"-")</f>
        <v/>
      </c>
      <c r="J40" s="355"/>
      <c r="K40" s="356"/>
      <c r="L40" s="356"/>
      <c r="M40" s="356"/>
      <c r="N40" s="356"/>
      <c r="O40" s="356"/>
      <c r="P40" s="356"/>
      <c r="Q40" s="357"/>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49999999999999" customHeight="1">
      <c r="A41" s="7">
        <f>IF(DAY(A40+1)&lt;4,"",A40+1)</f>
        <v>46051</v>
      </c>
      <c r="B41" s="46" t="str">
        <f t="shared" si="6"/>
        <v>木</v>
      </c>
      <c r="C41" s="94" t="s">
        <v>125</v>
      </c>
      <c r="D41" s="13"/>
      <c r="E41" s="14"/>
      <c r="F41" s="16"/>
      <c r="G41" s="17"/>
      <c r="H41" s="18"/>
      <c r="I41" s="6" t="str" cm="1">
        <f t="array" ref="I41">IFERROR(_xlfn.IFS(AND(D41&gt;0,E41=""),"--",AND(F41&gt;0,G41=""),"--",VALUE(TEXT(E41-D41,"[h]:mm"))+VALUE(TEXT(G41-F41,"[h]:mm"))-VALUE(TEXT(H41,"[h]:mm"))=0,"",VALUE(TEXT(E41-D41,"[h]:mm"))+VALUE(TEXT(G41-F41,"[h]:mm"))-VALUE(TEXT(H41,"[h]:mm"))&lt;0,"-",TRUE,(E41-D41)+(G41-F41)-H41),"-")</f>
        <v/>
      </c>
      <c r="J41" s="355"/>
      <c r="K41" s="356"/>
      <c r="L41" s="356"/>
      <c r="M41" s="356"/>
      <c r="N41" s="356"/>
      <c r="O41" s="356"/>
      <c r="P41" s="356"/>
      <c r="Q41" s="357"/>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49999999999999" customHeight="1">
      <c r="A42" s="7">
        <f>IF(DAY(A40+2)&lt;4,"",A40+2)</f>
        <v>46052</v>
      </c>
      <c r="B42" s="46" t="str">
        <f t="shared" si="6"/>
        <v>金</v>
      </c>
      <c r="C42" s="94" t="s">
        <v>125</v>
      </c>
      <c r="D42" s="13"/>
      <c r="E42" s="14"/>
      <c r="F42" s="16"/>
      <c r="G42" s="17"/>
      <c r="H42" s="18"/>
      <c r="I42" s="6" t="str" cm="1">
        <f t="array" ref="I42">IFERROR(_xlfn.IFS(AND(D42&gt;0,E42=""),"--",AND(F42&gt;0,G42=""),"--",VALUE(TEXT(E42-D42,"[h]:mm"))+VALUE(TEXT(G42-F42,"[h]:mm"))-VALUE(TEXT(H42,"[h]:mm"))=0,"",VALUE(TEXT(E42-D42,"[h]:mm"))+VALUE(TEXT(G42-F42,"[h]:mm"))-VALUE(TEXT(H42,"[h]:mm"))&lt;0,"-",TRUE,(E42-D42)+(G42-F42)-H42),"-")</f>
        <v/>
      </c>
      <c r="J42" s="355"/>
      <c r="K42" s="356"/>
      <c r="L42" s="356"/>
      <c r="M42" s="356"/>
      <c r="N42" s="356"/>
      <c r="O42" s="356"/>
      <c r="P42" s="356"/>
      <c r="Q42" s="357"/>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49999999999999" customHeight="1" thickBot="1">
      <c r="A43" s="8">
        <f>IF(DAY(A40+3)&lt;4,"",A40+3)</f>
        <v>46053</v>
      </c>
      <c r="B43" s="48" t="str">
        <f t="shared" si="6"/>
        <v>土</v>
      </c>
      <c r="C43" s="95" t="s">
        <v>23</v>
      </c>
      <c r="D43" s="50"/>
      <c r="E43" s="19"/>
      <c r="F43" s="20"/>
      <c r="G43" s="21"/>
      <c r="H43" s="22"/>
      <c r="I43" s="9" t="str" cm="1">
        <f t="array" ref="I43">IFERROR(_xlfn.IFS(AND(D43&gt;0,E43=""),"--",AND(F43&gt;0,G43=""),"--",VALUE(TEXT(E43-D43,"[h]:mm"))+VALUE(TEXT(G43-F43,"[h]:mm"))-VALUE(TEXT(H43,"[h]:mm"))=0,"",VALUE(TEXT(E43-D43,"[h]:mm"))+VALUE(TEXT(G43-F43,"[h]:mm"))-VALUE(TEXT(H43,"[h]:mm"))&lt;0,"-",TRUE,(E43-D43)+(G43-F43)-H43),"-")</f>
        <v/>
      </c>
      <c r="J43" s="391"/>
      <c r="K43" s="392"/>
      <c r="L43" s="392"/>
      <c r="M43" s="392"/>
      <c r="N43" s="392"/>
      <c r="O43" s="392"/>
      <c r="P43" s="392"/>
      <c r="Q43" s="393"/>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49999999999999"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159</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94" t="s">
        <v>10</v>
      </c>
      <c r="B46" s="395"/>
      <c r="C46" s="395"/>
      <c r="D46" s="395"/>
      <c r="E46" s="395"/>
      <c r="F46" s="395"/>
      <c r="G46" s="395"/>
      <c r="H46" s="395"/>
      <c r="I46" s="395"/>
      <c r="J46" s="395"/>
      <c r="K46" s="395"/>
      <c r="L46" s="395"/>
      <c r="M46" s="395"/>
      <c r="N46" s="395"/>
      <c r="O46" s="395"/>
      <c r="P46" s="395"/>
      <c r="Q46" s="396"/>
      <c r="AO46" s="30"/>
      <c r="AP46" s="30"/>
      <c r="AQ46" s="30"/>
      <c r="AR46" s="30"/>
      <c r="AS46" s="30"/>
    </row>
    <row r="47" spans="1:45" ht="10.5" customHeight="1" thickBot="1">
      <c r="A47" s="41"/>
      <c r="B47" s="64"/>
      <c r="C47" s="64"/>
      <c r="D47" s="397"/>
      <c r="E47" s="397"/>
      <c r="F47" s="65"/>
      <c r="G47" s="65"/>
      <c r="H47" s="65"/>
      <c r="I47" s="65"/>
      <c r="J47" s="397"/>
      <c r="K47" s="397"/>
      <c r="L47" s="397"/>
      <c r="M47" s="397"/>
      <c r="N47" s="397"/>
      <c r="O47" s="397"/>
      <c r="P47" s="397"/>
      <c r="Q47" s="398"/>
      <c r="AO47" s="30"/>
      <c r="AP47" s="30"/>
      <c r="AQ47" s="30"/>
      <c r="AR47" s="30"/>
      <c r="AS47" s="30"/>
    </row>
    <row r="48" spans="1:45" ht="16.5" customHeight="1" thickBot="1">
      <c r="A48" s="11"/>
      <c r="B48" s="399" t="s">
        <v>12</v>
      </c>
      <c r="C48" s="400"/>
      <c r="D48" s="401"/>
      <c r="E48" s="402"/>
      <c r="F48" s="63" t="s">
        <v>13</v>
      </c>
      <c r="G48" s="403"/>
      <c r="H48" s="404"/>
      <c r="I48" s="404"/>
      <c r="J48" s="405"/>
      <c r="K48" s="63" t="s">
        <v>11</v>
      </c>
      <c r="L48" s="406"/>
      <c r="M48" s="404"/>
      <c r="N48" s="404"/>
      <c r="O48" s="404"/>
      <c r="P48" s="405"/>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85" t="s">
        <v>55</v>
      </c>
      <c r="B50" s="385"/>
      <c r="C50" s="385"/>
      <c r="D50" s="385"/>
      <c r="E50" s="385"/>
      <c r="F50" s="385"/>
      <c r="G50" s="385"/>
      <c r="H50" s="385"/>
      <c r="I50" s="385"/>
      <c r="J50" s="385"/>
      <c r="K50" s="385"/>
      <c r="L50" s="385"/>
      <c r="M50" s="385"/>
      <c r="N50" s="385"/>
      <c r="O50" s="385"/>
      <c r="P50" s="385"/>
      <c r="Q50" s="385"/>
      <c r="AO50" s="30"/>
      <c r="AP50" s="30"/>
      <c r="AQ50" s="30"/>
      <c r="AR50" s="30"/>
      <c r="AS50" s="30"/>
    </row>
    <row r="51" spans="1:45" ht="21" customHeight="1">
      <c r="A51" s="386"/>
      <c r="B51" s="386"/>
      <c r="C51" s="386"/>
      <c r="D51" s="386"/>
      <c r="E51" s="386"/>
      <c r="F51" s="386"/>
      <c r="G51" s="386"/>
      <c r="H51" s="386"/>
      <c r="I51" s="386"/>
      <c r="J51" s="386"/>
      <c r="K51" s="386"/>
      <c r="L51" s="386"/>
      <c r="M51" s="386"/>
      <c r="N51" s="386"/>
      <c r="O51" s="386"/>
      <c r="P51" s="386"/>
      <c r="Q51" s="386"/>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142</v>
      </c>
      <c r="B53" s="213" t="s">
        <v>141</v>
      </c>
      <c r="C53" s="212"/>
      <c r="D53" s="212" t="str" cm="1">
        <f t="array" ref="D53">_xlfn.IFS(N54="裁量労働制","みなし労働時間(h/日)",N54="固定残業制","固定残業時間(h/月)",N54="(大学・国研等)裁量労働制","みなし労働時間(h/日)",TRUE,"-")</f>
        <v>-</v>
      </c>
      <c r="E53" s="212" t="s">
        <v>135</v>
      </c>
      <c r="F53" s="212" t="s">
        <v>136</v>
      </c>
      <c r="G53" s="214" t="s">
        <v>137</v>
      </c>
      <c r="H53" s="212" t="s">
        <v>138</v>
      </c>
      <c r="I53" s="215" t="s">
        <v>139</v>
      </c>
      <c r="J53" s="215" t="s">
        <v>140</v>
      </c>
      <c r="K53" s="216"/>
      <c r="L53" s="387" t="s">
        <v>143</v>
      </c>
      <c r="M53" s="388"/>
      <c r="N53" s="217" t="s">
        <v>21</v>
      </c>
      <c r="O53" s="218"/>
      <c r="P53" s="218"/>
      <c r="Q53" s="218"/>
      <c r="AI53" s="75"/>
    </row>
    <row r="54" spans="1:45" ht="11.5" hidden="1" outlineLevel="1" thickBot="1">
      <c r="A54" s="219">
        <f>$B$10</f>
        <v>20</v>
      </c>
      <c r="B54" s="220">
        <f>G10</f>
        <v>0</v>
      </c>
      <c r="C54" s="220"/>
      <c r="D54" s="221">
        <f>N10</f>
        <v>0</v>
      </c>
      <c r="E54" s="221">
        <f>COUNTIF($C$13:$C$43,"休暇")</f>
        <v>0</v>
      </c>
      <c r="F54" s="222">
        <f>A54-E54</f>
        <v>20</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89" t="str" cm="1">
        <f t="array" ref="L54">_xlfn.IFS(N54="裁量労働制",L57,N54="固定残業制",L58,N54="管理職",L56,N54="一般従業員",L59,N54="(大学・国研等)管理職",L60,N54="(大学・国研等)裁量労働制",L61,TRUE,"-")</f>
        <v>-</v>
      </c>
      <c r="M54" s="390"/>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1.5" hidden="1" outlineLevel="1" thickBot="1">
      <c r="A55" s="226"/>
      <c r="B55" s="226"/>
      <c r="C55" s="226"/>
      <c r="D55" s="227"/>
      <c r="E55" s="227"/>
      <c r="F55" s="227"/>
      <c r="G55" s="227"/>
      <c r="H55" s="227"/>
      <c r="I55" s="227"/>
      <c r="J55" s="227"/>
      <c r="K55" s="216"/>
      <c r="L55" s="228"/>
      <c r="M55" s="229"/>
      <c r="N55" s="226"/>
      <c r="O55" s="226"/>
      <c r="P55" s="226"/>
      <c r="Q55" s="226"/>
    </row>
    <row r="56" spans="1:45" ht="11.5" hidden="1" outlineLevel="1" thickBot="1">
      <c r="A56" s="219">
        <f>A54</f>
        <v>20</v>
      </c>
      <c r="B56" s="220">
        <f>B54</f>
        <v>0</v>
      </c>
      <c r="C56" s="220"/>
      <c r="D56" s="230"/>
      <c r="E56" s="221">
        <f>E54</f>
        <v>0</v>
      </c>
      <c r="F56" s="222">
        <f>A56-E56</f>
        <v>20</v>
      </c>
      <c r="G56" s="230">
        <f>G54</f>
        <v>0</v>
      </c>
      <c r="H56" s="221">
        <f>H54</f>
        <v>0</v>
      </c>
      <c r="I56" s="221">
        <f>I54</f>
        <v>0</v>
      </c>
      <c r="J56" s="230">
        <f>J54</f>
        <v>0</v>
      </c>
      <c r="K56" s="216"/>
      <c r="L56" s="389">
        <f>ROUNDDOWN(IF((B56*F56-G56)&gt;=(H56+I56+J56),H56+J56,IF((B56*F56-G56)&lt;=(H56+I56+J56),(B56*F56-G56)*(H56+J56)/(H56+I56+J56))),2)</f>
        <v>0</v>
      </c>
      <c r="M56" s="390"/>
      <c r="N56" s="225" t="s">
        <v>84</v>
      </c>
      <c r="O56" s="225"/>
      <c r="P56" s="225"/>
      <c r="Q56" s="225"/>
    </row>
    <row r="57" spans="1:45" ht="11.5" hidden="1" outlineLevel="1" thickBot="1">
      <c r="A57" s="219">
        <f>A54</f>
        <v>20</v>
      </c>
      <c r="B57" s="220">
        <f>B54</f>
        <v>0</v>
      </c>
      <c r="C57" s="220"/>
      <c r="D57" s="231">
        <f>D54</f>
        <v>0</v>
      </c>
      <c r="E57" s="221">
        <f>E54</f>
        <v>0</v>
      </c>
      <c r="F57" s="222">
        <f>A57-E57</f>
        <v>20</v>
      </c>
      <c r="G57" s="230">
        <f>G54</f>
        <v>0</v>
      </c>
      <c r="H57" s="221">
        <f>H54</f>
        <v>0</v>
      </c>
      <c r="I57" s="221">
        <f>I54</f>
        <v>0</v>
      </c>
      <c r="J57" s="221">
        <f>J54</f>
        <v>0</v>
      </c>
      <c r="K57" s="216"/>
      <c r="L57" s="389">
        <f>ROUNDDOWN(IF((D57*F57-G57)&gt;=(H57+I57),H57,IF((D57*F57-G57)&lt;(H57+I57),(D57*F57-G57)/(H57+I57)*H57))+J57,2)</f>
        <v>0</v>
      </c>
      <c r="M57" s="390"/>
      <c r="N57" s="225" t="s">
        <v>16</v>
      </c>
      <c r="O57" s="225"/>
      <c r="P57" s="225"/>
      <c r="Q57" s="225"/>
    </row>
    <row r="58" spans="1:45" ht="11.5" hidden="1" outlineLevel="1" thickBot="1">
      <c r="A58" s="219">
        <f>A54</f>
        <v>20</v>
      </c>
      <c r="B58" s="220">
        <f>B54</f>
        <v>0</v>
      </c>
      <c r="C58" s="220"/>
      <c r="D58" s="231">
        <f>D54</f>
        <v>0</v>
      </c>
      <c r="E58" s="221">
        <f>E54</f>
        <v>0</v>
      </c>
      <c r="F58" s="222">
        <f>A58-E58</f>
        <v>20</v>
      </c>
      <c r="G58" s="230">
        <f>G54</f>
        <v>0</v>
      </c>
      <c r="H58" s="221">
        <f>H54</f>
        <v>0</v>
      </c>
      <c r="I58" s="221">
        <f>I54</f>
        <v>0</v>
      </c>
      <c r="J58" s="221">
        <f>J54</f>
        <v>0</v>
      </c>
      <c r="K58" s="216"/>
      <c r="L58" s="389">
        <f>ROUNDDOWN(IF((B58*F58-G58)&gt;=(H58+I58),H58,IF((H58+I58)&lt;(B58*F58-G58+D58),(B58*F58-G58)*H58/(H58+I58),(B58*F58-G58)*H58/(H58+I58)+((H58+I58)-(B58*F58-G58+D58))*H58/(H58+I58)))+J58,2)</f>
        <v>0</v>
      </c>
      <c r="M58" s="390"/>
      <c r="N58" s="225" t="s">
        <v>17</v>
      </c>
      <c r="O58" s="225"/>
      <c r="P58" s="225"/>
      <c r="Q58" s="225"/>
    </row>
    <row r="59" spans="1:45" ht="11.5" hidden="1" outlineLevel="1" thickBot="1">
      <c r="A59" s="232"/>
      <c r="B59" s="232"/>
      <c r="C59" s="232"/>
      <c r="D59" s="233"/>
      <c r="E59" s="233"/>
      <c r="F59" s="233"/>
      <c r="G59" s="233"/>
      <c r="H59" s="233"/>
      <c r="I59" s="233"/>
      <c r="J59" s="233"/>
      <c r="K59" s="232"/>
      <c r="L59" s="389">
        <f>H54+J54</f>
        <v>0</v>
      </c>
      <c r="M59" s="390"/>
      <c r="N59" s="225" t="s">
        <v>18</v>
      </c>
      <c r="O59" s="225"/>
      <c r="P59" s="225"/>
      <c r="Q59" s="225"/>
    </row>
    <row r="60" spans="1:45" ht="13.5" hidden="1" outlineLevel="1" thickBot="1">
      <c r="A60" s="219">
        <f>A54</f>
        <v>20</v>
      </c>
      <c r="B60" s="220">
        <f>B54</f>
        <v>0</v>
      </c>
      <c r="C60" s="220"/>
      <c r="D60" s="231"/>
      <c r="E60" s="221">
        <f>E54</f>
        <v>0</v>
      </c>
      <c r="F60" s="222">
        <f>A60-E60</f>
        <v>20</v>
      </c>
      <c r="G60" s="230"/>
      <c r="H60" s="221">
        <f>H54</f>
        <v>0</v>
      </c>
      <c r="I60" s="221">
        <f>I54</f>
        <v>0</v>
      </c>
      <c r="J60" s="221">
        <f>J54</f>
        <v>0</v>
      </c>
      <c r="K60" s="216"/>
      <c r="L60" s="389">
        <f>ROUNDDOWN(IF((A60*B60)&gt;=(H60+J60+I60),(A60*B60),IF((A60*B60)&lt;(H60+J60+I60),(H60+J60+I60))),2)</f>
        <v>0</v>
      </c>
      <c r="M60" s="418"/>
      <c r="N60" s="235" t="s">
        <v>108</v>
      </c>
      <c r="O60" s="225"/>
      <c r="P60" s="225"/>
      <c r="Q60" s="225"/>
    </row>
    <row r="61" spans="1:45" ht="13.5" hidden="1" outlineLevel="1" thickBot="1">
      <c r="A61" s="219">
        <f>A54</f>
        <v>20</v>
      </c>
      <c r="B61" s="220">
        <f>B54</f>
        <v>0</v>
      </c>
      <c r="C61" s="220"/>
      <c r="D61" s="231">
        <f>D54</f>
        <v>0</v>
      </c>
      <c r="E61" s="221">
        <f>E54</f>
        <v>0</v>
      </c>
      <c r="F61" s="222">
        <f>A61-E61</f>
        <v>20</v>
      </c>
      <c r="G61" s="230">
        <f>G54</f>
        <v>0</v>
      </c>
      <c r="H61" s="221">
        <f>H54</f>
        <v>0</v>
      </c>
      <c r="I61" s="221">
        <f>I54</f>
        <v>0</v>
      </c>
      <c r="J61" s="221">
        <f>J54</f>
        <v>0</v>
      </c>
      <c r="K61" s="216"/>
      <c r="L61" s="389">
        <f>ROUNDDOWN(IF((A61*D61)+G61&gt;=(H61+J61+I61),(A61*D61)+G61,IF((A61*D61)+G61&lt;(H61+J61+I61),(H61+J61+I61))),2)</f>
        <v>0</v>
      </c>
      <c r="M61" s="418"/>
      <c r="N61" s="235" t="s">
        <v>109</v>
      </c>
      <c r="O61" s="225"/>
      <c r="P61" s="225"/>
      <c r="Q61" s="225"/>
    </row>
    <row r="62" spans="1:45" ht="11.5"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419"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20"/>
      <c r="D64" s="421" t="str" cm="1">
        <f t="array" ref="D64">IF(AND(B95="",B126="",B157=""),"●",IF(_xlfn.IFS($N$54="管理職",B95,$N$54="裁量労働制",B126,$N$54="固定残業制",B157,TRUE,"")=0,"",_xlfn.IFS($N$54="管理職",B95,$N$54="裁量労働制",B126,$N$54="固定残業制",B157,TRUE,"")))</f>
        <v/>
      </c>
      <c r="E64" s="422"/>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423"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24"/>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407"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08"/>
      <c r="N68" s="408"/>
      <c r="O68" s="409"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10"/>
      <c r="Q68" s="118"/>
    </row>
    <row r="69" spans="1:18" ht="16.5" customHeight="1">
      <c r="A69" s="114"/>
      <c r="B69" s="411"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12"/>
      <c r="D69" s="413"/>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15"/>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416" t="str" cm="1">
        <f t="array" ref="B71">IF(AND(B101="",B132="",B163=""),"●",IF(_xlfn.IFS($N$54="管理職",B101,$N$54="裁量労働制",B132,$N$54="固定残業制",B163,TRUE,"")=0,"",_xlfn.IFS($N$54="管理職",B101,$N$54="裁量労働制",B132,$N$54="固定残業制",B163,TRUE,"")))</f>
        <v/>
      </c>
      <c r="C71" s="416"/>
      <c r="D71" s="416"/>
      <c r="E71" s="416"/>
      <c r="F71" s="416"/>
      <c r="G71" s="417" t="str" cm="1">
        <f t="array" ref="G71">IF(AND(H101="",H132="",H163=""),"●",IF(_xlfn.IFS($N$54="管理職",H101,$N$54="裁量労働制",H132,$N$54="固定残業制",H163,TRUE,"")=0,"",_xlfn.IFS($N$54="管理職",H101,$N$54="裁量労働制",H132,$N$54="固定残業制",H163,TRUE,"")))</f>
        <v/>
      </c>
      <c r="H71" s="417"/>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435" t="str" cm="1">
        <f t="array" ref="B72">IF(AND(B102="",B133="",B164=""),"●",IF(_xlfn.IFS($N$54="管理職",B102,$N$54="裁量労働制",B133,$N$54="固定残業制",B164,TRUE,"")=0,"",_xlfn.IFS($N$54="管理職",B102,$N$54="裁量労働制",B133,$N$54="固定残業制",B164,TRUE,"")))</f>
        <v/>
      </c>
      <c r="C72" s="436"/>
      <c r="D72" s="43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416" t="str" cm="1">
        <f t="array" ref="B76">IF(AND(B106="",B137="",B166=""),"●",IF(_xlfn.IFS($N$54="管理職",B106,$N$54="裁量労働制",B137,$N$54="固定残業制",B166,TRUE,"")=0,"",_xlfn.IFS($N$54="管理職",B106,$N$54="裁量労働制",B137,$N$54="固定残業制",B166,TRUE,"")))</f>
        <v/>
      </c>
      <c r="C76" s="416"/>
      <c r="D76" s="416"/>
      <c r="E76" s="416"/>
      <c r="F76" s="416"/>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414" t="str" cm="1">
        <f t="array" ref="B78">IF(AND(B108="",B139="",B168=""),"●",IF(_xlfn.IFS($N$54="管理職",B108,$N$54="裁量労働制",B139,$N$54="固定残業制",B168,TRUE,"")=0,"",_xlfn.IFS($N$54="管理職",B108,$N$54="裁量労働制",B139,$N$54="固定残業制",B168,TRUE,"")))</f>
        <v/>
      </c>
      <c r="C78" s="438"/>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425" t="str" cm="1">
        <f t="array" ref="B83">IF(AND(B114="",B145="",B174=""),"●",IF(_xlfn.IFS($N$54="管理職",B114,$N$54="裁量労働制",B145,$N$54="固定残業制",B174,TRUE,"")=0,"",_xlfn.IFS($N$54="管理職",B114,$N$54="裁量労働制",B145,$N$54="固定残業制",B174,TRUE,"")))</f>
        <v/>
      </c>
      <c r="C83" s="426"/>
      <c r="D83" s="426"/>
      <c r="E83" s="42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42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429" t="str" cm="1">
        <f t="array" ref="B84">IF(AND(B115="",B146="",B175=""),"●",IF(_xlfn.IFS($N$54="管理職",B115,$N$54="裁量労働制",B146,$N$54="固定残業制",B175,TRUE,"")=0,"",_xlfn.IFS($N$54="管理職",B115,$N$54="裁量労働制",B146,$N$54="固定残業制",B175,TRUE,"")))</f>
        <v/>
      </c>
      <c r="C84" s="430" t="str" cm="1">
        <f t="array" ref="C84">IF(AND(C115="",C146="",C175=""),"●",IF(_xlfn.IFS($N$54="管理職",C115,$N$54="裁量労働制",C146,$N$54="固定残業制",C175,TRUE,"")=0,"",_xlfn.IFS($N$54="管理職",C115,$N$54="裁量労働制",C146,$N$54="固定残業制",C175,TRUE,"")))</f>
        <v>●</v>
      </c>
      <c r="D84" s="431"/>
      <c r="E84" s="42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42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425" t="str" cm="1">
        <f t="array" ref="B87">IF(AND(B118="",B149="",B178=""),"●",IF(_xlfn.IFS($N$54="管理職",B118,$N$54="裁量労働制",B149,$N$54="固定残業制",B178,TRUE,"")=0,"",_xlfn.IFS($N$54="管理職",B118,$N$54="裁量労働制",B149,$N$54="固定残業制",B178,TRUE,"")))</f>
        <v/>
      </c>
      <c r="C87" s="426"/>
      <c r="D87" s="426"/>
      <c r="E87" s="42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42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429" t="str" cm="1">
        <f t="array" ref="B88">IF(AND(B119="",B150="",B179=""),"●",IF(_xlfn.IFS($N$54="管理職",B119,$N$54="裁量労働制",B150,$N$54="固定残業制",B179,TRUE,"")=0,"",_xlfn.IFS($N$54="管理職",B119,$N$54="裁量労働制",B150,$N$54="固定残業制",B179,TRUE,"")))</f>
        <v/>
      </c>
      <c r="C88" s="430" t="str" cm="1">
        <f t="array" ref="C88">IF(AND(C119="",C150="",C179=""),"●",IF(_xlfn.IFS($N$54="管理職",C119,$N$54="裁量労働制",C150,$N$54="固定残業制",C179,TRUE,"")=0,"",_xlfn.IFS($N$54="管理職",C119,$N$54="裁量労働制",C150,$N$54="固定残業制",C179,TRUE,"")))</f>
        <v>●</v>
      </c>
      <c r="D88" s="431"/>
      <c r="E88" s="42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42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42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432" t="str" cm="1">
        <f t="array" ref="M90">IF(AND(M121="",M152="",M181=""),"●",IF(_xlfn.IFS($N$54="管理職",M121,$N$54="裁量労働制",M152,$N$54="固定残業制",M181,TRUE,"")=0,"",_xlfn.IFS($N$54="管理職",M121,$N$54="裁量労働制",M152,$N$54="固定残業制",M181,TRUE,"")))</f>
        <v/>
      </c>
      <c r="N90" s="43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434" t="str" cm="1">
        <f t="array" ref="B91">IF(AND(B122="",B153="",B182=""),"●",IF(_xlfn.IFS($N$54="管理職",B122,$N$54="裁量労働制",B153,$N$54="固定残業制",B182,TRUE,"")=0,"",_xlfn.IFS($N$54="管理職",B122,$N$54="裁量労働制",B153,$N$54="固定残業制",B182,TRUE,"")))</f>
        <v/>
      </c>
      <c r="C91" s="43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42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99999999999999" hidden="1" customHeight="1" outlineLevel="1">
      <c r="A93" s="314" t="s">
        <v>56</v>
      </c>
      <c r="B93" s="237" t="s">
        <v>134</v>
      </c>
      <c r="C93" s="238"/>
      <c r="D93" s="239"/>
      <c r="E93" s="239"/>
      <c r="F93" s="239"/>
      <c r="G93" s="239"/>
      <c r="H93" s="239"/>
      <c r="I93" s="239"/>
      <c r="J93" s="240"/>
      <c r="K93" s="240"/>
      <c r="L93" s="240"/>
      <c r="M93" s="240"/>
      <c r="N93" s="240"/>
      <c r="O93" s="240"/>
      <c r="P93" s="240"/>
      <c r="Q93" s="315"/>
    </row>
    <row r="94" spans="1:18" ht="14" hidden="1" outlineLevel="1">
      <c r="A94" s="249"/>
      <c r="B94" s="248" t="str">
        <f>$A$53</f>
        <v>所定労働日数(日/月)</v>
      </c>
      <c r="C94" s="234"/>
      <c r="D94" s="249"/>
      <c r="E94" s="233">
        <f>$A$54</f>
        <v>20</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144</v>
      </c>
      <c r="N94" s="216"/>
      <c r="O94" s="256" t="s">
        <v>146</v>
      </c>
      <c r="P94" s="216"/>
      <c r="Q94" s="316"/>
    </row>
    <row r="95" spans="1:18" ht="14" hidden="1" outlineLevel="1">
      <c r="A95" s="249"/>
      <c r="B95" s="248" t="str">
        <f>$E$53</f>
        <v>休暇日数(日/月)</v>
      </c>
      <c r="C95" s="258"/>
      <c r="D95" s="249"/>
      <c r="E95" s="233">
        <f>$E$54</f>
        <v>0</v>
      </c>
      <c r="F95" s="259">
        <f>$F$54</f>
        <v>20</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99999999999999" hidden="1" customHeight="1" outlineLevel="1">
      <c r="A96" s="249"/>
      <c r="B96" s="264" t="s">
        <v>85</v>
      </c>
      <c r="C96" s="264"/>
      <c r="D96" s="257"/>
      <c r="E96" s="265"/>
      <c r="F96" s="265"/>
      <c r="G96" s="265"/>
      <c r="H96" s="265"/>
      <c r="I96" s="265"/>
      <c r="J96" s="216"/>
      <c r="K96" s="216"/>
      <c r="L96" s="216"/>
      <c r="M96" s="216"/>
      <c r="N96" s="216"/>
      <c r="O96" s="216"/>
      <c r="P96" s="216"/>
      <c r="Q96" s="316"/>
    </row>
    <row r="97" spans="1:104" ht="19.399999999999999" hidden="1" customHeight="1" outlineLevel="1">
      <c r="A97" s="249"/>
      <c r="B97" s="264"/>
      <c r="C97" s="264"/>
      <c r="D97" s="257"/>
      <c r="E97" s="265"/>
      <c r="F97" s="265"/>
      <c r="G97" s="265"/>
      <c r="H97" s="265"/>
      <c r="I97" s="265"/>
      <c r="J97" s="216"/>
      <c r="K97" s="216"/>
      <c r="L97" s="216"/>
      <c r="M97" s="216"/>
      <c r="N97" s="216"/>
      <c r="O97" s="216"/>
      <c r="P97" s="216"/>
      <c r="Q97" s="316"/>
    </row>
    <row r="98" spans="1:104" ht="19.399999999999999" hidden="1" customHeight="1" outlineLevel="1">
      <c r="A98" s="271"/>
      <c r="B98" s="270" t="s">
        <v>146</v>
      </c>
      <c r="C98" s="271"/>
      <c r="D98" s="270"/>
      <c r="E98" s="271"/>
      <c r="F98" s="265"/>
      <c r="G98" s="272"/>
      <c r="H98" s="274" t="s">
        <v>160</v>
      </c>
      <c r="I98" s="272"/>
      <c r="J98" s="253" t="str">
        <f>$H$53</f>
        <v>NEDO事業の従事時間(h/月)</v>
      </c>
      <c r="K98" s="216"/>
      <c r="L98" s="216"/>
      <c r="M98" s="284" t="str">
        <f>$I$53</f>
        <v>他の公的事業従事時間(h/月)</v>
      </c>
      <c r="N98" s="254"/>
      <c r="O98" s="312" t="s">
        <v>145</v>
      </c>
      <c r="P98" s="216"/>
      <c r="Q98" s="316"/>
    </row>
    <row r="99" spans="1:104" s="80" customFormat="1" ht="19.399999999999999" hidden="1" customHeight="1" outlineLevel="1">
      <c r="A99" s="249"/>
      <c r="B99" s="444">
        <f>O95</f>
        <v>0</v>
      </c>
      <c r="C99" s="445"/>
      <c r="D99" s="267"/>
      <c r="E99" s="277" t="str" cm="1">
        <f t="array" ref="E99">_xlfn.IFS(B99&lt;G99,"＜",B99&gt;=G99,"≧",TRUE,"")</f>
        <v>≧</v>
      </c>
      <c r="F99" s="265"/>
      <c r="G99" s="278">
        <f>$H$54+$I$54+$J$54</f>
        <v>0</v>
      </c>
      <c r="H99" s="249" t="s">
        <v>57</v>
      </c>
      <c r="I99" s="272" t="s">
        <v>58</v>
      </c>
      <c r="J99" s="278">
        <f>$H$54</f>
        <v>0</v>
      </c>
      <c r="K99" s="277" t="s">
        <v>86</v>
      </c>
      <c r="L99" s="446">
        <f>$I$54</f>
        <v>0</v>
      </c>
      <c r="M99" s="447"/>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99999999999999"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99999999999999"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99999999999999"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99999999999999"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99999999999999"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99999999999999"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99999999999999"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99999999999999"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148</v>
      </c>
      <c r="N107" s="299">
        <f>J56</f>
        <v>0</v>
      </c>
      <c r="O107" s="258"/>
      <c r="P107" s="446"/>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99999999999999" hidden="1" customHeight="1" outlineLevel="1">
      <c r="A108" s="249"/>
      <c r="B108" s="448">
        <f>O95</f>
        <v>0</v>
      </c>
      <c r="C108" s="449"/>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441"/>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99999999999999"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99999999999999"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99999999999999"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99999999999999"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99999999999999"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99999999999999"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99999999999999"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99999999999999"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99999999999999"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99999999999999"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99999999999999"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99999999999999"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99999999999999"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99999999999999"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99999999999999"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99999999999999"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4" hidden="1" outlineLevel="1">
      <c r="A125" s="249"/>
      <c r="B125" s="248" t="str">
        <f>$A$53</f>
        <v>所定労働日数(日/月)</v>
      </c>
      <c r="C125" s="234"/>
      <c r="D125" s="249"/>
      <c r="E125" s="233">
        <f>$A$54</f>
        <v>20</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144</v>
      </c>
      <c r="N125" s="216"/>
      <c r="O125" s="271" t="s">
        <v>146</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4" hidden="1" outlineLevel="1">
      <c r="A126" s="249"/>
      <c r="B126" s="257" t="str">
        <f>$E$53</f>
        <v>休暇日数(日/月)</v>
      </c>
      <c r="C126" s="258"/>
      <c r="D126" s="249"/>
      <c r="E126" s="233">
        <f>$E$54</f>
        <v>0</v>
      </c>
      <c r="F126" s="259">
        <f>$F$54</f>
        <v>20</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99999999999999"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99999999999999"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99999999999999" hidden="1" customHeight="1" outlineLevel="1">
      <c r="A129" s="271"/>
      <c r="B129" s="270" t="s">
        <v>146</v>
      </c>
      <c r="C129" s="271"/>
      <c r="D129" s="270"/>
      <c r="E129" s="271"/>
      <c r="F129" s="265"/>
      <c r="G129" s="272"/>
      <c r="H129" s="273" t="s">
        <v>147</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99999999999999" hidden="1" customHeight="1" outlineLevel="1">
      <c r="A130" s="249"/>
      <c r="B130" s="448">
        <f>O126</f>
        <v>0</v>
      </c>
      <c r="C130" s="449"/>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99999999999999"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99999999999999"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99999999999999"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99999999999999" hidden="1" customHeight="1" outlineLevel="1">
      <c r="A134" s="249"/>
      <c r="B134" s="267"/>
      <c r="C134" s="234"/>
      <c r="D134" s="267"/>
      <c r="E134" s="277"/>
      <c r="F134" s="277"/>
      <c r="G134" s="272"/>
      <c r="H134" s="278"/>
      <c r="I134" s="249"/>
      <c r="J134" s="272"/>
      <c r="K134" s="278"/>
      <c r="L134" s="291" t="s">
        <v>89</v>
      </c>
      <c r="M134" s="275"/>
      <c r="N134" s="258"/>
      <c r="O134" s="258" t="s">
        <v>145</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99999999999999"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99999999999999"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99999999999999"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99999999999999"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450"/>
      <c r="N138" s="258"/>
      <c r="O138" s="443"/>
      <c r="P138" s="446"/>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99999999999999" hidden="1" customHeight="1" outlineLevel="1">
      <c r="A139" s="249"/>
      <c r="B139" s="448">
        <f>$O$126</f>
        <v>0</v>
      </c>
      <c r="C139" s="449"/>
      <c r="D139" s="267"/>
      <c r="E139" s="258" t="s">
        <v>51</v>
      </c>
      <c r="F139" s="288" t="str">
        <f>"("&amp;$H$138&amp;" "&amp;$K$138&amp;" + "&amp;$I$53&amp;" "&amp;$I$54&amp;")"</f>
        <v>(NEDO事業の従事時間(h/月) 0 + 他の公的事業従事時間(h/月) 0)</v>
      </c>
      <c r="G139" s="289"/>
      <c r="H139" s="290"/>
      <c r="I139" s="290"/>
      <c r="J139" s="290"/>
      <c r="K139" s="290"/>
      <c r="L139" s="290"/>
      <c r="M139" s="451"/>
      <c r="N139" s="279"/>
      <c r="O139" s="441"/>
      <c r="P139" s="441"/>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99999999999999"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99999999999999"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99999999999999"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99999999999999"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99999999999999"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99999999999999"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99999999999999"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99999999999999"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99999999999999"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99999999999999"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99999999999999"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99999999999999"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99999999999999"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99999999999999"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99999999999999"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99999999999999"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99999999999999" hidden="1" customHeight="1" outlineLevel="1">
      <c r="A156" s="271"/>
      <c r="B156" s="248" t="str">
        <f>$A$53</f>
        <v>所定労働日数(日/月)</v>
      </c>
      <c r="C156" s="234"/>
      <c r="D156" s="249"/>
      <c r="E156" s="250">
        <f>A54</f>
        <v>20</v>
      </c>
      <c r="F156" s="251" t="str">
        <f>$F$53</f>
        <v>稼働日数(日/月)</v>
      </c>
      <c r="G156" s="252"/>
      <c r="H156" s="253" t="s">
        <v>149</v>
      </c>
      <c r="I156" s="216"/>
      <c r="J156" s="254" t="s">
        <v>150</v>
      </c>
      <c r="K156" s="216"/>
      <c r="L156" s="216"/>
      <c r="M156" s="255" t="s">
        <v>151</v>
      </c>
      <c r="N156" s="216"/>
      <c r="O156" s="256" t="s">
        <v>146</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99999999999999" hidden="1" customHeight="1" outlineLevel="1">
      <c r="A157" s="249"/>
      <c r="B157" s="257" t="str">
        <f>$E$53</f>
        <v>休暇日数(日/月)</v>
      </c>
      <c r="C157" s="258"/>
      <c r="D157" s="249"/>
      <c r="E157" s="250">
        <f>E54</f>
        <v>0</v>
      </c>
      <c r="F157" s="259">
        <f>F54</f>
        <v>20</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99999999999999"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99999999999999"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99999999999999" hidden="1" customHeight="1" outlineLevel="1">
      <c r="A160" s="271"/>
      <c r="B160" s="270" t="s">
        <v>146</v>
      </c>
      <c r="C160" s="271"/>
      <c r="D160" s="270"/>
      <c r="E160" s="271"/>
      <c r="F160" s="265"/>
      <c r="G160" s="272"/>
      <c r="H160" s="273" t="s">
        <v>152</v>
      </c>
      <c r="I160" s="272"/>
      <c r="J160" s="253" t="str">
        <f>$H$53</f>
        <v>NEDO事業の従事時間(h/月)</v>
      </c>
      <c r="K160" s="274"/>
      <c r="L160" s="216"/>
      <c r="M160" s="257"/>
      <c r="N160" s="275"/>
      <c r="O160" s="275" t="str">
        <f>$I$53</f>
        <v>他の公的事業従事時間(h/月)</v>
      </c>
      <c r="P160" s="439"/>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99999999999999" hidden="1" customHeight="1" outlineLevel="1">
      <c r="A161" s="249"/>
      <c r="B161" s="440" t="str">
        <f>TEXT($B$58*$F$58-G58,"###.00")&amp;" /固定除く"</f>
        <v>.00 /固定除く</v>
      </c>
      <c r="C161" s="441"/>
      <c r="D161" s="441"/>
      <c r="E161" s="277" t="str" cm="1">
        <f t="array" ref="E161">_xlfn.IFS(($B$58*$F$58-G58)&lt;G161,"＜",($B$58*$F$58-G58)&gt;=G161,"≧",TRUE,"")</f>
        <v>≧</v>
      </c>
      <c r="F161" s="265"/>
      <c r="G161" s="278">
        <f>$H$54+$I$54</f>
        <v>0</v>
      </c>
      <c r="H161" s="263" t="s">
        <v>57</v>
      </c>
      <c r="I161" s="272"/>
      <c r="J161" s="442">
        <f>$H$54</f>
        <v>0</v>
      </c>
      <c r="K161" s="441"/>
      <c r="L161" s="280"/>
      <c r="M161" s="279"/>
      <c r="N161" s="263" t="s">
        <v>61</v>
      </c>
      <c r="O161" s="279">
        <f>$I$54</f>
        <v>0</v>
      </c>
      <c r="P161" s="439"/>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99999999999999"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99999999999999" hidden="1" customHeight="1" outlineLevel="1">
      <c r="A163" s="271"/>
      <c r="B163" s="270" t="s">
        <v>53</v>
      </c>
      <c r="C163" s="271"/>
      <c r="D163" s="270"/>
      <c r="E163" s="271"/>
      <c r="F163" s="265"/>
      <c r="G163" s="272"/>
      <c r="H163" s="273" t="s">
        <v>152</v>
      </c>
      <c r="I163" s="272"/>
      <c r="J163" s="257"/>
      <c r="K163" s="273" t="str">
        <f>$H$53</f>
        <v>NEDO事業の従事時間(h/月)</v>
      </c>
      <c r="L163" s="216"/>
      <c r="M163" s="257"/>
      <c r="N163" s="281" t="str">
        <f>$I$53</f>
        <v>他の公的事業従事時間(h/月)</v>
      </c>
      <c r="O163" s="443"/>
      <c r="P163" s="439"/>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99999999999999" hidden="1" customHeight="1" outlineLevel="1">
      <c r="A164" s="249"/>
      <c r="B164" s="440" t="str">
        <f>TEXT($B$58*$F$58+$D$58-G58,"###.00")&amp;" /固定含む"</f>
        <v>.00 /固定含む</v>
      </c>
      <c r="C164" s="441"/>
      <c r="D164" s="441"/>
      <c r="E164" s="277" t="str" cm="1">
        <f t="array" ref="E164">_xlfn.IFS(($B$58*$F$58+$D$58-G58)&lt;G164,"＜",($B$58*$F$58+$D$58-G58)&gt;=G164,"≧",TRUE,"")</f>
        <v>≧</v>
      </c>
      <c r="F164" s="265"/>
      <c r="G164" s="278">
        <f>$H$54+$I$54</f>
        <v>0</v>
      </c>
      <c r="H164" s="263" t="s">
        <v>57</v>
      </c>
      <c r="I164" s="278"/>
      <c r="J164" s="282">
        <f>$H$54</f>
        <v>0</v>
      </c>
      <c r="K164" s="277"/>
      <c r="L164" s="283" t="s">
        <v>61</v>
      </c>
      <c r="M164" s="279"/>
      <c r="N164" s="279">
        <f>$I$54</f>
        <v>0</v>
      </c>
      <c r="O164" s="441"/>
      <c r="P164" s="439"/>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99999999999999"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99999999999999"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99999999999999"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99999999999999"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99999999999999"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99999999999999" hidden="1" customHeight="1" outlineLevel="1">
      <c r="A170" s="267" t="s">
        <v>64</v>
      </c>
      <c r="B170" s="234"/>
      <c r="C170" s="234"/>
      <c r="D170" s="267"/>
      <c r="E170" s="216"/>
      <c r="F170" s="264"/>
      <c r="G170" s="278"/>
      <c r="H170" s="278"/>
      <c r="I170" s="278"/>
      <c r="J170" s="278"/>
      <c r="K170" s="278"/>
      <c r="L170" s="278"/>
      <c r="M170" s="216"/>
      <c r="N170" s="216"/>
      <c r="O170" s="284" t="s">
        <v>145</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99999999999999"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99999999999999"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99999999999999"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99999999999999" hidden="1" customHeight="1" outlineLevel="1">
      <c r="A174" s="249"/>
      <c r="B174" s="270" t="str">
        <f>$O$156</f>
        <v>所定労働時間(h/月)</v>
      </c>
      <c r="C174" s="255"/>
      <c r="D174" s="216"/>
      <c r="E174" s="443" t="s">
        <v>51</v>
      </c>
      <c r="F174" s="249"/>
      <c r="G174" s="249"/>
      <c r="H174" s="257" t="str">
        <f>$H$53</f>
        <v>NEDO事業の従事時間(h/月)</v>
      </c>
      <c r="I174" s="234"/>
      <c r="J174" s="227"/>
      <c r="K174" s="229">
        <f>$H$54</f>
        <v>0</v>
      </c>
      <c r="L174" s="216"/>
      <c r="M174" s="216"/>
      <c r="N174" s="454" t="s">
        <v>61</v>
      </c>
      <c r="O174" s="293" t="s">
        <v>145</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99999999999999" hidden="1" customHeight="1" outlineLevel="1">
      <c r="A175" s="249"/>
      <c r="B175" s="440" t="str">
        <f>TEXT($B$58*$F$58-G58,"###.00")&amp;" /固定除く"</f>
        <v>.00 /固定除く</v>
      </c>
      <c r="C175" s="441"/>
      <c r="D175" s="441"/>
      <c r="E175" s="441"/>
      <c r="F175" s="288" t="str">
        <f>H174&amp;" "&amp;K$174&amp;" + "&amp;$I$53&amp;" "&amp;$I$54</f>
        <v>NEDO事業の従事時間(h/月) 0 + 他の公的事業従事時間(h/月) 0</v>
      </c>
      <c r="G175" s="289"/>
      <c r="H175" s="290"/>
      <c r="I175" s="290"/>
      <c r="J175" s="290"/>
      <c r="K175" s="290"/>
      <c r="L175" s="290"/>
      <c r="M175" s="216"/>
      <c r="N175" s="454"/>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99999999999999"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99999999999999"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99999999999999" hidden="1" customHeight="1" outlineLevel="1">
      <c r="A178" s="249"/>
      <c r="B178" s="270" t="str">
        <f>$O$156</f>
        <v>所定労働時間(h/月)</v>
      </c>
      <c r="C178" s="255"/>
      <c r="D178" s="216"/>
      <c r="E178" s="443" t="s">
        <v>51</v>
      </c>
      <c r="F178" s="249"/>
      <c r="G178" s="249"/>
      <c r="H178" s="257" t="str">
        <f>$H$53</f>
        <v>NEDO事業の従事時間(h/月)</v>
      </c>
      <c r="I178" s="234"/>
      <c r="J178" s="227"/>
      <c r="K178" s="229">
        <f>$H$54</f>
        <v>0</v>
      </c>
      <c r="L178" s="216"/>
      <c r="M178" s="216"/>
      <c r="N178" s="454" t="s">
        <v>61</v>
      </c>
      <c r="O178" s="293" t="s">
        <v>145</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99999999999999" hidden="1" customHeight="1" outlineLevel="1">
      <c r="A179" s="249"/>
      <c r="B179" s="440" t="str">
        <f>TEXT($B$58*$F$58-G58,"###.00")&amp;" /固定除く"</f>
        <v>.00 /固定除く</v>
      </c>
      <c r="C179" s="441"/>
      <c r="D179" s="441"/>
      <c r="E179" s="441"/>
      <c r="F179" s="288" t="str">
        <f>H178&amp;" "&amp;K$174&amp;" + "&amp;$I$53&amp;" "&amp;$I$54</f>
        <v>NEDO事業の従事時間(h/月) 0 + 他の公的事業従事時間(h/月) 0</v>
      </c>
      <c r="G179" s="289"/>
      <c r="H179" s="290"/>
      <c r="I179" s="290"/>
      <c r="J179" s="290"/>
      <c r="K179" s="290"/>
      <c r="L179" s="290"/>
      <c r="M179" s="216"/>
      <c r="N179" s="454"/>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99999999999999"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99999999999999" hidden="1" customHeight="1" outlineLevel="1">
      <c r="A181" s="249"/>
      <c r="B181" s="297" t="s">
        <v>153</v>
      </c>
      <c r="C181" s="234"/>
      <c r="D181" s="265"/>
      <c r="E181" s="265"/>
      <c r="F181" s="298" t="str">
        <f>$O$156</f>
        <v>所定労働時間(h/月)</v>
      </c>
      <c r="G181" s="443" t="s">
        <v>51</v>
      </c>
      <c r="H181" s="249"/>
      <c r="I181" s="249"/>
      <c r="J181" s="257" t="str">
        <f>$H$53</f>
        <v>NEDO事業の従事時間(h/月)</v>
      </c>
      <c r="K181" s="234"/>
      <c r="L181" s="227"/>
      <c r="M181" s="452">
        <f>$H$54</f>
        <v>0</v>
      </c>
      <c r="N181" s="453"/>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99999999999999" hidden="1" customHeight="1" outlineLevel="1">
      <c r="A182" s="249"/>
      <c r="B182" s="440" t="str">
        <f>"( "&amp;H58+I58</f>
        <v>( 0</v>
      </c>
      <c r="C182" s="441"/>
      <c r="D182" s="301"/>
      <c r="E182" s="267"/>
      <c r="F182" s="302" t="str">
        <f>"ー　 "&amp;B58*F58-G58+D58&amp;"/固定含む )"</f>
        <v>ー　 0/固定含む )</v>
      </c>
      <c r="G182" s="441"/>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99999999999999"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99999999999999"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99999999999999"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99999999999999" hidden="1" customHeight="1" outlineLevel="1">
      <c r="A186" s="258" t="s">
        <v>56</v>
      </c>
      <c r="B186" s="254" t="s">
        <v>111</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4"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146</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4" hidden="1" outlineLevel="1">
      <c r="A188" s="249"/>
      <c r="B188" s="257"/>
      <c r="C188" s="233">
        <f>$A$54</f>
        <v>20</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99999999999999"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99999999999999"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99999999999999" hidden="1" customHeight="1" outlineLevel="1">
      <c r="A191" s="271"/>
      <c r="B191" s="270" t="s">
        <v>146</v>
      </c>
      <c r="C191" s="271"/>
      <c r="D191" s="270"/>
      <c r="E191" s="271"/>
      <c r="F191" s="265"/>
      <c r="G191" s="255" t="s">
        <v>154</v>
      </c>
      <c r="H191" s="274"/>
      <c r="I191" s="272"/>
      <c r="J191" s="273" t="str">
        <f>$H$53</f>
        <v>NEDO事業の従事時間(h/月)</v>
      </c>
      <c r="K191" s="216"/>
      <c r="L191" s="216"/>
      <c r="M191" s="273" t="s">
        <v>155</v>
      </c>
      <c r="N191" s="258"/>
      <c r="O191" s="284" t="s">
        <v>156</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99999999999999" hidden="1" customHeight="1" outlineLevel="1">
      <c r="A192" s="249"/>
      <c r="B192" s="448">
        <f>O188</f>
        <v>0</v>
      </c>
      <c r="C192" s="449"/>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99999999999999"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99999999999999"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99999999999999"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99999999999999"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99999999999999"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99999999999999"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99999999999999"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99999999999999"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99999999999999"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99999999999999"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99999999999999"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99999999999999"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99999999999999"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99999999999999"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99999999999999"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99999999999999"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99999999999999"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99999999999999"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99999999999999"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99999999999999"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99999999999999"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99999999999999"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99999999999999"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99999999999999"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99999999999999" hidden="1" customHeight="1" outlineLevel="1">
      <c r="A217" s="258" t="s">
        <v>56</v>
      </c>
      <c r="B217" s="254" t="s">
        <v>110</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4"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157</v>
      </c>
      <c r="N218" s="216"/>
      <c r="O218" s="311" t="s">
        <v>146</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4" hidden="1" outlineLevel="1">
      <c r="A219" s="249"/>
      <c r="B219" s="257"/>
      <c r="C219" s="233">
        <f>$A$54</f>
        <v>20</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99999999999999"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99999999999999"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99999999999999" hidden="1" customHeight="1" outlineLevel="1">
      <c r="A222" s="271"/>
      <c r="B222" s="270" t="s">
        <v>146</v>
      </c>
      <c r="C222" s="271"/>
      <c r="D222" s="270"/>
      <c r="E222" s="271"/>
      <c r="F222" s="265"/>
      <c r="G222" s="253" t="s">
        <v>158</v>
      </c>
      <c r="H222" s="274"/>
      <c r="I222" s="272"/>
      <c r="J222" s="273" t="str">
        <f>$H$53</f>
        <v>NEDO事業の従事時間(h/月)</v>
      </c>
      <c r="K222" s="216"/>
      <c r="L222" s="216"/>
      <c r="M222" s="273" t="s">
        <v>155</v>
      </c>
      <c r="N222" s="258"/>
      <c r="O222" s="284" t="s">
        <v>156</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99999999999999" hidden="1" customHeight="1" outlineLevel="1">
      <c r="A223" s="249"/>
      <c r="B223" s="448">
        <f>O219</f>
        <v>0</v>
      </c>
      <c r="C223" s="449"/>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99999999999999"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99999999999999"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99999999999999"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99999999999999"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99999999999999"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99999999999999"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99999999999999"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99999999999999"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99999999999999"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99999999999999"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99999999999999"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99999999999999"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99999999999999"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99999999999999"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99999999999999"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99999999999999"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99999999999999"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99999999999999"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99999999999999"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99999999999999"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99999999999999"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99999999999999"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99999999999999"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99999999999999"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99999999999999" customHeight="1" collapsed="1"/>
  </sheetData>
  <sheetProtection algorithmName="SHA-512" hashValue="+9/l8t+Uwg+oCKQzDfUyh3scAvBfA/MxUA9TfhfP03exlHszjL5HPCBIW4jvgsXjCWUDy1s747q1pFvCIkAMjw==" saltValue="QJiVZTx1phnz/yZ20+7Y0A==" spinCount="100000" sheet="1" formatRows="0" selectLockedCells="1"/>
  <dataConsolidate/>
  <mergeCells count="140">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s>
  <phoneticPr fontId="2"/>
  <conditionalFormatting sqref="A13:Q43">
    <cfRule type="expression" dxfId="158" priority="37">
      <formula>OR($C13="休暇",$C13="休日")</formula>
    </cfRule>
  </conditionalFormatting>
  <conditionalFormatting sqref="B13:B43">
    <cfRule type="expression" dxfId="157" priority="85">
      <formula>$B13="土"</formula>
    </cfRule>
    <cfRule type="expression" dxfId="156" priority="84">
      <formula>$B13="日"</formula>
    </cfRule>
  </conditionalFormatting>
  <conditionalFormatting sqref="B64 B68 F68 B71">
    <cfRule type="expression" dxfId="155" priority="35">
      <formula>OR($N$54="管理職",$N$54="裁量労働制",$N$54="固定残業制")</formula>
    </cfRule>
  </conditionalFormatting>
  <conditionalFormatting sqref="B64 B68 F68">
    <cfRule type="expression" dxfId="154" priority="3">
      <formula>OR($N$54="(大学・国研等)管理職",$N$54="(大学・国研等)裁量労働制")</formula>
    </cfRule>
  </conditionalFormatting>
  <conditionalFormatting sqref="B76">
    <cfRule type="expression" dxfId="153" priority="15">
      <formula>OR($N$54="管理職",$N$54="裁量労働制")</formula>
    </cfRule>
  </conditionalFormatting>
  <conditionalFormatting sqref="B77">
    <cfRule type="expression" dxfId="152" priority="29">
      <formula>OR($N$54="管理職",$N$54="裁量労働制")</formula>
    </cfRule>
  </conditionalFormatting>
  <conditionalFormatting sqref="B80">
    <cfRule type="expression" dxfId="151" priority="27">
      <formula>$N$54="固定残業制"</formula>
    </cfRule>
  </conditionalFormatting>
  <conditionalFormatting sqref="B83 B87 B90">
    <cfRule type="expression" dxfId="150" priority="24">
      <formula>$N$54="固定残業制"</formula>
    </cfRule>
  </conditionalFormatting>
  <conditionalFormatting sqref="B84 B88 B91">
    <cfRule type="expression" dxfId="149" priority="21">
      <formula>$N$54="固定残業制"</formula>
    </cfRule>
  </conditionalFormatting>
  <conditionalFormatting sqref="B65:C65 B69:C69 F69 B72:C72 B78:C78">
    <cfRule type="expression" dxfId="148" priority="9">
      <formula>OR($N$54="管理職",$N$54="裁量労働制")</formula>
    </cfRule>
  </conditionalFormatting>
  <conditionalFormatting sqref="B65:C65 B69:C69 F69 B72:C72">
    <cfRule type="expression" dxfId="147" priority="33">
      <formula>OR($N$54="管理職",$N$54="裁量労働制",$N$54="固定残業制")</formula>
    </cfRule>
  </conditionalFormatting>
  <conditionalFormatting sqref="B65:C65 B69:C69 F69">
    <cfRule type="expression" dxfId="146" priority="2">
      <formula>OR($N$54="(大学・国研等)管理職",$N$54="(大学・国研等)裁量労働制")</formula>
    </cfRule>
  </conditionalFormatting>
  <conditionalFormatting sqref="B69:D69">
    <cfRule type="expression" dxfId="145" priority="7">
      <formula>OR($N$54="管理職",$N$54="裁量労働制",$N$54="固定残業制",$N$54="(大学・国研等)管理職",$N$54="(大学・国研等)裁量労働制")</formula>
    </cfRule>
  </conditionalFormatting>
  <conditionalFormatting sqref="C64 F64:O64 C68 G68:O68 C71:N71">
    <cfRule type="expression" dxfId="144" priority="14">
      <formula>OR($N$54="管理職",$N$54="裁量労働制",$N$54="固定残業制")</formula>
    </cfRule>
  </conditionalFormatting>
  <conditionalFormatting sqref="C80:L80">
    <cfRule type="expression" dxfId="143" priority="25">
      <formula>$N$54="固定残業制"</formula>
    </cfRule>
  </conditionalFormatting>
  <conditionalFormatting sqref="C83:L83 C90:N90 C87:E87">
    <cfRule type="expression" dxfId="142" priority="18">
      <formula>$N$54="固定残業制"</formula>
    </cfRule>
  </conditionalFormatting>
  <conditionalFormatting sqref="C84:L84 C88:L88 C91:N91">
    <cfRule type="expression" dxfId="141" priority="19">
      <formula>$N$54="固定残業制"</formula>
    </cfRule>
  </conditionalFormatting>
  <conditionalFormatting sqref="C76:N76">
    <cfRule type="expression" dxfId="140" priority="34">
      <formula>OR($N$54="管理職",$N$54="裁量労働制")</formula>
    </cfRule>
  </conditionalFormatting>
  <conditionalFormatting sqref="C78:N78">
    <cfRule type="expression" dxfId="139" priority="32">
      <formula>OR($N$54="管理職",$N$54="裁量労働制")</formula>
    </cfRule>
  </conditionalFormatting>
  <conditionalFormatting sqref="C64:O64 C68 G68:O68">
    <cfRule type="expression" dxfId="138" priority="12">
      <formula>OR($N$54="管理職",$N$54="裁量労働制",$N$54="固定残業制",$N$54="(大学・国研等)管理職",$N$54="(大学・国研等)裁量労働制")</formula>
    </cfRule>
  </conditionalFormatting>
  <conditionalFormatting sqref="D65">
    <cfRule type="expression" dxfId="137" priority="1">
      <formula>OR($N$54="(大学・国研等)管理職",$N$54="(大学・国研等)裁量労働制")</formula>
    </cfRule>
  </conditionalFormatting>
  <conditionalFormatting sqref="D65:O65 C69 G69:O69 C72:N72">
    <cfRule type="expression" dxfId="136" priority="11">
      <formula>OR($N$54="管理職",$N$54="裁量労働制",$N$54="固定残業制")</formula>
    </cfRule>
  </conditionalFormatting>
  <conditionalFormatting sqref="D65:O65 C69 G69:O69">
    <cfRule type="expression" dxfId="135" priority="5">
      <formula>OR($N$54="(大学・国研等)管理職",$N$54="(大学・国研等)裁量労働制")</formula>
    </cfRule>
  </conditionalFormatting>
  <conditionalFormatting sqref="E10:F10">
    <cfRule type="expression" dxfId="134" priority="75">
      <formula>OR(I9="管理職/高プロ",I9="固定残業代有",I9="(大学・国研等)管理職/高プロ")</formula>
    </cfRule>
  </conditionalFormatting>
  <conditionalFormatting sqref="F83:L83 H90:N90">
    <cfRule type="expression" dxfId="133" priority="6">
      <formula>$N$54="固定残業制"</formula>
    </cfRule>
  </conditionalFormatting>
  <conditionalFormatting sqref="F87:L87">
    <cfRule type="expression" dxfId="132" priority="20">
      <formula>$N$54="固定残業制"</formula>
    </cfRule>
  </conditionalFormatting>
  <conditionalFormatting sqref="F77:N77">
    <cfRule type="expression" dxfId="131" priority="16">
      <formula>OR($N$54="管理職",$N$54="裁量労働制")</formula>
    </cfRule>
  </conditionalFormatting>
  <conditionalFormatting sqref="G10">
    <cfRule type="expression" dxfId="130" priority="80">
      <formula>OR($I$9="管理職/高プロ",$I$9="固定残業代有",$I$9="(大学・国研等)管理職/高プロ")</formula>
    </cfRule>
  </conditionalFormatting>
  <conditionalFormatting sqref="H2">
    <cfRule type="expression" dxfId="129" priority="78">
      <formula>COUNTA($F$1)=1</formula>
    </cfRule>
  </conditionalFormatting>
  <conditionalFormatting sqref="H10">
    <cfRule type="expression" dxfId="128" priority="73">
      <formula>OR($I$9="管理職/高プロ",$I$9="裁量",$I$9="固定残業代有",$I$9="(大学・国研等)裁量")</formula>
    </cfRule>
  </conditionalFormatting>
  <conditionalFormatting sqref="I9:J9">
    <cfRule type="expression" dxfId="127" priority="81">
      <formula>COUNTA($F$1)=1</formula>
    </cfRule>
  </conditionalFormatting>
  <conditionalFormatting sqref="I1:M1">
    <cfRule type="expression" dxfId="126" priority="83">
      <formula>$I$1&lt;&gt;"-"</formula>
    </cfRule>
  </conditionalFormatting>
  <conditionalFormatting sqref="J10">
    <cfRule type="expression" dxfId="125" priority="74">
      <formula>OR($I$9="管理職/高プロ",$I$9="裁量",$I$9="固定残業代有",$I$9="(大学・国研等)裁量")</formula>
    </cfRule>
  </conditionalFormatting>
  <conditionalFormatting sqref="K10">
    <cfRule type="expression" dxfId="124" priority="76">
      <formula>OR($I$9="裁量",$I$9="固定残業代有",$I$9="(大学・国研等)裁量")</formula>
    </cfRule>
  </conditionalFormatting>
  <conditionalFormatting sqref="M80">
    <cfRule type="expression" dxfId="123" priority="26">
      <formula>$N$54="固定残業制"</formula>
    </cfRule>
  </conditionalFormatting>
  <conditionalFormatting sqref="M83 M87 O90">
    <cfRule type="expression" dxfId="122" priority="23">
      <formula>$N$54="固定残業制"</formula>
    </cfRule>
  </conditionalFormatting>
  <conditionalFormatting sqref="M84 M88 O91">
    <cfRule type="expression" dxfId="121" priority="22">
      <formula>$N$54="固定残業制"</formula>
    </cfRule>
  </conditionalFormatting>
  <conditionalFormatting sqref="N10">
    <cfRule type="expression" dxfId="120" priority="82">
      <formula>OR($I$9="裁量",$I$9="固定残業代有",$I$9="(大学・国研等)裁量")</formula>
    </cfRule>
  </conditionalFormatting>
  <conditionalFormatting sqref="O10">
    <cfRule type="expression" dxfId="119" priority="86">
      <formula>OR($H$2="あり",$Q$2="あり")</formula>
    </cfRule>
  </conditionalFormatting>
  <conditionalFormatting sqref="O76">
    <cfRule type="expression" dxfId="118" priority="31">
      <formula>OR($N$54="管理職",$N$54="裁量労働制")</formula>
    </cfRule>
  </conditionalFormatting>
  <conditionalFormatting sqref="O77">
    <cfRule type="expression" dxfId="117" priority="10">
      <formula>OR(,$N$54="管理職",$N$54="裁量労働制")</formula>
    </cfRule>
  </conditionalFormatting>
  <conditionalFormatting sqref="O78">
    <cfRule type="expression" dxfId="116" priority="28">
      <formula>OR($N$54="管理職",$N$54="裁量労働制")</formula>
    </cfRule>
  </conditionalFormatting>
  <conditionalFormatting sqref="O80 O84 O88">
    <cfRule type="expression" dxfId="115" priority="17">
      <formula>$N$54="固定残業制"</formula>
    </cfRule>
  </conditionalFormatting>
  <conditionalFormatting sqref="P64 D68 O68:P68">
    <cfRule type="expression" dxfId="114" priority="4">
      <formula>OR($N$54="(大学・国研等)管理職",$N$54="(大学・国研等)裁量労働制")</formula>
    </cfRule>
  </conditionalFormatting>
  <conditionalFormatting sqref="P64 D68 P68 O71">
    <cfRule type="expression" dxfId="113" priority="13">
      <formula>OR($N$54="管理職",$N$54="裁量労働制",$N$54="固定残業制")</formula>
    </cfRule>
  </conditionalFormatting>
  <conditionalFormatting sqref="P65 P69 O72">
    <cfRule type="expression" dxfId="112" priority="8">
      <formula>OR($N$54="管理職",$N$54="裁量労働制",$N$54="固定残業制")</formula>
    </cfRule>
  </conditionalFormatting>
  <conditionalFormatting sqref="P65 P69">
    <cfRule type="expression" dxfId="111" priority="30">
      <formula>OR($N$54="管理職",$N$54="裁量労働制",$N$54="(大学・国研等)管理職",$N$54="(大学・国研等)裁量労働制")</formula>
    </cfRule>
  </conditionalFormatting>
  <conditionalFormatting sqref="Q2">
    <cfRule type="expression" dxfId="110" priority="79">
      <formula>COUNTA($F$1)=1</formula>
    </cfRule>
  </conditionalFormatting>
  <conditionalFormatting sqref="Q10">
    <cfRule type="expression" dxfId="109" priority="87">
      <formula>OR($H$2="あり",$Q$2="あり")</formula>
    </cfRule>
  </conditionalFormatting>
  <conditionalFormatting sqref="AI1">
    <cfRule type="expression" dxfId="107" priority="89">
      <formula>COUNTIF(AI2:AI26,"○")=COUNTA($AH$2:$AH$26)</formula>
    </cfRule>
  </conditionalFormatting>
  <dataValidations count="8">
    <dataValidation type="custom" allowBlank="1" showInputMessage="1" showErrorMessage="1" sqref="I20" xr:uid="{5196D86E-39AA-4EE0-B04C-CDA826CE4E9B}">
      <formula1>IF($C20="休日",I20="",I20&gt;"*")</formula1>
    </dataValidation>
    <dataValidation type="list" allowBlank="1" showInputMessage="1" showErrorMessage="1" sqref="C13:C43" xr:uid="{7D6CE583-BC19-49A1-9EE9-227CF68EC93C}">
      <formula1>$AP$4:$AP$7</formula1>
    </dataValidation>
    <dataValidation type="list" imeMode="on" allowBlank="1" sqref="I9:J9" xr:uid="{B28B88A2-C2AD-4C56-AE96-257C65D35515}">
      <formula1>"通常勤務,管理職/高プロ,裁量,固定残業代有,出向,(大学・国研等)管理職/高プロ,(大学・国研等)裁量,その他"</formula1>
    </dataValidation>
    <dataValidation type="list" allowBlank="1" showInputMessage="1" showErrorMessage="1" sqref="N55:P55" xr:uid="{6225C3AC-5E0D-412A-8620-8EDF6F844390}">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ADD11C78-6E0F-4194-8127-C1B42ADD82A2}">
      <formula1>0</formula1>
      <formula2>0.999988425925926</formula2>
    </dataValidation>
    <dataValidation type="time" operator="greaterThan" allowBlank="1" showInputMessage="1" showErrorMessage="1" errorTitle="時刻を入力して下さい。" error="0:01以上の時刻を入力して下さい。" sqref="G13:G43 E13:E43" xr:uid="{1C05CB8D-6BDC-4E9F-B90B-1B3AFB2179DD}">
      <formula1>0</formula1>
    </dataValidation>
    <dataValidation type="list" allowBlank="1" showInputMessage="1" showErrorMessage="1" sqref="F1:H1" xr:uid="{E3EE3AC2-5C0C-4A90-83AE-E2E94C941C91}">
      <formula1>"委託業務従事日誌,補助事業従事日誌"</formula1>
    </dataValidation>
    <dataValidation type="list" allowBlank="1" showInputMessage="1" showErrorMessage="1" sqref="H2 Q2" xr:uid="{E15F894E-EC7C-4BBA-B428-F8635C08BA85}">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7C0EE21F-69F2-41F5-BBAA-B312843B9CB3}">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07E8B258-9EB7-49B0-A5DE-C20490F7A95B}">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92CD3-3C4F-4C1C-94F7-4348E73C6639}">
  <dimension ref="A1:CZ248"/>
  <sheetViews>
    <sheetView showGridLines="0" view="pageBreakPreview" zoomScale="115" zoomScaleNormal="100" zoomScaleSheetLayoutView="115" workbookViewId="0">
      <pane ySplit="1" topLeftCell="A2" activePane="bottomLeft" state="frozen"/>
      <selection activeCell="I9" sqref="I9:J9"/>
      <selection pane="bottomLeft" activeCell="E5" sqref="E5:P5"/>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36328125" style="1" customWidth="1"/>
    <col min="17" max="17" width="6.36328125" style="1" customWidth="1"/>
    <col min="18" max="18" width="2.90625" style="80" customWidth="1"/>
    <col min="19" max="19" width="60.6328125" style="1" customWidth="1"/>
    <col min="20" max="20" width="2.6328125" style="1" customWidth="1"/>
    <col min="21" max="25" width="2.7265625" style="1" hidden="1" customWidth="1" outlineLevel="1"/>
    <col min="26" max="33" width="2.90625" style="1" hidden="1" customWidth="1" outlineLevel="1"/>
    <col min="34" max="34" width="26.26953125" style="72" hidden="1" customWidth="1" outlineLevel="1"/>
    <col min="35" max="35" width="7.7265625" style="3" hidden="1" customWidth="1" outlineLevel="1"/>
    <col min="36" max="37" width="9" style="1" hidden="1" customWidth="1" outlineLevel="1"/>
    <col min="38" max="38" width="10.6328125" style="323" customWidth="1" collapsed="1"/>
    <col min="39" max="40" width="10.6328125" style="323" customWidth="1"/>
    <col min="41" max="44" width="7.6328125" style="1" hidden="1" customWidth="1" outlineLevel="1"/>
    <col min="45" max="45" width="6.6328125" style="1" hidden="1" customWidth="1" outlineLevel="1"/>
    <col min="46" max="46" width="10.6328125" style="323" customWidth="1" collapsed="1"/>
    <col min="47" max="104" width="10.6328125" style="323" customWidth="1"/>
    <col min="105" max="16384" width="9" style="1"/>
  </cols>
  <sheetData>
    <row r="1" spans="1:104" ht="17.149999999999999" customHeight="1" thickBot="1">
      <c r="A1" s="336" t="s">
        <v>174</v>
      </c>
      <c r="B1" s="337"/>
      <c r="C1" s="337"/>
      <c r="D1" s="337"/>
      <c r="E1" s="337"/>
      <c r="F1" s="338" t="s">
        <v>178</v>
      </c>
      <c r="G1" s="339"/>
      <c r="H1" s="339"/>
      <c r="I1" s="340" t="str">
        <f>IF(AI1="エラーなし","-","コメント(S列)をご確認ください。")</f>
        <v>コメント(S列)をご確認ください。</v>
      </c>
      <c r="J1" s="341"/>
      <c r="K1" s="341"/>
      <c r="L1" s="341"/>
      <c r="M1" s="341"/>
      <c r="N1" s="34" t="str">
        <f>IF($F$1="委託業務従事日誌","契約管理番号：","事業番号：")</f>
        <v>事業番号：</v>
      </c>
      <c r="O1" s="346" t="s">
        <v>161</v>
      </c>
      <c r="P1" s="347"/>
      <c r="Q1" s="12" t="str">
        <f>IF($F$1="委託業務従事日誌","別紙８","")</f>
        <v/>
      </c>
      <c r="R1" s="348" t="s">
        <v>50</v>
      </c>
      <c r="S1" s="84" t="s">
        <v>94</v>
      </c>
      <c r="T1" s="104"/>
      <c r="U1" s="79"/>
      <c r="V1" s="79"/>
      <c r="W1" s="79"/>
      <c r="X1" s="79"/>
      <c r="Y1" s="324" t="s">
        <v>77</v>
      </c>
      <c r="Z1" s="324" t="s">
        <v>78</v>
      </c>
      <c r="AA1" s="324" t="s">
        <v>79</v>
      </c>
      <c r="AB1" s="324" t="s">
        <v>80</v>
      </c>
      <c r="AC1" s="324" t="s">
        <v>83</v>
      </c>
      <c r="AD1" s="324" t="s">
        <v>81</v>
      </c>
      <c r="AE1" s="324" t="s">
        <v>82</v>
      </c>
      <c r="AF1" s="324" t="s">
        <v>126</v>
      </c>
      <c r="AG1" s="324"/>
      <c r="AH1" s="72" t="s">
        <v>25</v>
      </c>
      <c r="AI1" s="73" t="str">
        <f>IF(COUNTIF(AI2:AI26,"○")=COUNTA(AH2:AH26),"エラーなし","エラーあり")</f>
        <v>エラーあり</v>
      </c>
      <c r="AJ1" s="76" t="s">
        <v>37</v>
      </c>
      <c r="AK1" s="76"/>
      <c r="AO1" s="30"/>
      <c r="AP1" s="30"/>
      <c r="AQ1" s="30"/>
      <c r="AR1" s="30"/>
      <c r="AS1" s="30"/>
    </row>
    <row r="2" spans="1:104" ht="17.149999999999999" customHeight="1" thickBot="1">
      <c r="A2" s="330" t="s">
        <v>14</v>
      </c>
      <c r="B2" s="331"/>
      <c r="C2" s="331"/>
      <c r="D2" s="331"/>
      <c r="E2" s="331"/>
      <c r="F2" s="331"/>
      <c r="G2" s="331"/>
      <c r="H2" s="101"/>
      <c r="I2" s="102"/>
      <c r="J2" s="102"/>
      <c r="K2" s="102"/>
      <c r="L2" s="102"/>
      <c r="M2" s="102"/>
      <c r="N2" s="102"/>
      <c r="O2" s="102"/>
      <c r="P2" s="102" t="s">
        <v>20</v>
      </c>
      <c r="Q2" s="78"/>
      <c r="R2" s="349"/>
      <c r="S2" s="79" t="str" cm="1">
        <f t="array" ref="S2">IF(AND(AI2="○",AI3="○"),"○",_xlfn.IFS(AI2="○","",AI2="✕","✕　"&amp;AJ2&amp;"　　")&amp;_xlfn.IFS(AI3="○","",AI3="✕","✕　"&amp;AJ3))</f>
        <v>○</v>
      </c>
      <c r="T2" s="79"/>
      <c r="W2" s="79"/>
      <c r="X2" s="79"/>
      <c r="Y2" s="325"/>
      <c r="Z2" s="325"/>
      <c r="AA2" s="325"/>
      <c r="AB2" s="325"/>
      <c r="AC2" s="325"/>
      <c r="AD2" s="325"/>
      <c r="AE2" s="325"/>
      <c r="AF2" s="325"/>
      <c r="AG2" s="325"/>
      <c r="AH2" s="180" t="s">
        <v>33</v>
      </c>
      <c r="AI2" s="181" t="str">
        <f>IF(A1="","✕","○")</f>
        <v>○</v>
      </c>
      <c r="AJ2" s="77" t="s">
        <v>43</v>
      </c>
    </row>
    <row r="3" spans="1:104" ht="17.149999999999999" customHeight="1" thickBot="1">
      <c r="A3" s="332" t="str">
        <f>IF($F$1="委託業務従事日誌","委託業務の名称：","補助事業の名称：")</f>
        <v>補助事業の名称：</v>
      </c>
      <c r="B3" s="333"/>
      <c r="C3" s="333"/>
      <c r="D3" s="333"/>
      <c r="E3" s="326" t="s">
        <v>132</v>
      </c>
      <c r="F3" s="327"/>
      <c r="G3" s="327"/>
      <c r="H3" s="327"/>
      <c r="I3" s="327"/>
      <c r="J3" s="327"/>
      <c r="K3" s="327"/>
      <c r="L3" s="327"/>
      <c r="M3" s="327"/>
      <c r="N3" s="327"/>
      <c r="O3" s="327"/>
      <c r="P3" s="327"/>
      <c r="Q3" s="97"/>
      <c r="R3" s="349"/>
      <c r="S3" s="79" t="str" cm="1">
        <f t="array" ref="S3">IF(AND(AI4="○",AI5="○"),"○",_xlfn.IFS(AI4="○","",AI4="✕","✕　"&amp;AJ4&amp;"　　")&amp;_xlfn.IFS(AI5="○","",AI5="✕","✕　"&amp;AJ5))</f>
        <v>✕　“他のNEDO事業有無”が未選択。　　✕　“他の公的事業有無”が未選択。</v>
      </c>
      <c r="T3" s="79"/>
      <c r="W3" s="79"/>
      <c r="X3" s="79"/>
      <c r="Y3" s="325"/>
      <c r="Z3" s="325"/>
      <c r="AA3" s="325"/>
      <c r="AB3" s="325"/>
      <c r="AC3" s="325"/>
      <c r="AD3" s="325"/>
      <c r="AE3" s="325"/>
      <c r="AF3" s="325"/>
      <c r="AG3" s="325"/>
      <c r="AH3" s="182" t="s">
        <v>32</v>
      </c>
      <c r="AI3" s="183" t="str">
        <f>IF(O1="","✕","○")</f>
        <v>○</v>
      </c>
      <c r="AJ3" s="77" t="s">
        <v>38</v>
      </c>
      <c r="AO3" s="169" t="s">
        <v>113</v>
      </c>
      <c r="AP3" s="171" t="s">
        <v>112</v>
      </c>
      <c r="AQ3" s="3"/>
      <c r="AR3" s="3"/>
      <c r="AS3" s="3"/>
    </row>
    <row r="4" spans="1:104" ht="17.149999999999999" customHeight="1" thickBot="1">
      <c r="A4" s="334"/>
      <c r="B4" s="335"/>
      <c r="C4" s="335"/>
      <c r="D4" s="335"/>
      <c r="E4" s="326" t="s">
        <v>131</v>
      </c>
      <c r="F4" s="327"/>
      <c r="G4" s="327"/>
      <c r="H4" s="327"/>
      <c r="I4" s="327"/>
      <c r="J4" s="327"/>
      <c r="K4" s="327"/>
      <c r="L4" s="327"/>
      <c r="M4" s="327"/>
      <c r="N4" s="327"/>
      <c r="O4" s="327"/>
      <c r="P4" s="327"/>
      <c r="Q4" s="97"/>
      <c r="S4" s="79" t="str">
        <f>IF(COUNTA(E3:P5)&gt;=1,"○","✕ "&amp;AJ6)</f>
        <v>○</v>
      </c>
      <c r="T4" s="79"/>
      <c r="W4" s="79"/>
      <c r="X4" s="79"/>
      <c r="Y4" s="325"/>
      <c r="Z4" s="325"/>
      <c r="AA4" s="325"/>
      <c r="AB4" s="325"/>
      <c r="AC4" s="325"/>
      <c r="AD4" s="325"/>
      <c r="AE4" s="325"/>
      <c r="AF4" s="325"/>
      <c r="AG4" s="325"/>
      <c r="AH4" s="182" t="s">
        <v>31</v>
      </c>
      <c r="AI4" s="183" t="str" cm="1">
        <f t="array" ref="AI4">_xlfn.IFS(H2="あり","○",H2="なし","○",TRUE,"✕")</f>
        <v>✕</v>
      </c>
      <c r="AJ4" s="77" t="s">
        <v>39</v>
      </c>
      <c r="AO4" s="170">
        <f>I9</f>
        <v>0</v>
      </c>
      <c r="AP4" s="172" t="e">
        <f>VLOOKUP($AO$4,$AO$11:$AS$19,2,)</f>
        <v>#N/A</v>
      </c>
      <c r="AQ4" s="3"/>
      <c r="AR4" s="3"/>
      <c r="AS4" s="3"/>
    </row>
    <row r="5" spans="1:104" ht="17.149999999999999" customHeight="1">
      <c r="A5" s="334"/>
      <c r="B5" s="335"/>
      <c r="C5" s="335"/>
      <c r="D5" s="335"/>
      <c r="E5" s="326" t="s">
        <v>162</v>
      </c>
      <c r="F5" s="327"/>
      <c r="G5" s="327"/>
      <c r="H5" s="327"/>
      <c r="I5" s="327"/>
      <c r="J5" s="327"/>
      <c r="K5" s="327"/>
      <c r="L5" s="327"/>
      <c r="M5" s="327"/>
      <c r="N5" s="327"/>
      <c r="O5" s="327"/>
      <c r="P5" s="327"/>
      <c r="Q5" s="97"/>
      <c r="R5" s="81"/>
      <c r="S5" s="79"/>
      <c r="T5" s="79"/>
      <c r="U5" s="29"/>
      <c r="V5" s="29"/>
      <c r="W5" s="79"/>
      <c r="X5" s="79"/>
      <c r="Y5" s="325"/>
      <c r="Z5" s="325"/>
      <c r="AA5" s="325"/>
      <c r="AB5" s="325"/>
      <c r="AC5" s="325"/>
      <c r="AD5" s="325"/>
      <c r="AE5" s="325"/>
      <c r="AF5" s="325"/>
      <c r="AG5" s="325"/>
      <c r="AH5" s="182" t="s">
        <v>30</v>
      </c>
      <c r="AI5" s="183" t="str" cm="1">
        <f t="array" ref="AI5">_xlfn.IFS(Q2="あり","○",Q2="なし","○",TRUE,"✕")</f>
        <v>✕</v>
      </c>
      <c r="AJ5" s="77" t="s">
        <v>95</v>
      </c>
      <c r="AO5" s="159"/>
      <c r="AP5" s="173" t="e">
        <f>VLOOKUP($AO$4,$AO$11:$AS$19,3,)</f>
        <v>#N/A</v>
      </c>
      <c r="AQ5" s="3"/>
      <c r="AR5" s="3"/>
      <c r="AS5" s="3"/>
    </row>
    <row r="6" spans="1:104" ht="17.149999999999999" customHeight="1">
      <c r="A6" s="332" t="str">
        <f>IF($F$1="委託業務従事日誌","再委託等項目：","委託・共同研究項目：")</f>
        <v>委託・共同研究項目：</v>
      </c>
      <c r="B6" s="333"/>
      <c r="C6" s="333"/>
      <c r="D6" s="333"/>
      <c r="E6" s="326" t="s">
        <v>15</v>
      </c>
      <c r="F6" s="327"/>
      <c r="G6" s="327"/>
      <c r="H6" s="327"/>
      <c r="I6" s="327"/>
      <c r="J6" s="327"/>
      <c r="K6" s="327"/>
      <c r="L6" s="327"/>
      <c r="M6" s="327"/>
      <c r="N6" s="327"/>
      <c r="O6" s="327"/>
      <c r="P6" s="327"/>
      <c r="Q6" s="97"/>
      <c r="S6" s="79"/>
      <c r="T6" s="79"/>
      <c r="W6" s="79"/>
      <c r="X6" s="79"/>
      <c r="Y6" s="325"/>
      <c r="Z6" s="325"/>
      <c r="AA6" s="325"/>
      <c r="AB6" s="325"/>
      <c r="AC6" s="325"/>
      <c r="AD6" s="325"/>
      <c r="AE6" s="325"/>
      <c r="AF6" s="325"/>
      <c r="AG6" s="325"/>
      <c r="AH6" s="182" t="s">
        <v>29</v>
      </c>
      <c r="AI6" s="183" t="str">
        <f>IF(COUNTA(E3:P5)&gt;=1,"○","✕")</f>
        <v>○</v>
      </c>
      <c r="AJ6" s="77" t="s">
        <v>40</v>
      </c>
      <c r="AO6" s="159"/>
      <c r="AP6" s="173" t="e">
        <f>VLOOKUP($AO$4,$AO$11:$AS$19,4,)</f>
        <v>#N/A</v>
      </c>
      <c r="AQ6" s="3"/>
      <c r="AR6" s="3"/>
      <c r="AS6" s="3"/>
    </row>
    <row r="7" spans="1:104" ht="17.149999999999999" customHeight="1" thickBot="1">
      <c r="A7" s="96"/>
      <c r="B7" s="103"/>
      <c r="C7" s="333" t="str">
        <f>IF($F$1="委託業務従事日誌","委託先等名称：","補助先等名称：")</f>
        <v>補助先等名称：</v>
      </c>
      <c r="D7" s="329"/>
      <c r="E7" s="326" t="s">
        <v>128</v>
      </c>
      <c r="F7" s="327"/>
      <c r="G7" s="327"/>
      <c r="H7" s="327"/>
      <c r="I7" s="327"/>
      <c r="J7" s="327"/>
      <c r="K7" s="327"/>
      <c r="L7" s="327"/>
      <c r="M7" s="327"/>
      <c r="N7" s="327"/>
      <c r="O7" s="327"/>
      <c r="P7" s="327"/>
      <c r="Q7" s="97"/>
      <c r="R7" s="80" t="s">
        <v>49</v>
      </c>
      <c r="S7" s="79" t="str" cm="1">
        <f t="array" ref="S7">IF(COUNTA(E7)&gt;=1,_xlfn.IFS(E7=" ","✕"&amp;AJ7,E7="　","✕"&amp;AJ7,TRUE,"○"),"✕"&amp;AJ7)</f>
        <v>○</v>
      </c>
      <c r="T7" s="79"/>
      <c r="U7" s="30"/>
      <c r="V7" s="30"/>
      <c r="W7" s="79"/>
      <c r="X7" s="79"/>
      <c r="Y7" s="325"/>
      <c r="Z7" s="325"/>
      <c r="AA7" s="325"/>
      <c r="AB7" s="325"/>
      <c r="AC7" s="325"/>
      <c r="AD7" s="325"/>
      <c r="AE7" s="325"/>
      <c r="AF7" s="325"/>
      <c r="AG7" s="325"/>
      <c r="AH7" s="182" t="s">
        <v>28</v>
      </c>
      <c r="AI7" s="183" t="str" cm="1">
        <f t="array" ref="AI7">IF(COUNTA(E7)&gt;=1,_xlfn.IFS(E7=" ","✕",E7="　","✕",TRUE,"○"),"✕")</f>
        <v>○</v>
      </c>
      <c r="AJ7" s="77" t="s">
        <v>74</v>
      </c>
      <c r="AO7" s="159"/>
      <c r="AP7" s="189" t="e">
        <f>VLOOKUP($AO$4,$AO$11:$AS$19,5,)</f>
        <v>#N/A</v>
      </c>
      <c r="AQ7" s="3"/>
      <c r="AR7" s="3"/>
      <c r="AS7" s="3"/>
    </row>
    <row r="8" spans="1:104" ht="17.149999999999999" customHeight="1">
      <c r="A8" s="156"/>
      <c r="B8" s="157"/>
      <c r="C8" s="328" t="s">
        <v>75</v>
      </c>
      <c r="D8" s="329"/>
      <c r="E8" s="344" t="s">
        <v>129</v>
      </c>
      <c r="F8" s="345"/>
      <c r="G8" s="345"/>
      <c r="H8" s="345"/>
      <c r="J8" s="35"/>
      <c r="K8" s="53"/>
      <c r="L8" s="53" t="str">
        <f>IF($F$1="委託業務従事日誌","業務管理者等","主任研究者等")&amp;"　所属："</f>
        <v>主任研究者等　所属：</v>
      </c>
      <c r="M8" s="53"/>
      <c r="N8" s="344" t="s">
        <v>133</v>
      </c>
      <c r="O8" s="345"/>
      <c r="P8" s="345"/>
      <c r="Q8" s="98"/>
      <c r="R8" s="80" t="s">
        <v>49</v>
      </c>
      <c r="S8" s="79" t="str" cm="1">
        <f t="array" ref="S8">_xlfn.IFS(AND(COUNTA(E8)&gt;=1,COUNTA(N8)&gt;=1),"○",TRUE,IF(COUNTA(E8)&gt;=1,"","✕ "&amp;AJ8&amp;" ")&amp;IF(COUNTA(N8)&gt;=1,"","✕ "&amp;AJ10))</f>
        <v>○</v>
      </c>
      <c r="T8" s="79"/>
      <c r="W8" s="79"/>
      <c r="X8" s="79"/>
      <c r="Y8" s="325"/>
      <c r="Z8" s="325"/>
      <c r="AA8" s="325"/>
      <c r="AB8" s="325"/>
      <c r="AC8" s="325"/>
      <c r="AD8" s="325"/>
      <c r="AE8" s="325"/>
      <c r="AF8" s="325"/>
      <c r="AG8" s="325"/>
      <c r="AH8" s="184" t="s">
        <v>97</v>
      </c>
      <c r="AI8" s="183" t="str">
        <f>IF(COUNTA(E8)&gt;=1,"○","✕")</f>
        <v>○</v>
      </c>
      <c r="AJ8" s="77" t="s">
        <v>96</v>
      </c>
      <c r="AO8" s="159"/>
      <c r="AP8" s="190"/>
      <c r="AQ8" s="3"/>
      <c r="AR8" s="3"/>
      <c r="AS8" s="3"/>
    </row>
    <row r="9" spans="1:104" ht="21" customHeight="1">
      <c r="A9" s="350" t="s">
        <v>107</v>
      </c>
      <c r="B9" s="157"/>
      <c r="C9" s="107"/>
      <c r="D9" s="105" t="s">
        <v>3</v>
      </c>
      <c r="E9" s="344" t="s">
        <v>176</v>
      </c>
      <c r="F9" s="344"/>
      <c r="G9" s="344"/>
      <c r="H9" s="344"/>
      <c r="I9" s="358"/>
      <c r="J9" s="359"/>
      <c r="K9" s="52"/>
      <c r="L9" s="52" t="s">
        <v>6</v>
      </c>
      <c r="M9" s="52"/>
      <c r="N9" s="344" t="s">
        <v>130</v>
      </c>
      <c r="O9" s="345"/>
      <c r="P9" s="345"/>
      <c r="Q9" s="98"/>
      <c r="R9" s="80" t="s">
        <v>49</v>
      </c>
      <c r="S9" s="79" t="str" cm="1">
        <f t="array" ref="S9">_xlfn.IFS(AND(COUNTA(E9)&gt;=1,COUNTA(N9)&gt;=1),"○",TRUE,IF(COUNTA(E9)&gt;=1,"","✕ "&amp;AJ9&amp;" ")&amp;IF(COUNTA(N9)&gt;=1,"","✕ "&amp;AJ11))</f>
        <v>○</v>
      </c>
      <c r="T9" s="79"/>
      <c r="W9" s="79"/>
      <c r="X9" s="79"/>
      <c r="Y9" s="325"/>
      <c r="Z9" s="325"/>
      <c r="AA9" s="325"/>
      <c r="AB9" s="325"/>
      <c r="AC9" s="325"/>
      <c r="AD9" s="325"/>
      <c r="AE9" s="325"/>
      <c r="AF9" s="325"/>
      <c r="AG9" s="325"/>
      <c r="AH9" s="182" t="s">
        <v>99</v>
      </c>
      <c r="AI9" s="183" t="str">
        <f>IF(COUNTA(E9)&gt;=1,"○","✕")</f>
        <v>○</v>
      </c>
      <c r="AJ9" s="77" t="s">
        <v>98</v>
      </c>
      <c r="AO9" s="159"/>
      <c r="AP9" s="158"/>
      <c r="AQ9" s="3"/>
      <c r="AR9" s="3"/>
      <c r="AS9" s="3"/>
    </row>
    <row r="10" spans="1:104" ht="30" customHeight="1" thickBot="1">
      <c r="A10" s="351"/>
      <c r="B10" s="69">
        <f>COUNTIF($B$13:$B$43,"月")+COUNTIF($B$13:$B$43,"火")+COUNTIF($B$13:$B$43,"水")+COUNTIF($B$13:$B$43,"木")+COUNTIF($B$13:$B$43,"金")+COUNTIF($B$13:$B$43,"土")+COUNTIF($B$13:$B$43,"日")-COUNTIF($C$13:$C$43,"休日")-COUNTIF($C$13:$C$43,"休日出勤")-COUNTIF($C$13:$C$43,"振休")-COUNTIF($C$13:$C$43,"代休")</f>
        <v>18</v>
      </c>
      <c r="C10" s="377" t="str">
        <f>"←稼働"&amp;F54&amp;"日
 + "&amp;"休暇"&amp;E54&amp;"日"</f>
        <v>←稼働18日
 + 休暇0日</v>
      </c>
      <c r="D10" s="378"/>
      <c r="E10" s="379" t="str">
        <f>IF(OR(I9="管理職/高プロ",I9="固定残業代有",I9="(大学・国研等)管理職/高プロ"),"所定労働時間                                                                                                                                                                                              (h/日)","")</f>
        <v/>
      </c>
      <c r="F10" s="380"/>
      <c r="G10" s="99"/>
      <c r="H10" s="381" t="str" cm="1">
        <f t="array" ref="H10">_xlfn.IFS(OR(N54="管理職",N54="裁量労働制",N54="固定残業制"),"時間休(h/月)",OR(N54="(大学・国研等)裁量労働制"),"給与支給上の休日労働時間(h/月)",TRUE,"")</f>
        <v/>
      </c>
      <c r="I10" s="343"/>
      <c r="J10" s="106"/>
      <c r="K10" s="381" t="str" cm="1">
        <f t="array" ref="K10">_xlfn.IFS(OR(N54="裁量労働制",N54="(大学・国研等)裁量労働制"),"労基提出した協定上
の みなし時間(h/日)",N54="固定残業制","雇用契約に記載の
固定残業時間(h/月)",TRUE,"")</f>
        <v/>
      </c>
      <c r="L10" s="343"/>
      <c r="M10" s="343"/>
      <c r="N10" s="106"/>
      <c r="O10" s="342" t="str" cm="1">
        <f t="array" ref="O10">_xlfn.IFS(OR(H2="あり",Q2="あり"),"他の公的事業
従事(h/月)",AND(H2="なし",Q2="なし"),"",TRUE,"")</f>
        <v/>
      </c>
      <c r="P10" s="343"/>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5"/>
      <c r="Z10" s="325"/>
      <c r="AA10" s="325"/>
      <c r="AB10" s="325"/>
      <c r="AC10" s="325"/>
      <c r="AD10" s="325"/>
      <c r="AE10" s="325"/>
      <c r="AF10" s="325"/>
      <c r="AG10" s="325"/>
      <c r="AH10" s="182" t="s">
        <v>100</v>
      </c>
      <c r="AI10" s="183" t="str">
        <f>IF(COUNTA(N8)&gt;=1,"○","✕")</f>
        <v>○</v>
      </c>
      <c r="AJ10" s="77" t="s">
        <v>101</v>
      </c>
      <c r="AO10" s="93"/>
      <c r="AP10" s="3"/>
      <c r="AQ10" s="3"/>
      <c r="AR10" s="3"/>
      <c r="AS10" s="3"/>
    </row>
    <row r="11" spans="1:104" s="3" customFormat="1" ht="17.149999999999999" customHeight="1" thickBot="1">
      <c r="A11" s="360" t="s">
        <v>0</v>
      </c>
      <c r="B11" s="362" t="s">
        <v>1</v>
      </c>
      <c r="C11" s="364" t="s">
        <v>92</v>
      </c>
      <c r="D11" s="366" t="s">
        <v>9</v>
      </c>
      <c r="E11" s="367"/>
      <c r="F11" s="367"/>
      <c r="G11" s="368"/>
      <c r="H11" s="369" t="s">
        <v>7</v>
      </c>
      <c r="I11" s="369" t="s">
        <v>8</v>
      </c>
      <c r="J11" s="371" t="s">
        <v>91</v>
      </c>
      <c r="K11" s="371"/>
      <c r="L11" s="371"/>
      <c r="M11" s="371"/>
      <c r="N11" s="371"/>
      <c r="O11" s="371"/>
      <c r="P11" s="371"/>
      <c r="Q11" s="372"/>
      <c r="R11" s="80"/>
      <c r="S11" s="109"/>
      <c r="T11" s="79"/>
      <c r="W11" s="79"/>
      <c r="X11" s="79"/>
      <c r="Y11" s="325"/>
      <c r="Z11" s="325"/>
      <c r="AA11" s="325"/>
      <c r="AB11" s="325"/>
      <c r="AC11" s="325"/>
      <c r="AD11" s="325"/>
      <c r="AE11" s="325"/>
      <c r="AF11" s="325"/>
      <c r="AG11" s="325"/>
      <c r="AH11" s="182" t="s">
        <v>103</v>
      </c>
      <c r="AI11" s="183" t="str">
        <f>IF(COUNTA(N9)&gt;=1,"○","✕")</f>
        <v>○</v>
      </c>
      <c r="AJ11" s="77" t="s">
        <v>102</v>
      </c>
      <c r="AK11" s="1"/>
      <c r="AL11" s="323"/>
      <c r="AM11" s="323"/>
      <c r="AN11" s="323"/>
      <c r="AO11" s="165" t="s">
        <v>113</v>
      </c>
      <c r="AP11" s="176" t="s">
        <v>112</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49999999999999" customHeight="1" thickBot="1">
      <c r="A12" s="361"/>
      <c r="B12" s="363"/>
      <c r="C12" s="365"/>
      <c r="D12" s="49" t="s">
        <v>4</v>
      </c>
      <c r="E12" s="4" t="s">
        <v>5</v>
      </c>
      <c r="F12" s="5" t="s">
        <v>4</v>
      </c>
      <c r="G12" s="4" t="s">
        <v>5</v>
      </c>
      <c r="H12" s="370"/>
      <c r="I12" s="370"/>
      <c r="J12" s="373"/>
      <c r="K12" s="373"/>
      <c r="L12" s="373"/>
      <c r="M12" s="373"/>
      <c r="N12" s="373"/>
      <c r="O12" s="373"/>
      <c r="P12" s="373"/>
      <c r="Q12" s="374"/>
      <c r="R12" s="80"/>
      <c r="S12" s="109" t="str">
        <f>IF(TEXT(ABS((E23-D23)+(G23-F23)-H23),IF((E23-D23)+(G23-F23)&lt;H23,"-[h]:mm","[h]:mm"))&lt;"0:00"*1,"✕","○")</f>
        <v>○</v>
      </c>
      <c r="T12" s="79"/>
      <c r="W12" s="79"/>
      <c r="X12" s="79"/>
      <c r="Y12" s="325"/>
      <c r="Z12" s="325"/>
      <c r="AA12" s="325"/>
      <c r="AB12" s="325"/>
      <c r="AC12" s="325"/>
      <c r="AD12" s="325"/>
      <c r="AE12" s="325"/>
      <c r="AF12" s="325"/>
      <c r="AG12" s="325"/>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114</v>
      </c>
      <c r="AP12" s="177" t="s">
        <v>15</v>
      </c>
      <c r="AQ12" s="174" t="s">
        <v>122</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49999999999999" customHeight="1" thickTop="1">
      <c r="A13" s="31">
        <f>DATEVALUE(TEXT(SUBSTITUTE(SUBSTITUTE(SUBSTITUTE($A$1,"元","１"),"分",""),"度","")&amp;"１日","yyyy/mm/d"))</f>
        <v>46054</v>
      </c>
      <c r="B13" s="45" t="str">
        <f>TEXT(A13,"aaa")</f>
        <v>日</v>
      </c>
      <c r="C13" s="94" t="s">
        <v>23</v>
      </c>
      <c r="D13" s="24"/>
      <c r="E13" s="25"/>
      <c r="F13" s="32"/>
      <c r="G13" s="25"/>
      <c r="H13" s="33"/>
      <c r="I13" s="6" t="str" cm="1">
        <f t="array" ref="I13">IFERROR(_xlfn.IFS(AND(D13&gt;0,E13=""),"--",AND(F13&gt;0,G13=""),"--",VALUE(TEXT(E13-D13,"[h]:mm"))+VALUE(TEXT(G13-F13,"[h]:mm"))-VALUE(TEXT(H13,"[h]:mm"))=0,"",VALUE(TEXT(E13-D13,"[h]:mm"))+VALUE(TEXT(G13-F13,"[h]:mm"))-VALUE(TEXT(H13,"[h]:mm"))&lt;0,"-",TRUE,(E13-D13)+(G13-F13)-H13),"-")</f>
        <v/>
      </c>
      <c r="J13" s="352"/>
      <c r="K13" s="353"/>
      <c r="L13" s="353"/>
      <c r="M13" s="353"/>
      <c r="N13" s="353"/>
      <c r="O13" s="353"/>
      <c r="P13" s="353"/>
      <c r="Q13" s="354"/>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121</v>
      </c>
      <c r="AP13" s="178" t="s">
        <v>15</v>
      </c>
      <c r="AQ13" s="160" t="s">
        <v>122</v>
      </c>
      <c r="AR13" s="160" t="s">
        <v>123</v>
      </c>
      <c r="AS13" s="161" t="s">
        <v>124</v>
      </c>
    </row>
    <row r="14" spans="1:104" ht="17.149999999999999" customHeight="1">
      <c r="A14" s="7">
        <f t="shared" ref="A14:A19" si="1">A13+1</f>
        <v>46055</v>
      </c>
      <c r="B14" s="46" t="str">
        <f>TEXT(A14,"aaa")</f>
        <v>月</v>
      </c>
      <c r="C14" s="94"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55"/>
      <c r="K14" s="356"/>
      <c r="L14" s="356"/>
      <c r="M14" s="356"/>
      <c r="N14" s="356"/>
      <c r="O14" s="356"/>
      <c r="P14" s="356"/>
      <c r="Q14" s="357"/>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120</v>
      </c>
      <c r="AP14" s="178" t="s">
        <v>15</v>
      </c>
      <c r="AQ14" s="160" t="s">
        <v>122</v>
      </c>
      <c r="AR14" s="160" t="s">
        <v>123</v>
      </c>
      <c r="AS14" s="161" t="s">
        <v>124</v>
      </c>
    </row>
    <row r="15" spans="1:104" ht="17.149999999999999" customHeight="1">
      <c r="A15" s="7">
        <f t="shared" si="1"/>
        <v>46056</v>
      </c>
      <c r="B15" s="46" t="str">
        <f t="shared" ref="B15:B18" si="3">TEXT(A15,"aaa")</f>
        <v>火</v>
      </c>
      <c r="C15" s="94"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55"/>
      <c r="K15" s="356"/>
      <c r="L15" s="356"/>
      <c r="M15" s="356"/>
      <c r="N15" s="356"/>
      <c r="O15" s="356"/>
      <c r="P15" s="356"/>
      <c r="Q15" s="357"/>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119</v>
      </c>
      <c r="AP15" s="178" t="s">
        <v>15</v>
      </c>
      <c r="AQ15" s="160" t="s">
        <v>122</v>
      </c>
      <c r="AR15" s="160" t="s">
        <v>123</v>
      </c>
      <c r="AS15" s="161" t="s">
        <v>124</v>
      </c>
    </row>
    <row r="16" spans="1:104" ht="17.149999999999999" customHeight="1">
      <c r="A16" s="7">
        <f t="shared" si="1"/>
        <v>46057</v>
      </c>
      <c r="B16" s="46" t="str">
        <f t="shared" si="3"/>
        <v>水</v>
      </c>
      <c r="C16" s="94"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55"/>
      <c r="K16" s="356"/>
      <c r="L16" s="356"/>
      <c r="M16" s="356"/>
      <c r="N16" s="356"/>
      <c r="O16" s="356"/>
      <c r="P16" s="356"/>
      <c r="Q16" s="357"/>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115</v>
      </c>
      <c r="AP16" s="178" t="s">
        <v>15</v>
      </c>
      <c r="AQ16" s="160" t="s">
        <v>122</v>
      </c>
      <c r="AR16" s="160" t="s">
        <v>15</v>
      </c>
      <c r="AS16" s="161" t="s">
        <v>15</v>
      </c>
    </row>
    <row r="17" spans="1:45" ht="17.149999999999999" customHeight="1">
      <c r="A17" s="7">
        <f t="shared" si="1"/>
        <v>46058</v>
      </c>
      <c r="B17" s="46" t="str">
        <f t="shared" si="3"/>
        <v>木</v>
      </c>
      <c r="C17" s="94"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55"/>
      <c r="K17" s="356"/>
      <c r="L17" s="356"/>
      <c r="M17" s="356"/>
      <c r="N17" s="356"/>
      <c r="O17" s="356"/>
      <c r="P17" s="356"/>
      <c r="Q17" s="357"/>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118</v>
      </c>
      <c r="AP17" s="178" t="s">
        <v>15</v>
      </c>
      <c r="AQ17" s="160" t="s">
        <v>122</v>
      </c>
      <c r="AR17" s="160" t="s">
        <v>15</v>
      </c>
      <c r="AS17" s="161" t="s">
        <v>15</v>
      </c>
    </row>
    <row r="18" spans="1:45" ht="17.149999999999999" customHeight="1">
      <c r="A18" s="23">
        <f t="shared" si="1"/>
        <v>46059</v>
      </c>
      <c r="B18" s="47" t="str">
        <f t="shared" si="3"/>
        <v>金</v>
      </c>
      <c r="C18" s="94"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55"/>
      <c r="K18" s="356"/>
      <c r="L18" s="356"/>
      <c r="M18" s="356"/>
      <c r="N18" s="356"/>
      <c r="O18" s="356"/>
      <c r="P18" s="356"/>
      <c r="Q18" s="357"/>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117</v>
      </c>
      <c r="AP18" s="178" t="s">
        <v>15</v>
      </c>
      <c r="AQ18" s="160" t="s">
        <v>122</v>
      </c>
      <c r="AR18" s="160" t="s">
        <v>15</v>
      </c>
      <c r="AS18" s="161" t="s">
        <v>15</v>
      </c>
    </row>
    <row r="19" spans="1:45" ht="17.149999999999999" customHeight="1" thickBot="1">
      <c r="A19" s="23">
        <f t="shared" si="1"/>
        <v>46060</v>
      </c>
      <c r="B19" s="47" t="str">
        <f>TEXT(A19,"aaa")</f>
        <v>土</v>
      </c>
      <c r="C19" s="94" t="s">
        <v>23</v>
      </c>
      <c r="D19" s="61"/>
      <c r="E19" s="14"/>
      <c r="F19" s="26"/>
      <c r="G19" s="27"/>
      <c r="H19" s="28"/>
      <c r="I19" s="6" t="str" cm="1">
        <f t="array" ref="I19">IFERROR(_xlfn.IFS(AND(D19&gt;0,E19=""),"--",AND(F19&gt;0,G19=""),"--",VALUE(TEXT(E19-D19,"[h]:mm"))+VALUE(TEXT(G19-F19,"[h]:mm"))-VALUE(TEXT(H19,"[h]:mm"))=0,"",VALUE(TEXT(E19-D19,"[h]:mm"))+VALUE(TEXT(G19-F19,"[h]:mm"))-VALUE(TEXT(H19,"[h]:mm"))&lt;0,"-",TRUE,(E19-D19)+(G19-F19)-H19),"-")</f>
        <v/>
      </c>
      <c r="J19" s="355"/>
      <c r="K19" s="356"/>
      <c r="L19" s="356"/>
      <c r="M19" s="356"/>
      <c r="N19" s="356"/>
      <c r="O19" s="356"/>
      <c r="P19" s="356"/>
      <c r="Q19" s="357"/>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116</v>
      </c>
      <c r="AP19" s="179" t="s">
        <v>15</v>
      </c>
      <c r="AQ19" s="175" t="s">
        <v>122</v>
      </c>
      <c r="AR19" s="175" t="s">
        <v>123</v>
      </c>
      <c r="AS19" s="162" t="s">
        <v>124</v>
      </c>
    </row>
    <row r="20" spans="1:45" ht="17.149999999999999" customHeight="1">
      <c r="A20" s="7">
        <f>A19+1</f>
        <v>46061</v>
      </c>
      <c r="B20" s="46" t="str">
        <f>TEXT(A20,"aaa")</f>
        <v>日</v>
      </c>
      <c r="C20" s="94" t="s">
        <v>23</v>
      </c>
      <c r="D20" s="61"/>
      <c r="E20" s="14"/>
      <c r="F20" s="16"/>
      <c r="G20" s="17"/>
      <c r="H20" s="18"/>
      <c r="I20" s="6" t="str" cm="1">
        <f t="array" ref="I20">IFERROR(_xlfn.IFS(AND(D20&gt;0,E20=""),"--",AND(F20&gt;0,G20=""),"--",VALUE(TEXT(E20-D20,"[h]:mm"))+VALUE(TEXT(G20-F20,"[h]:mm"))-VALUE(TEXT(H20,"[h]:mm"))=0,"",VALUE(TEXT(E20-D20,"[h]:mm"))+VALUE(TEXT(G20-F20,"[h]:mm"))-VALUE(TEXT(H20,"[h]:mm"))&lt;0,"-",TRUE,(E20-D20)+(G20-F20)-H20),"-")</f>
        <v/>
      </c>
      <c r="J20" s="382"/>
      <c r="K20" s="383"/>
      <c r="L20" s="383"/>
      <c r="M20" s="383"/>
      <c r="N20" s="383"/>
      <c r="O20" s="383"/>
      <c r="P20" s="383"/>
      <c r="Q20" s="384"/>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49999999999999" customHeight="1" thickBot="1">
      <c r="A21" s="7">
        <f t="shared" ref="A21" si="5">A20+1</f>
        <v>46062</v>
      </c>
      <c r="B21" s="46" t="str">
        <f t="shared" ref="B21:B43" si="6">TEXT(A21,"aaa")</f>
        <v>月</v>
      </c>
      <c r="C21" s="94" t="s">
        <v>125</v>
      </c>
      <c r="D21" s="60"/>
      <c r="E21" s="15"/>
      <c r="F21" s="16"/>
      <c r="G21" s="17"/>
      <c r="H21" s="18"/>
      <c r="I21" s="6" t="str" cm="1">
        <f t="array" ref="I21">IFERROR(_xlfn.IFS(AND(D21&gt;0,E21=""),"--",AND(F21&gt;0,G21=""),"--",VALUE(TEXT(E21-D21,"[h]:mm"))+VALUE(TEXT(G21-F21,"[h]:mm"))-VALUE(TEXT(H21,"[h]:mm"))=0,"",VALUE(TEXT(E21-D21,"[h]:mm"))+VALUE(TEXT(G21-F21,"[h]:mm"))-VALUE(TEXT(H21,"[h]:mm"))&lt;0,"-",TRUE,(E21-D21)+(G21-F21)-H21),"-")</f>
        <v/>
      </c>
      <c r="J21" s="355"/>
      <c r="K21" s="356"/>
      <c r="L21" s="356"/>
      <c r="M21" s="356"/>
      <c r="N21" s="356"/>
      <c r="O21" s="356"/>
      <c r="P21" s="356"/>
      <c r="Q21" s="357"/>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164</v>
      </c>
      <c r="AI21" s="185" t="str" cm="1">
        <f t="array" ref="AI21">_xlfn.IFS(AND(OR(I9="管理職/高プロ",I9="裁量",$I$9="固定残業代有"),AND(J10&gt;=0,J10&lt;=100)),"○",AND(I9="(大学・国研等)裁量",AND(J10&gt;=0,J10&lt;=100)),"○",I9="通常勤務","○",I9="出向","○",I9="(大学・国研等)管理職/高プロ","○",I9="その他","○",TRUE,"✕")</f>
        <v>✕</v>
      </c>
      <c r="AJ21" s="77" t="s">
        <v>163</v>
      </c>
    </row>
    <row r="22" spans="1:45" ht="17.149999999999999" customHeight="1">
      <c r="A22" s="36">
        <f>A21+1</f>
        <v>46063</v>
      </c>
      <c r="B22" s="46" t="str">
        <f t="shared" si="6"/>
        <v>火</v>
      </c>
      <c r="C22" s="94" t="s">
        <v>125</v>
      </c>
      <c r="D22" s="60"/>
      <c r="E22" s="15"/>
      <c r="F22" s="16"/>
      <c r="G22" s="17"/>
      <c r="H22" s="18"/>
      <c r="I22" s="6" t="str" cm="1">
        <f t="array" ref="I22">IFERROR(_xlfn.IFS(AND(D22&gt;0,E22=""),"--",AND(F22&gt;0,G22=""),"--",VALUE(TEXT(E22-D22,"[h]:mm"))+VALUE(TEXT(G22-F22,"[h]:mm"))-VALUE(TEXT(H22,"[h]:mm"))=0,"",VALUE(TEXT(E22-D22,"[h]:mm"))+VALUE(TEXT(G22-F22,"[h]:mm"))-VALUE(TEXT(H22,"[h]:mm"))&lt;0,"-",TRUE,(E22-D22)+(G22-F22)-H22),"-")</f>
        <v/>
      </c>
      <c r="J22" s="355"/>
      <c r="K22" s="356"/>
      <c r="L22" s="356"/>
      <c r="M22" s="356"/>
      <c r="N22" s="356"/>
      <c r="O22" s="356"/>
      <c r="P22" s="356"/>
      <c r="Q22" s="357"/>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49999999999999" customHeight="1">
      <c r="A23" s="7">
        <f t="shared" ref="A23:A38" si="7">A22+1</f>
        <v>46064</v>
      </c>
      <c r="B23" s="46" t="str">
        <f t="shared" si="6"/>
        <v>水</v>
      </c>
      <c r="C23" s="94" t="s">
        <v>23</v>
      </c>
      <c r="D23" s="60"/>
      <c r="E23" s="15"/>
      <c r="F23" s="16"/>
      <c r="G23" s="17"/>
      <c r="H23" s="18"/>
      <c r="I23" s="6" t="str" cm="1">
        <f t="array" ref="I23">IFERROR(_xlfn.IFS(AND(D23&gt;0,E23=""),"--",AND(F23&gt;0,G23=""),"--",VALUE(TEXT(E23-D23,"[h]:mm"))+VALUE(TEXT(G23-F23,"[h]:mm"))-VALUE(TEXT(H23,"[h]:mm"))=0,"",VALUE(TEXT(E23-D23,"[h]:mm"))+VALUE(TEXT(G23-F23,"[h]:mm"))-VALUE(TEXT(H23,"[h]:mm"))&lt;0,"-",TRUE,(E23-D23)+(G23-F23)-H23),"-")</f>
        <v/>
      </c>
      <c r="J23" s="355"/>
      <c r="K23" s="356"/>
      <c r="L23" s="356"/>
      <c r="M23" s="356"/>
      <c r="N23" s="356"/>
      <c r="O23" s="356"/>
      <c r="P23" s="356"/>
      <c r="Q23" s="357"/>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49999999999999" customHeight="1">
      <c r="A24" s="7">
        <f t="shared" si="7"/>
        <v>46065</v>
      </c>
      <c r="B24" s="46" t="str">
        <f t="shared" si="6"/>
        <v>木</v>
      </c>
      <c r="C24" s="94"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55"/>
      <c r="K24" s="356"/>
      <c r="L24" s="356"/>
      <c r="M24" s="356"/>
      <c r="N24" s="356"/>
      <c r="O24" s="356"/>
      <c r="P24" s="356"/>
      <c r="Q24" s="357"/>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49999999999999" customHeight="1">
      <c r="A25" s="7">
        <f t="shared" si="7"/>
        <v>46066</v>
      </c>
      <c r="B25" s="46" t="str">
        <f t="shared" si="6"/>
        <v>金</v>
      </c>
      <c r="C25" s="94" t="s">
        <v>125</v>
      </c>
      <c r="D25" s="60"/>
      <c r="E25" s="15"/>
      <c r="F25" s="16"/>
      <c r="G25" s="17"/>
      <c r="H25" s="18"/>
      <c r="I25" s="6" t="str" cm="1">
        <f t="array" ref="I25">IFERROR(_xlfn.IFS(AND(D25&gt;0,E25=""),"--",AND(F25&gt;0,G25=""),"--",VALUE(TEXT(E25-D25,"[h]:mm"))+VALUE(TEXT(G25-F25,"[h]:mm"))-VALUE(TEXT(H25,"[h]:mm"))=0,"",VALUE(TEXT(E25-D25,"[h]:mm"))+VALUE(TEXT(G25-F25,"[h]:mm"))-VALUE(TEXT(H25,"[h]:mm"))&lt;0,"-",TRUE,(E25-D25)+(G25-F25)-H25),"-")</f>
        <v/>
      </c>
      <c r="J25" s="355"/>
      <c r="K25" s="356"/>
      <c r="L25" s="356"/>
      <c r="M25" s="356"/>
      <c r="N25" s="356"/>
      <c r="O25" s="356"/>
      <c r="P25" s="356"/>
      <c r="Q25" s="357"/>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49999999999999" customHeight="1">
      <c r="A26" s="7">
        <f t="shared" si="7"/>
        <v>46067</v>
      </c>
      <c r="B26" s="46" t="str">
        <f t="shared" si="6"/>
        <v>土</v>
      </c>
      <c r="C26" s="94" t="s">
        <v>23</v>
      </c>
      <c r="D26" s="61"/>
      <c r="E26" s="14"/>
      <c r="F26" s="16"/>
      <c r="G26" s="17"/>
      <c r="H26" s="18"/>
      <c r="I26" s="6" t="str" cm="1">
        <f t="array" ref="I26">IFERROR(_xlfn.IFS(AND(D26&gt;0,E26=""),"--",AND(F26&gt;0,G26=""),"--",VALUE(TEXT(E26-D26,"[h]:mm"))+VALUE(TEXT(G26-F26,"[h]:mm"))-VALUE(TEXT(H26,"[h]:mm"))=0,"",VALUE(TEXT(E26-D26,"[h]:mm"))+VALUE(TEXT(G26-F26,"[h]:mm"))-VALUE(TEXT(H26,"[h]:mm"))&lt;0,"-",TRUE,(E26-D26)+(G26-F26)-H26),"-")</f>
        <v/>
      </c>
      <c r="J26" s="355"/>
      <c r="K26" s="356"/>
      <c r="L26" s="356"/>
      <c r="M26" s="356"/>
      <c r="N26" s="356"/>
      <c r="O26" s="356"/>
      <c r="P26" s="356"/>
      <c r="Q26" s="357"/>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49999999999999" customHeight="1">
      <c r="A27" s="7">
        <f t="shared" si="7"/>
        <v>46068</v>
      </c>
      <c r="B27" s="46" t="str">
        <f t="shared" si="6"/>
        <v>日</v>
      </c>
      <c r="C27" s="94" t="s">
        <v>23</v>
      </c>
      <c r="D27" s="61"/>
      <c r="E27" s="14"/>
      <c r="F27" s="16"/>
      <c r="G27" s="17"/>
      <c r="H27" s="18"/>
      <c r="I27" s="6" t="str" cm="1">
        <f t="array" ref="I27">IFERROR(_xlfn.IFS(AND(D27&gt;0,E27=""),"--",AND(F27&gt;0,G27=""),"--",VALUE(TEXT(E27-D27,"[h]:mm"))+VALUE(TEXT(G27-F27,"[h]:mm"))-VALUE(TEXT(H27,"[h]:mm"))=0,"",VALUE(TEXT(E27-D27,"[h]:mm"))+VALUE(TEXT(G27-F27,"[h]:mm"))-VALUE(TEXT(H27,"[h]:mm"))&lt;0,"-",TRUE,(E27-D27)+(G27-F27)-H27),"-")</f>
        <v/>
      </c>
      <c r="J27" s="355"/>
      <c r="K27" s="375"/>
      <c r="L27" s="375"/>
      <c r="M27" s="375"/>
      <c r="N27" s="375"/>
      <c r="O27" s="375"/>
      <c r="P27" s="375"/>
      <c r="Q27" s="37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49999999999999" customHeight="1">
      <c r="A28" s="7">
        <f t="shared" si="7"/>
        <v>46069</v>
      </c>
      <c r="B28" s="46" t="str">
        <f t="shared" si="6"/>
        <v>月</v>
      </c>
      <c r="C28" s="94"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55"/>
      <c r="K28" s="375"/>
      <c r="L28" s="375"/>
      <c r="M28" s="375"/>
      <c r="N28" s="375"/>
      <c r="O28" s="375"/>
      <c r="P28" s="375"/>
      <c r="Q28" s="37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49999999999999" customHeight="1">
      <c r="A29" s="7">
        <f t="shared" si="7"/>
        <v>46070</v>
      </c>
      <c r="B29" s="46" t="str">
        <f t="shared" si="6"/>
        <v>火</v>
      </c>
      <c r="C29" s="94" t="s">
        <v>125</v>
      </c>
      <c r="D29" s="61"/>
      <c r="E29" s="14"/>
      <c r="F29" s="16"/>
      <c r="G29" s="17"/>
      <c r="H29" s="18"/>
      <c r="I29" s="6" t="str" cm="1">
        <f t="array" ref="I29">IFERROR(_xlfn.IFS(AND(D29&gt;0,E29=""),"--",AND(F29&gt;0,G29=""),"--",VALUE(TEXT(E29-D29,"[h]:mm"))+VALUE(TEXT(G29-F29,"[h]:mm"))-VALUE(TEXT(H29,"[h]:mm"))=0,"",VALUE(TEXT(E29-D29,"[h]:mm"))+VALUE(TEXT(G29-F29,"[h]:mm"))-VALUE(TEXT(H29,"[h]:mm"))&lt;0,"-",TRUE,(E29-D29)+(G29-F29)-H29),"-")</f>
        <v/>
      </c>
      <c r="J29" s="355"/>
      <c r="K29" s="375"/>
      <c r="L29" s="375"/>
      <c r="M29" s="375"/>
      <c r="N29" s="375"/>
      <c r="O29" s="375"/>
      <c r="P29" s="375"/>
      <c r="Q29" s="37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49999999999999" customHeight="1">
      <c r="A30" s="7">
        <f t="shared" si="7"/>
        <v>46071</v>
      </c>
      <c r="B30" s="46" t="str">
        <f t="shared" si="6"/>
        <v>水</v>
      </c>
      <c r="C30" s="94" t="s">
        <v>125</v>
      </c>
      <c r="D30" s="61"/>
      <c r="E30" s="14"/>
      <c r="F30" s="16"/>
      <c r="G30" s="17"/>
      <c r="H30" s="18"/>
      <c r="I30" s="6" t="str" cm="1">
        <f t="array" ref="I30">IFERROR(_xlfn.IFS(AND(D30&gt;0,E30=""),"--",AND(F30&gt;0,G30=""),"--",VALUE(TEXT(E30-D30,"[h]:mm"))+VALUE(TEXT(G30-F30,"[h]:mm"))-VALUE(TEXT(H30,"[h]:mm"))=0,"",VALUE(TEXT(E30-D30,"[h]:mm"))+VALUE(TEXT(G30-F30,"[h]:mm"))-VALUE(TEXT(H30,"[h]:mm"))&lt;0,"-",TRUE,(E30-D30)+(G30-F30)-H30),"-")</f>
        <v/>
      </c>
      <c r="J30" s="355"/>
      <c r="K30" s="356"/>
      <c r="L30" s="356"/>
      <c r="M30" s="356"/>
      <c r="N30" s="356"/>
      <c r="O30" s="356"/>
      <c r="P30" s="356"/>
      <c r="Q30" s="357"/>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49999999999999" customHeight="1">
      <c r="A31" s="7">
        <f t="shared" si="7"/>
        <v>46072</v>
      </c>
      <c r="B31" s="46" t="str">
        <f t="shared" si="6"/>
        <v>木</v>
      </c>
      <c r="C31" s="94"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55"/>
      <c r="K31" s="356"/>
      <c r="L31" s="356"/>
      <c r="M31" s="356"/>
      <c r="N31" s="356"/>
      <c r="O31" s="356"/>
      <c r="P31" s="356"/>
      <c r="Q31" s="357"/>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49999999999999" customHeight="1">
      <c r="A32" s="7">
        <f t="shared" si="7"/>
        <v>46073</v>
      </c>
      <c r="B32" s="46" t="str">
        <f t="shared" si="6"/>
        <v>金</v>
      </c>
      <c r="C32" s="94" t="s">
        <v>125</v>
      </c>
      <c r="D32" s="60"/>
      <c r="E32" s="15"/>
      <c r="F32" s="16"/>
      <c r="G32" s="17"/>
      <c r="H32" s="18"/>
      <c r="I32" s="6" t="str" cm="1">
        <f t="array" ref="I32">IFERROR(_xlfn.IFS(AND(D32&gt;0,E32=""),"--",AND(F32&gt;0,G32=""),"--",VALUE(TEXT(E32-D32,"[h]:mm"))+VALUE(TEXT(G32-F32,"[h]:mm"))-VALUE(TEXT(H32,"[h]:mm"))=0,"",VALUE(TEXT(E32-D32,"[h]:mm"))+VALUE(TEXT(G32-F32,"[h]:mm"))-VALUE(TEXT(H32,"[h]:mm"))&lt;0,"-",TRUE,(E32-D32)+(G32-F32)-H32),"-")</f>
        <v/>
      </c>
      <c r="J32" s="355"/>
      <c r="K32" s="356"/>
      <c r="L32" s="356"/>
      <c r="M32" s="356"/>
      <c r="N32" s="356"/>
      <c r="O32" s="356"/>
      <c r="P32" s="356"/>
      <c r="Q32" s="357"/>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49999999999999" customHeight="1">
      <c r="A33" s="7">
        <f t="shared" si="7"/>
        <v>46074</v>
      </c>
      <c r="B33" s="46" t="str">
        <f t="shared" si="6"/>
        <v>土</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355"/>
      <c r="K33" s="375"/>
      <c r="L33" s="375"/>
      <c r="M33" s="375"/>
      <c r="N33" s="375"/>
      <c r="O33" s="375"/>
      <c r="P33" s="375"/>
      <c r="Q33" s="37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49999999999999" customHeight="1">
      <c r="A34" s="7">
        <f t="shared" si="7"/>
        <v>46075</v>
      </c>
      <c r="B34" s="46" t="str">
        <f t="shared" si="6"/>
        <v>日</v>
      </c>
      <c r="C34" s="94" t="s">
        <v>23</v>
      </c>
      <c r="D34" s="13"/>
      <c r="E34" s="14"/>
      <c r="F34" s="16"/>
      <c r="G34" s="17"/>
      <c r="H34" s="18"/>
      <c r="I34" s="6" t="str" cm="1">
        <f t="array" ref="I34">IFERROR(_xlfn.IFS(AND(D34&gt;0,E34=""),"--",AND(F34&gt;0,G34=""),"--",VALUE(TEXT(E34-D34,"[h]:mm"))+VALUE(TEXT(G34-F34,"[h]:mm"))-VALUE(TEXT(H34,"[h]:mm"))=0,"",VALUE(TEXT(E34-D34,"[h]:mm"))+VALUE(TEXT(G34-F34,"[h]:mm"))-VALUE(TEXT(H34,"[h]:mm"))&lt;0,"-",TRUE,(E34-D34)+(G34-F34)-H34),"-")</f>
        <v/>
      </c>
      <c r="J34" s="355"/>
      <c r="K34" s="375"/>
      <c r="L34" s="375"/>
      <c r="M34" s="375"/>
      <c r="N34" s="375"/>
      <c r="O34" s="375"/>
      <c r="P34" s="375"/>
      <c r="Q34" s="37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49999999999999" customHeight="1">
      <c r="A35" s="7">
        <f t="shared" si="7"/>
        <v>46076</v>
      </c>
      <c r="B35" s="46" t="str">
        <f t="shared" si="6"/>
        <v>月</v>
      </c>
      <c r="C35" s="94" t="s">
        <v>23</v>
      </c>
      <c r="D35" s="13"/>
      <c r="E35" s="14"/>
      <c r="F35" s="16"/>
      <c r="G35" s="17"/>
      <c r="H35" s="18"/>
      <c r="I35" s="6" t="str" cm="1">
        <f t="array" ref="I35">IFERROR(_xlfn.IFS(AND(D35&gt;0,E35=""),"--",AND(F35&gt;0,G35=""),"--",VALUE(TEXT(E35-D35,"[h]:mm"))+VALUE(TEXT(G35-F35,"[h]:mm"))-VALUE(TEXT(H35,"[h]:mm"))=0,"",VALUE(TEXT(E35-D35,"[h]:mm"))+VALUE(TEXT(G35-F35,"[h]:mm"))-VALUE(TEXT(H35,"[h]:mm"))&lt;0,"-",TRUE,(E35-D35)+(G35-F35)-H35),"-")</f>
        <v/>
      </c>
      <c r="J35" s="355"/>
      <c r="K35" s="375"/>
      <c r="L35" s="375"/>
      <c r="M35" s="375"/>
      <c r="N35" s="375"/>
      <c r="O35" s="375"/>
      <c r="P35" s="375"/>
      <c r="Q35" s="37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49999999999999" customHeight="1">
      <c r="A36" s="7">
        <f t="shared" si="7"/>
        <v>46077</v>
      </c>
      <c r="B36" s="46" t="str">
        <f t="shared" si="6"/>
        <v>火</v>
      </c>
      <c r="C36" s="94" t="s">
        <v>125</v>
      </c>
      <c r="D36" s="13"/>
      <c r="E36" s="14"/>
      <c r="F36" s="16"/>
      <c r="G36" s="17"/>
      <c r="H36" s="18"/>
      <c r="I36" s="6" t="str" cm="1">
        <f t="array" ref="I36">IFERROR(_xlfn.IFS(AND(D36&gt;0,E36=""),"--",AND(F36&gt;0,G36=""),"--",VALUE(TEXT(E36-D36,"[h]:mm"))+VALUE(TEXT(G36-F36,"[h]:mm"))-VALUE(TEXT(H36,"[h]:mm"))=0,"",VALUE(TEXT(E36-D36,"[h]:mm"))+VALUE(TEXT(G36-F36,"[h]:mm"))-VALUE(TEXT(H36,"[h]:mm"))&lt;0,"-",TRUE,(E36-D36)+(G36-F36)-H36),"-")</f>
        <v/>
      </c>
      <c r="J36" s="355"/>
      <c r="K36" s="375"/>
      <c r="L36" s="375"/>
      <c r="M36" s="375"/>
      <c r="N36" s="375"/>
      <c r="O36" s="375"/>
      <c r="P36" s="375"/>
      <c r="Q36" s="37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49999999999999" customHeight="1">
      <c r="A37" s="7">
        <f t="shared" si="7"/>
        <v>46078</v>
      </c>
      <c r="B37" s="46" t="str">
        <f t="shared" si="6"/>
        <v>水</v>
      </c>
      <c r="C37" s="94" t="s">
        <v>125</v>
      </c>
      <c r="D37" s="13"/>
      <c r="E37" s="14"/>
      <c r="F37" s="16"/>
      <c r="G37" s="17"/>
      <c r="H37" s="18"/>
      <c r="I37" s="6" t="str" cm="1">
        <f t="array" ref="I37">IFERROR(_xlfn.IFS(AND(D37&gt;0,E37=""),"--",AND(F37&gt;0,G37=""),"--",VALUE(TEXT(E37-D37,"[h]:mm"))+VALUE(TEXT(G37-F37,"[h]:mm"))-VALUE(TEXT(H37,"[h]:mm"))=0,"",VALUE(TEXT(E37-D37,"[h]:mm"))+VALUE(TEXT(G37-F37,"[h]:mm"))-VALUE(TEXT(H37,"[h]:mm"))&lt;0,"-",TRUE,(E37-D37)+(G37-F37)-H37),"-")</f>
        <v/>
      </c>
      <c r="J37" s="355"/>
      <c r="K37" s="375"/>
      <c r="L37" s="375"/>
      <c r="M37" s="375"/>
      <c r="N37" s="375"/>
      <c r="O37" s="375"/>
      <c r="P37" s="375"/>
      <c r="Q37" s="37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49999999999999" customHeight="1">
      <c r="A38" s="7">
        <f t="shared" si="7"/>
        <v>46079</v>
      </c>
      <c r="B38" s="46" t="str">
        <f t="shared" si="6"/>
        <v>木</v>
      </c>
      <c r="C38" s="94"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55"/>
      <c r="K38" s="356"/>
      <c r="L38" s="356"/>
      <c r="M38" s="356"/>
      <c r="N38" s="356"/>
      <c r="O38" s="356"/>
      <c r="P38" s="356"/>
      <c r="Q38" s="357"/>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49999999999999" customHeight="1">
      <c r="A39" s="7">
        <f>A38+1</f>
        <v>46080</v>
      </c>
      <c r="B39" s="46" t="str">
        <f t="shared" si="6"/>
        <v>金</v>
      </c>
      <c r="C39" s="94"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55"/>
      <c r="K39" s="356"/>
      <c r="L39" s="356"/>
      <c r="M39" s="356"/>
      <c r="N39" s="356"/>
      <c r="O39" s="356"/>
      <c r="P39" s="356"/>
      <c r="Q39" s="357"/>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49999999999999" customHeight="1">
      <c r="A40" s="7">
        <f>A39+1</f>
        <v>46081</v>
      </c>
      <c r="B40" s="46" t="str">
        <f t="shared" si="6"/>
        <v>土</v>
      </c>
      <c r="C40" s="94" t="s">
        <v>23</v>
      </c>
      <c r="D40" s="13"/>
      <c r="E40" s="14"/>
      <c r="F40" s="16"/>
      <c r="G40" s="17"/>
      <c r="H40" s="18"/>
      <c r="I40" s="6" t="str" cm="1">
        <f t="array" ref="I40">IFERROR(_xlfn.IFS(AND(D40&gt;0,E40=""),"--",AND(F40&gt;0,G40=""),"--",VALUE(TEXT(E40-D40,"[h]:mm"))+VALUE(TEXT(G40-F40,"[h]:mm"))-VALUE(TEXT(H40,"[h]:mm"))=0,"",VALUE(TEXT(E40-D40,"[h]:mm"))+VALUE(TEXT(G40-F40,"[h]:mm"))-VALUE(TEXT(H40,"[h]:mm"))&lt;0,"-",TRUE,(E40-D40)+(G40-F40)-H40),"-")</f>
        <v/>
      </c>
      <c r="J40" s="355"/>
      <c r="K40" s="356"/>
      <c r="L40" s="356"/>
      <c r="M40" s="356"/>
      <c r="N40" s="356"/>
      <c r="O40" s="356"/>
      <c r="P40" s="356"/>
      <c r="Q40" s="357"/>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49999999999999" customHeight="1">
      <c r="A41" s="7" t="str">
        <f>IF(DAY(A40+1)&lt;4,"",A40+1)</f>
        <v/>
      </c>
      <c r="B41" s="46" t="str">
        <f t="shared" si="6"/>
        <v/>
      </c>
      <c r="C41" s="94"/>
      <c r="D41" s="13"/>
      <c r="E41" s="14"/>
      <c r="F41" s="16"/>
      <c r="G41" s="17"/>
      <c r="H41" s="18"/>
      <c r="I41" s="6" t="str" cm="1">
        <f t="array" ref="I41">IFERROR(_xlfn.IFS(AND(D41&gt;0,E41=""),"--",AND(F41&gt;0,G41=""),"--",VALUE(TEXT(E41-D41,"[h]:mm"))+VALUE(TEXT(G41-F41,"[h]:mm"))-VALUE(TEXT(H41,"[h]:mm"))=0,"",VALUE(TEXT(E41-D41,"[h]:mm"))+VALUE(TEXT(G41-F41,"[h]:mm"))-VALUE(TEXT(H41,"[h]:mm"))&lt;0,"-",TRUE,(E41-D41)+(G41-F41)-H41),"-")</f>
        <v/>
      </c>
      <c r="J41" s="355"/>
      <c r="K41" s="356"/>
      <c r="L41" s="356"/>
      <c r="M41" s="356"/>
      <c r="N41" s="356"/>
      <c r="O41" s="356"/>
      <c r="P41" s="356"/>
      <c r="Q41" s="357"/>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49999999999999" customHeight="1">
      <c r="A42" s="7" t="str">
        <f>IF(DAY(A40+2)&lt;4,"",A40+2)</f>
        <v/>
      </c>
      <c r="B42" s="46" t="str">
        <f t="shared" si="6"/>
        <v/>
      </c>
      <c r="C42" s="94"/>
      <c r="D42" s="13"/>
      <c r="E42" s="14"/>
      <c r="F42" s="16"/>
      <c r="G42" s="17"/>
      <c r="H42" s="18"/>
      <c r="I42" s="6" t="str" cm="1">
        <f t="array" ref="I42">IFERROR(_xlfn.IFS(AND(D42&gt;0,E42=""),"--",AND(F42&gt;0,G42=""),"--",VALUE(TEXT(E42-D42,"[h]:mm"))+VALUE(TEXT(G42-F42,"[h]:mm"))-VALUE(TEXT(H42,"[h]:mm"))=0,"",VALUE(TEXT(E42-D42,"[h]:mm"))+VALUE(TEXT(G42-F42,"[h]:mm"))-VALUE(TEXT(H42,"[h]:mm"))&lt;0,"-",TRUE,(E42-D42)+(G42-F42)-H42),"-")</f>
        <v/>
      </c>
      <c r="J42" s="355"/>
      <c r="K42" s="356"/>
      <c r="L42" s="356"/>
      <c r="M42" s="356"/>
      <c r="N42" s="356"/>
      <c r="O42" s="356"/>
      <c r="P42" s="356"/>
      <c r="Q42" s="357"/>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49999999999999" customHeight="1" thickBot="1">
      <c r="A43" s="8" t="str">
        <f>IF(DAY(A40+3)&lt;4,"",A40+3)</f>
        <v/>
      </c>
      <c r="B43" s="48" t="str">
        <f t="shared" si="6"/>
        <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91"/>
      <c r="K43" s="392"/>
      <c r="L43" s="392"/>
      <c r="M43" s="392"/>
      <c r="N43" s="392"/>
      <c r="O43" s="392"/>
      <c r="P43" s="392"/>
      <c r="Q43" s="393"/>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49999999999999"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159</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94" t="s">
        <v>10</v>
      </c>
      <c r="B46" s="395"/>
      <c r="C46" s="395"/>
      <c r="D46" s="395"/>
      <c r="E46" s="395"/>
      <c r="F46" s="395"/>
      <c r="G46" s="395"/>
      <c r="H46" s="395"/>
      <c r="I46" s="395"/>
      <c r="J46" s="395"/>
      <c r="K46" s="395"/>
      <c r="L46" s="395"/>
      <c r="M46" s="395"/>
      <c r="N46" s="395"/>
      <c r="O46" s="395"/>
      <c r="P46" s="395"/>
      <c r="Q46" s="396"/>
      <c r="AO46" s="30"/>
      <c r="AP46" s="30"/>
      <c r="AQ46" s="30"/>
      <c r="AR46" s="30"/>
      <c r="AS46" s="30"/>
    </row>
    <row r="47" spans="1:45" ht="10.5" customHeight="1" thickBot="1">
      <c r="A47" s="41"/>
      <c r="B47" s="64"/>
      <c r="C47" s="64"/>
      <c r="D47" s="397"/>
      <c r="E47" s="397"/>
      <c r="F47" s="65"/>
      <c r="G47" s="65"/>
      <c r="H47" s="65"/>
      <c r="I47" s="65"/>
      <c r="J47" s="397"/>
      <c r="K47" s="397"/>
      <c r="L47" s="397"/>
      <c r="M47" s="397"/>
      <c r="N47" s="397"/>
      <c r="O47" s="397"/>
      <c r="P47" s="397"/>
      <c r="Q47" s="398"/>
      <c r="AO47" s="30"/>
      <c r="AP47" s="30"/>
      <c r="AQ47" s="30"/>
      <c r="AR47" s="30"/>
      <c r="AS47" s="30"/>
    </row>
    <row r="48" spans="1:45" ht="16.5" customHeight="1" thickBot="1">
      <c r="A48" s="11"/>
      <c r="B48" s="399" t="s">
        <v>12</v>
      </c>
      <c r="C48" s="400"/>
      <c r="D48" s="401"/>
      <c r="E48" s="402"/>
      <c r="F48" s="63" t="s">
        <v>13</v>
      </c>
      <c r="G48" s="403"/>
      <c r="H48" s="404"/>
      <c r="I48" s="404"/>
      <c r="J48" s="405"/>
      <c r="K48" s="63" t="s">
        <v>11</v>
      </c>
      <c r="L48" s="406"/>
      <c r="M48" s="404"/>
      <c r="N48" s="404"/>
      <c r="O48" s="404"/>
      <c r="P48" s="405"/>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85" t="s">
        <v>55</v>
      </c>
      <c r="B50" s="385"/>
      <c r="C50" s="385"/>
      <c r="D50" s="385"/>
      <c r="E50" s="385"/>
      <c r="F50" s="385"/>
      <c r="G50" s="385"/>
      <c r="H50" s="385"/>
      <c r="I50" s="385"/>
      <c r="J50" s="385"/>
      <c r="K50" s="385"/>
      <c r="L50" s="385"/>
      <c r="M50" s="385"/>
      <c r="N50" s="385"/>
      <c r="O50" s="385"/>
      <c r="P50" s="385"/>
      <c r="Q50" s="385"/>
      <c r="AO50" s="30"/>
      <c r="AP50" s="30"/>
      <c r="AQ50" s="30"/>
      <c r="AR50" s="30"/>
      <c r="AS50" s="30"/>
    </row>
    <row r="51" spans="1:45" ht="21" customHeight="1">
      <c r="A51" s="386"/>
      <c r="B51" s="386"/>
      <c r="C51" s="386"/>
      <c r="D51" s="386"/>
      <c r="E51" s="386"/>
      <c r="F51" s="386"/>
      <c r="G51" s="386"/>
      <c r="H51" s="386"/>
      <c r="I51" s="386"/>
      <c r="J51" s="386"/>
      <c r="K51" s="386"/>
      <c r="L51" s="386"/>
      <c r="M51" s="386"/>
      <c r="N51" s="386"/>
      <c r="O51" s="386"/>
      <c r="P51" s="386"/>
      <c r="Q51" s="386"/>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142</v>
      </c>
      <c r="B53" s="213" t="s">
        <v>141</v>
      </c>
      <c r="C53" s="212"/>
      <c r="D53" s="212" t="str" cm="1">
        <f t="array" ref="D53">_xlfn.IFS(N54="裁量労働制","みなし労働時間(h/日)",N54="固定残業制","固定残業時間(h/月)",N54="(大学・国研等)裁量労働制","みなし労働時間(h/日)",TRUE,"-")</f>
        <v>-</v>
      </c>
      <c r="E53" s="212" t="s">
        <v>135</v>
      </c>
      <c r="F53" s="212" t="s">
        <v>136</v>
      </c>
      <c r="G53" s="214" t="s">
        <v>137</v>
      </c>
      <c r="H53" s="212" t="s">
        <v>138</v>
      </c>
      <c r="I53" s="215" t="s">
        <v>139</v>
      </c>
      <c r="J53" s="215" t="s">
        <v>140</v>
      </c>
      <c r="K53" s="216"/>
      <c r="L53" s="387" t="s">
        <v>143</v>
      </c>
      <c r="M53" s="388"/>
      <c r="N53" s="217" t="s">
        <v>21</v>
      </c>
      <c r="O53" s="218"/>
      <c r="P53" s="218"/>
      <c r="Q53" s="218"/>
      <c r="AI53" s="75"/>
    </row>
    <row r="54" spans="1:45" ht="11.5" hidden="1" outlineLevel="1" thickBot="1">
      <c r="A54" s="219">
        <f>$B$10</f>
        <v>18</v>
      </c>
      <c r="B54" s="220">
        <f>G10</f>
        <v>0</v>
      </c>
      <c r="C54" s="220"/>
      <c r="D54" s="221">
        <f>N10</f>
        <v>0</v>
      </c>
      <c r="E54" s="221">
        <f>COUNTIF($C$13:$C$43,"休暇")</f>
        <v>0</v>
      </c>
      <c r="F54" s="222">
        <f>A54-E54</f>
        <v>18</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89" t="str" cm="1">
        <f t="array" ref="L54">_xlfn.IFS(N54="裁量労働制",L57,N54="固定残業制",L58,N54="管理職",L56,N54="一般従業員",L59,N54="(大学・国研等)管理職",L60,N54="(大学・国研等)裁量労働制",L61,TRUE,"-")</f>
        <v>-</v>
      </c>
      <c r="M54" s="390"/>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1.5" hidden="1" outlineLevel="1" thickBot="1">
      <c r="A55" s="226"/>
      <c r="B55" s="226"/>
      <c r="C55" s="226"/>
      <c r="D55" s="227"/>
      <c r="E55" s="227"/>
      <c r="F55" s="227"/>
      <c r="G55" s="227"/>
      <c r="H55" s="227"/>
      <c r="I55" s="227"/>
      <c r="J55" s="227"/>
      <c r="K55" s="216"/>
      <c r="L55" s="228"/>
      <c r="M55" s="229"/>
      <c r="N55" s="226"/>
      <c r="O55" s="226"/>
      <c r="P55" s="226"/>
      <c r="Q55" s="226"/>
    </row>
    <row r="56" spans="1:45" ht="11.5" hidden="1" outlineLevel="1" thickBot="1">
      <c r="A56" s="219">
        <f>A54</f>
        <v>18</v>
      </c>
      <c r="B56" s="220">
        <f>B54</f>
        <v>0</v>
      </c>
      <c r="C56" s="220"/>
      <c r="D56" s="230"/>
      <c r="E56" s="221">
        <f>E54</f>
        <v>0</v>
      </c>
      <c r="F56" s="222">
        <f>A56-E56</f>
        <v>18</v>
      </c>
      <c r="G56" s="230">
        <f>G54</f>
        <v>0</v>
      </c>
      <c r="H56" s="221">
        <f>H54</f>
        <v>0</v>
      </c>
      <c r="I56" s="221">
        <f>I54</f>
        <v>0</v>
      </c>
      <c r="J56" s="230">
        <f>J54</f>
        <v>0</v>
      </c>
      <c r="K56" s="216"/>
      <c r="L56" s="389">
        <f>ROUNDDOWN(IF((B56*F56-G56)&gt;=(H56+I56+J56),H56+J56,IF((B56*F56-G56)&lt;=(H56+I56+J56),(B56*F56-G56)*(H56+J56)/(H56+I56+J56))),2)</f>
        <v>0</v>
      </c>
      <c r="M56" s="390"/>
      <c r="N56" s="225" t="s">
        <v>84</v>
      </c>
      <c r="O56" s="225"/>
      <c r="P56" s="225"/>
      <c r="Q56" s="225"/>
    </row>
    <row r="57" spans="1:45" ht="11.5" hidden="1" outlineLevel="1" thickBot="1">
      <c r="A57" s="219">
        <f>A54</f>
        <v>18</v>
      </c>
      <c r="B57" s="220">
        <f>B54</f>
        <v>0</v>
      </c>
      <c r="C57" s="220"/>
      <c r="D57" s="231">
        <f>D54</f>
        <v>0</v>
      </c>
      <c r="E57" s="221">
        <f>E54</f>
        <v>0</v>
      </c>
      <c r="F57" s="222">
        <f>A57-E57</f>
        <v>18</v>
      </c>
      <c r="G57" s="230">
        <f>G54</f>
        <v>0</v>
      </c>
      <c r="H57" s="221">
        <f>H54</f>
        <v>0</v>
      </c>
      <c r="I57" s="221">
        <f>I54</f>
        <v>0</v>
      </c>
      <c r="J57" s="221">
        <f>J54</f>
        <v>0</v>
      </c>
      <c r="K57" s="216"/>
      <c r="L57" s="389">
        <f>ROUNDDOWN(IF((D57*F57-G57)&gt;=(H57+I57),H57,IF((D57*F57-G57)&lt;(H57+I57),(D57*F57-G57)/(H57+I57)*H57))+J57,2)</f>
        <v>0</v>
      </c>
      <c r="M57" s="390"/>
      <c r="N57" s="225" t="s">
        <v>16</v>
      </c>
      <c r="O57" s="225"/>
      <c r="P57" s="225"/>
      <c r="Q57" s="225"/>
    </row>
    <row r="58" spans="1:45" ht="11.5" hidden="1" outlineLevel="1" thickBot="1">
      <c r="A58" s="219">
        <f>A54</f>
        <v>18</v>
      </c>
      <c r="B58" s="220">
        <f>B54</f>
        <v>0</v>
      </c>
      <c r="C58" s="220"/>
      <c r="D58" s="231">
        <f>D54</f>
        <v>0</v>
      </c>
      <c r="E58" s="221">
        <f>E54</f>
        <v>0</v>
      </c>
      <c r="F58" s="222">
        <f>A58-E58</f>
        <v>18</v>
      </c>
      <c r="G58" s="230">
        <f>G54</f>
        <v>0</v>
      </c>
      <c r="H58" s="221">
        <f>H54</f>
        <v>0</v>
      </c>
      <c r="I58" s="221">
        <f>I54</f>
        <v>0</v>
      </c>
      <c r="J58" s="221">
        <f>J54</f>
        <v>0</v>
      </c>
      <c r="K58" s="216"/>
      <c r="L58" s="389">
        <f>ROUNDDOWN(IF((B58*F58-G58)&gt;=(H58+I58),H58,IF((H58+I58)&lt;(B58*F58-G58+D58),(B58*F58-G58)*H58/(H58+I58),(B58*F58-G58)*H58/(H58+I58)+((H58+I58)-(B58*F58-G58+D58))*H58/(H58+I58)))+J58,2)</f>
        <v>0</v>
      </c>
      <c r="M58" s="390"/>
      <c r="N58" s="225" t="s">
        <v>17</v>
      </c>
      <c r="O58" s="225"/>
      <c r="P58" s="225"/>
      <c r="Q58" s="225"/>
    </row>
    <row r="59" spans="1:45" ht="11.5" hidden="1" outlineLevel="1" thickBot="1">
      <c r="A59" s="232"/>
      <c r="B59" s="232"/>
      <c r="C59" s="232"/>
      <c r="D59" s="233"/>
      <c r="E59" s="233"/>
      <c r="F59" s="233"/>
      <c r="G59" s="233"/>
      <c r="H59" s="233"/>
      <c r="I59" s="233"/>
      <c r="J59" s="233"/>
      <c r="K59" s="232"/>
      <c r="L59" s="389">
        <f>H54+J54</f>
        <v>0</v>
      </c>
      <c r="M59" s="390"/>
      <c r="N59" s="225" t="s">
        <v>18</v>
      </c>
      <c r="O59" s="225"/>
      <c r="P59" s="225"/>
      <c r="Q59" s="225"/>
    </row>
    <row r="60" spans="1:45" ht="13.5" hidden="1" outlineLevel="1" thickBot="1">
      <c r="A60" s="219">
        <f>A54</f>
        <v>18</v>
      </c>
      <c r="B60" s="220">
        <f>B54</f>
        <v>0</v>
      </c>
      <c r="C60" s="220"/>
      <c r="D60" s="231"/>
      <c r="E60" s="221">
        <f>E54</f>
        <v>0</v>
      </c>
      <c r="F60" s="222">
        <f>A60-E60</f>
        <v>18</v>
      </c>
      <c r="G60" s="230"/>
      <c r="H60" s="221">
        <f>H54</f>
        <v>0</v>
      </c>
      <c r="I60" s="221">
        <f>I54</f>
        <v>0</v>
      </c>
      <c r="J60" s="221">
        <f>J54</f>
        <v>0</v>
      </c>
      <c r="K60" s="216"/>
      <c r="L60" s="389">
        <f>ROUNDDOWN(IF((A60*B60)&gt;=(H60+J60+I60),(A60*B60),IF((A60*B60)&lt;(H60+J60+I60),(H60+J60+I60))),2)</f>
        <v>0</v>
      </c>
      <c r="M60" s="418"/>
      <c r="N60" s="235" t="s">
        <v>108</v>
      </c>
      <c r="O60" s="225"/>
      <c r="P60" s="225"/>
      <c r="Q60" s="225"/>
    </row>
    <row r="61" spans="1:45" ht="13.5" hidden="1" outlineLevel="1" thickBot="1">
      <c r="A61" s="219">
        <f>A54</f>
        <v>18</v>
      </c>
      <c r="B61" s="220">
        <f>B54</f>
        <v>0</v>
      </c>
      <c r="C61" s="220"/>
      <c r="D61" s="231">
        <f>D54</f>
        <v>0</v>
      </c>
      <c r="E61" s="221">
        <f>E54</f>
        <v>0</v>
      </c>
      <c r="F61" s="222">
        <f>A61-E61</f>
        <v>18</v>
      </c>
      <c r="G61" s="230">
        <f>G54</f>
        <v>0</v>
      </c>
      <c r="H61" s="221">
        <f>H54</f>
        <v>0</v>
      </c>
      <c r="I61" s="221">
        <f>I54</f>
        <v>0</v>
      </c>
      <c r="J61" s="221">
        <f>J54</f>
        <v>0</v>
      </c>
      <c r="K61" s="216"/>
      <c r="L61" s="389">
        <f>ROUNDDOWN(IF((A61*D61)+G61&gt;=(H61+J61+I61),(A61*D61)+G61,IF((A61*D61)+G61&lt;(H61+J61+I61),(H61+J61+I61))),2)</f>
        <v>0</v>
      </c>
      <c r="M61" s="418"/>
      <c r="N61" s="235" t="s">
        <v>109</v>
      </c>
      <c r="O61" s="225"/>
      <c r="P61" s="225"/>
      <c r="Q61" s="225"/>
    </row>
    <row r="62" spans="1:45" ht="11.5"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419"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20"/>
      <c r="D64" s="421" t="str" cm="1">
        <f t="array" ref="D64">IF(AND(B95="",B126="",B157=""),"●",IF(_xlfn.IFS($N$54="管理職",B95,$N$54="裁量労働制",B126,$N$54="固定残業制",B157,TRUE,"")=0,"",_xlfn.IFS($N$54="管理職",B95,$N$54="裁量労働制",B126,$N$54="固定残業制",B157,TRUE,"")))</f>
        <v/>
      </c>
      <c r="E64" s="422"/>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423"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24"/>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407"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08"/>
      <c r="N68" s="408"/>
      <c r="O68" s="409"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10"/>
      <c r="Q68" s="118"/>
    </row>
    <row r="69" spans="1:18" ht="16.5" customHeight="1">
      <c r="A69" s="114"/>
      <c r="B69" s="411"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12"/>
      <c r="D69" s="413"/>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15"/>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416" t="str" cm="1">
        <f t="array" ref="B71">IF(AND(B101="",B132="",B163=""),"●",IF(_xlfn.IFS($N$54="管理職",B101,$N$54="裁量労働制",B132,$N$54="固定残業制",B163,TRUE,"")=0,"",_xlfn.IFS($N$54="管理職",B101,$N$54="裁量労働制",B132,$N$54="固定残業制",B163,TRUE,"")))</f>
        <v/>
      </c>
      <c r="C71" s="416"/>
      <c r="D71" s="416"/>
      <c r="E71" s="416"/>
      <c r="F71" s="416"/>
      <c r="G71" s="417" t="str" cm="1">
        <f t="array" ref="G71">IF(AND(H101="",H132="",H163=""),"●",IF(_xlfn.IFS($N$54="管理職",H101,$N$54="裁量労働制",H132,$N$54="固定残業制",H163,TRUE,"")=0,"",_xlfn.IFS($N$54="管理職",H101,$N$54="裁量労働制",H132,$N$54="固定残業制",H163,TRUE,"")))</f>
        <v/>
      </c>
      <c r="H71" s="417"/>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435" t="str" cm="1">
        <f t="array" ref="B72">IF(AND(B102="",B133="",B164=""),"●",IF(_xlfn.IFS($N$54="管理職",B102,$N$54="裁量労働制",B133,$N$54="固定残業制",B164,TRUE,"")=0,"",_xlfn.IFS($N$54="管理職",B102,$N$54="裁量労働制",B133,$N$54="固定残業制",B164,TRUE,"")))</f>
        <v/>
      </c>
      <c r="C72" s="436"/>
      <c r="D72" s="43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416" t="str" cm="1">
        <f t="array" ref="B76">IF(AND(B106="",B137="",B166=""),"●",IF(_xlfn.IFS($N$54="管理職",B106,$N$54="裁量労働制",B137,$N$54="固定残業制",B166,TRUE,"")=0,"",_xlfn.IFS($N$54="管理職",B106,$N$54="裁量労働制",B137,$N$54="固定残業制",B166,TRUE,"")))</f>
        <v/>
      </c>
      <c r="C76" s="416"/>
      <c r="D76" s="416"/>
      <c r="E76" s="416"/>
      <c r="F76" s="416"/>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414" t="str" cm="1">
        <f t="array" ref="B78">IF(AND(B108="",B139="",B168=""),"●",IF(_xlfn.IFS($N$54="管理職",B108,$N$54="裁量労働制",B139,$N$54="固定残業制",B168,TRUE,"")=0,"",_xlfn.IFS($N$54="管理職",B108,$N$54="裁量労働制",B139,$N$54="固定残業制",B168,TRUE,"")))</f>
        <v/>
      </c>
      <c r="C78" s="438"/>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425" t="str" cm="1">
        <f t="array" ref="B83">IF(AND(B114="",B145="",B174=""),"●",IF(_xlfn.IFS($N$54="管理職",B114,$N$54="裁量労働制",B145,$N$54="固定残業制",B174,TRUE,"")=0,"",_xlfn.IFS($N$54="管理職",B114,$N$54="裁量労働制",B145,$N$54="固定残業制",B174,TRUE,"")))</f>
        <v/>
      </c>
      <c r="C83" s="426"/>
      <c r="D83" s="426"/>
      <c r="E83" s="42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42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429" t="str" cm="1">
        <f t="array" ref="B84">IF(AND(B115="",B146="",B175=""),"●",IF(_xlfn.IFS($N$54="管理職",B115,$N$54="裁量労働制",B146,$N$54="固定残業制",B175,TRUE,"")=0,"",_xlfn.IFS($N$54="管理職",B115,$N$54="裁量労働制",B146,$N$54="固定残業制",B175,TRUE,"")))</f>
        <v/>
      </c>
      <c r="C84" s="430" t="str" cm="1">
        <f t="array" ref="C84">IF(AND(C115="",C146="",C175=""),"●",IF(_xlfn.IFS($N$54="管理職",C115,$N$54="裁量労働制",C146,$N$54="固定残業制",C175,TRUE,"")=0,"",_xlfn.IFS($N$54="管理職",C115,$N$54="裁量労働制",C146,$N$54="固定残業制",C175,TRUE,"")))</f>
        <v>●</v>
      </c>
      <c r="D84" s="431"/>
      <c r="E84" s="42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42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425" t="str" cm="1">
        <f t="array" ref="B87">IF(AND(B118="",B149="",B178=""),"●",IF(_xlfn.IFS($N$54="管理職",B118,$N$54="裁量労働制",B149,$N$54="固定残業制",B178,TRUE,"")=0,"",_xlfn.IFS($N$54="管理職",B118,$N$54="裁量労働制",B149,$N$54="固定残業制",B178,TRUE,"")))</f>
        <v/>
      </c>
      <c r="C87" s="426"/>
      <c r="D87" s="426"/>
      <c r="E87" s="42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42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429" t="str" cm="1">
        <f t="array" ref="B88">IF(AND(B119="",B150="",B179=""),"●",IF(_xlfn.IFS($N$54="管理職",B119,$N$54="裁量労働制",B150,$N$54="固定残業制",B179,TRUE,"")=0,"",_xlfn.IFS($N$54="管理職",B119,$N$54="裁量労働制",B150,$N$54="固定残業制",B179,TRUE,"")))</f>
        <v/>
      </c>
      <c r="C88" s="430" t="str" cm="1">
        <f t="array" ref="C88">IF(AND(C119="",C150="",C179=""),"●",IF(_xlfn.IFS($N$54="管理職",C119,$N$54="裁量労働制",C150,$N$54="固定残業制",C179,TRUE,"")=0,"",_xlfn.IFS($N$54="管理職",C119,$N$54="裁量労働制",C150,$N$54="固定残業制",C179,TRUE,"")))</f>
        <v>●</v>
      </c>
      <c r="D88" s="431"/>
      <c r="E88" s="42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42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42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432" t="str" cm="1">
        <f t="array" ref="M90">IF(AND(M121="",M152="",M181=""),"●",IF(_xlfn.IFS($N$54="管理職",M121,$N$54="裁量労働制",M152,$N$54="固定残業制",M181,TRUE,"")=0,"",_xlfn.IFS($N$54="管理職",M121,$N$54="裁量労働制",M152,$N$54="固定残業制",M181,TRUE,"")))</f>
        <v/>
      </c>
      <c r="N90" s="43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434" t="str" cm="1">
        <f t="array" ref="B91">IF(AND(B122="",B153="",B182=""),"●",IF(_xlfn.IFS($N$54="管理職",B122,$N$54="裁量労働制",B153,$N$54="固定残業制",B182,TRUE,"")=0,"",_xlfn.IFS($N$54="管理職",B122,$N$54="裁量労働制",B153,$N$54="固定残業制",B182,TRUE,"")))</f>
        <v/>
      </c>
      <c r="C91" s="43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42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99999999999999" hidden="1" customHeight="1" outlineLevel="1">
      <c r="A93" s="314" t="s">
        <v>56</v>
      </c>
      <c r="B93" s="237" t="s">
        <v>134</v>
      </c>
      <c r="C93" s="238"/>
      <c r="D93" s="239"/>
      <c r="E93" s="239"/>
      <c r="F93" s="239"/>
      <c r="G93" s="239"/>
      <c r="H93" s="239"/>
      <c r="I93" s="239"/>
      <c r="J93" s="240"/>
      <c r="K93" s="240"/>
      <c r="L93" s="240"/>
      <c r="M93" s="240"/>
      <c r="N93" s="240"/>
      <c r="O93" s="240"/>
      <c r="P93" s="240"/>
      <c r="Q93" s="315"/>
    </row>
    <row r="94" spans="1:18" ht="14" hidden="1" outlineLevel="1">
      <c r="A94" s="249"/>
      <c r="B94" s="248" t="str">
        <f>$A$53</f>
        <v>所定労働日数(日/月)</v>
      </c>
      <c r="C94" s="234"/>
      <c r="D94" s="249"/>
      <c r="E94" s="233">
        <f>$A$54</f>
        <v>18</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144</v>
      </c>
      <c r="N94" s="216"/>
      <c r="O94" s="256" t="s">
        <v>146</v>
      </c>
      <c r="P94" s="216"/>
      <c r="Q94" s="316"/>
    </row>
    <row r="95" spans="1:18" ht="14" hidden="1" outlineLevel="1">
      <c r="A95" s="249"/>
      <c r="B95" s="248" t="str">
        <f>$E$53</f>
        <v>休暇日数(日/月)</v>
      </c>
      <c r="C95" s="258"/>
      <c r="D95" s="249"/>
      <c r="E95" s="233">
        <f>$E$54</f>
        <v>0</v>
      </c>
      <c r="F95" s="259">
        <f>$F$54</f>
        <v>18</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99999999999999" hidden="1" customHeight="1" outlineLevel="1">
      <c r="A96" s="249"/>
      <c r="B96" s="264" t="s">
        <v>85</v>
      </c>
      <c r="C96" s="264"/>
      <c r="D96" s="257"/>
      <c r="E96" s="265"/>
      <c r="F96" s="265"/>
      <c r="G96" s="265"/>
      <c r="H96" s="265"/>
      <c r="I96" s="265"/>
      <c r="J96" s="216"/>
      <c r="K96" s="216"/>
      <c r="L96" s="216"/>
      <c r="M96" s="216"/>
      <c r="N96" s="216"/>
      <c r="O96" s="216"/>
      <c r="P96" s="216"/>
      <c r="Q96" s="316"/>
    </row>
    <row r="97" spans="1:104" ht="19.399999999999999" hidden="1" customHeight="1" outlineLevel="1">
      <c r="A97" s="249"/>
      <c r="B97" s="264"/>
      <c r="C97" s="264"/>
      <c r="D97" s="257"/>
      <c r="E97" s="265"/>
      <c r="F97" s="265"/>
      <c r="G97" s="265"/>
      <c r="H97" s="265"/>
      <c r="I97" s="265"/>
      <c r="J97" s="216"/>
      <c r="K97" s="216"/>
      <c r="L97" s="216"/>
      <c r="M97" s="216"/>
      <c r="N97" s="216"/>
      <c r="O97" s="216"/>
      <c r="P97" s="216"/>
      <c r="Q97" s="316"/>
    </row>
    <row r="98" spans="1:104" ht="19.399999999999999" hidden="1" customHeight="1" outlineLevel="1">
      <c r="A98" s="271"/>
      <c r="B98" s="270" t="s">
        <v>146</v>
      </c>
      <c r="C98" s="271"/>
      <c r="D98" s="270"/>
      <c r="E98" s="271"/>
      <c r="F98" s="265"/>
      <c r="G98" s="272"/>
      <c r="H98" s="274" t="s">
        <v>160</v>
      </c>
      <c r="I98" s="272"/>
      <c r="J98" s="253" t="str">
        <f>$H$53</f>
        <v>NEDO事業の従事時間(h/月)</v>
      </c>
      <c r="K98" s="216"/>
      <c r="L98" s="216"/>
      <c r="M98" s="284" t="str">
        <f>$I$53</f>
        <v>他の公的事業従事時間(h/月)</v>
      </c>
      <c r="N98" s="254"/>
      <c r="O98" s="312" t="s">
        <v>145</v>
      </c>
      <c r="P98" s="216"/>
      <c r="Q98" s="316"/>
    </row>
    <row r="99" spans="1:104" s="80" customFormat="1" ht="19.399999999999999" hidden="1" customHeight="1" outlineLevel="1">
      <c r="A99" s="249"/>
      <c r="B99" s="444">
        <f>O95</f>
        <v>0</v>
      </c>
      <c r="C99" s="445"/>
      <c r="D99" s="267"/>
      <c r="E99" s="277" t="str" cm="1">
        <f t="array" ref="E99">_xlfn.IFS(B99&lt;G99,"＜",B99&gt;=G99,"≧",TRUE,"")</f>
        <v>≧</v>
      </c>
      <c r="F99" s="265"/>
      <c r="G99" s="278">
        <f>$H$54+$I$54+$J$54</f>
        <v>0</v>
      </c>
      <c r="H99" s="249" t="s">
        <v>57</v>
      </c>
      <c r="I99" s="272" t="s">
        <v>58</v>
      </c>
      <c r="J99" s="278">
        <f>$H$54</f>
        <v>0</v>
      </c>
      <c r="K99" s="277" t="s">
        <v>86</v>
      </c>
      <c r="L99" s="446">
        <f>$I$54</f>
        <v>0</v>
      </c>
      <c r="M99" s="447"/>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99999999999999"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99999999999999"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99999999999999"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99999999999999"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99999999999999"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99999999999999"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99999999999999"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99999999999999"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148</v>
      </c>
      <c r="N107" s="299">
        <f>J56</f>
        <v>0</v>
      </c>
      <c r="O107" s="258"/>
      <c r="P107" s="446"/>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99999999999999" hidden="1" customHeight="1" outlineLevel="1">
      <c r="A108" s="249"/>
      <c r="B108" s="448">
        <f>O95</f>
        <v>0</v>
      </c>
      <c r="C108" s="449"/>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441"/>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99999999999999"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99999999999999"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99999999999999"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99999999999999"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99999999999999"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99999999999999"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99999999999999"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99999999999999"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99999999999999"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99999999999999"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99999999999999"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99999999999999"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99999999999999"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99999999999999"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99999999999999"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99999999999999"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4" hidden="1" outlineLevel="1">
      <c r="A125" s="249"/>
      <c r="B125" s="248" t="str">
        <f>$A$53</f>
        <v>所定労働日数(日/月)</v>
      </c>
      <c r="C125" s="234"/>
      <c r="D125" s="249"/>
      <c r="E125" s="233">
        <f>$A$54</f>
        <v>18</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144</v>
      </c>
      <c r="N125" s="216"/>
      <c r="O125" s="271" t="s">
        <v>146</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4" hidden="1" outlineLevel="1">
      <c r="A126" s="249"/>
      <c r="B126" s="257" t="str">
        <f>$E$53</f>
        <v>休暇日数(日/月)</v>
      </c>
      <c r="C126" s="258"/>
      <c r="D126" s="249"/>
      <c r="E126" s="233">
        <f>$E$54</f>
        <v>0</v>
      </c>
      <c r="F126" s="259">
        <f>$F$54</f>
        <v>18</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99999999999999"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99999999999999"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99999999999999" hidden="1" customHeight="1" outlineLevel="1">
      <c r="A129" s="271"/>
      <c r="B129" s="270" t="s">
        <v>146</v>
      </c>
      <c r="C129" s="271"/>
      <c r="D129" s="270"/>
      <c r="E129" s="271"/>
      <c r="F129" s="265"/>
      <c r="G129" s="272"/>
      <c r="H129" s="273" t="s">
        <v>147</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99999999999999" hidden="1" customHeight="1" outlineLevel="1">
      <c r="A130" s="249"/>
      <c r="B130" s="448">
        <f>O126</f>
        <v>0</v>
      </c>
      <c r="C130" s="449"/>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99999999999999"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99999999999999"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99999999999999"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99999999999999" hidden="1" customHeight="1" outlineLevel="1">
      <c r="A134" s="249"/>
      <c r="B134" s="267"/>
      <c r="C134" s="234"/>
      <c r="D134" s="267"/>
      <c r="E134" s="277"/>
      <c r="F134" s="277"/>
      <c r="G134" s="272"/>
      <c r="H134" s="278"/>
      <c r="I134" s="249"/>
      <c r="J134" s="272"/>
      <c r="K134" s="278"/>
      <c r="L134" s="291" t="s">
        <v>89</v>
      </c>
      <c r="M134" s="275"/>
      <c r="N134" s="258"/>
      <c r="O134" s="258" t="s">
        <v>145</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99999999999999"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99999999999999"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99999999999999"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99999999999999"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450"/>
      <c r="N138" s="258"/>
      <c r="O138" s="443"/>
      <c r="P138" s="446"/>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99999999999999" hidden="1" customHeight="1" outlineLevel="1">
      <c r="A139" s="249"/>
      <c r="B139" s="448">
        <f>$O$126</f>
        <v>0</v>
      </c>
      <c r="C139" s="449"/>
      <c r="D139" s="267"/>
      <c r="E139" s="258" t="s">
        <v>51</v>
      </c>
      <c r="F139" s="288" t="str">
        <f>"("&amp;$H$138&amp;" "&amp;$K$138&amp;" + "&amp;$I$53&amp;" "&amp;$I$54&amp;")"</f>
        <v>(NEDO事業の従事時間(h/月) 0 + 他の公的事業従事時間(h/月) 0)</v>
      </c>
      <c r="G139" s="289"/>
      <c r="H139" s="290"/>
      <c r="I139" s="290"/>
      <c r="J139" s="290"/>
      <c r="K139" s="290"/>
      <c r="L139" s="290"/>
      <c r="M139" s="451"/>
      <c r="N139" s="279"/>
      <c r="O139" s="441"/>
      <c r="P139" s="441"/>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99999999999999"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99999999999999"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99999999999999"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99999999999999"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99999999999999"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99999999999999"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99999999999999"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99999999999999"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99999999999999"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99999999999999"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99999999999999"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99999999999999"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99999999999999"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99999999999999"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99999999999999"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99999999999999"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99999999999999" hidden="1" customHeight="1" outlineLevel="1">
      <c r="A156" s="271"/>
      <c r="B156" s="248" t="str">
        <f>$A$53</f>
        <v>所定労働日数(日/月)</v>
      </c>
      <c r="C156" s="234"/>
      <c r="D156" s="249"/>
      <c r="E156" s="250">
        <f>A54</f>
        <v>18</v>
      </c>
      <c r="F156" s="251" t="str">
        <f>$F$53</f>
        <v>稼働日数(日/月)</v>
      </c>
      <c r="G156" s="252"/>
      <c r="H156" s="253" t="s">
        <v>149</v>
      </c>
      <c r="I156" s="216"/>
      <c r="J156" s="254" t="s">
        <v>150</v>
      </c>
      <c r="K156" s="216"/>
      <c r="L156" s="216"/>
      <c r="M156" s="255" t="s">
        <v>151</v>
      </c>
      <c r="N156" s="216"/>
      <c r="O156" s="256" t="s">
        <v>146</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99999999999999" hidden="1" customHeight="1" outlineLevel="1">
      <c r="A157" s="249"/>
      <c r="B157" s="257" t="str">
        <f>$E$53</f>
        <v>休暇日数(日/月)</v>
      </c>
      <c r="C157" s="258"/>
      <c r="D157" s="249"/>
      <c r="E157" s="250">
        <f>E54</f>
        <v>0</v>
      </c>
      <c r="F157" s="259">
        <f>F54</f>
        <v>18</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99999999999999"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99999999999999"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99999999999999" hidden="1" customHeight="1" outlineLevel="1">
      <c r="A160" s="271"/>
      <c r="B160" s="270" t="s">
        <v>146</v>
      </c>
      <c r="C160" s="271"/>
      <c r="D160" s="270"/>
      <c r="E160" s="271"/>
      <c r="F160" s="265"/>
      <c r="G160" s="272"/>
      <c r="H160" s="273" t="s">
        <v>152</v>
      </c>
      <c r="I160" s="272"/>
      <c r="J160" s="253" t="str">
        <f>$H$53</f>
        <v>NEDO事業の従事時間(h/月)</v>
      </c>
      <c r="K160" s="274"/>
      <c r="L160" s="216"/>
      <c r="M160" s="257"/>
      <c r="N160" s="275"/>
      <c r="O160" s="275" t="str">
        <f>$I$53</f>
        <v>他の公的事業従事時間(h/月)</v>
      </c>
      <c r="P160" s="439"/>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99999999999999" hidden="1" customHeight="1" outlineLevel="1">
      <c r="A161" s="249"/>
      <c r="B161" s="440" t="str">
        <f>TEXT($B$58*$F$58-G58,"###.00")&amp;" /固定除く"</f>
        <v>.00 /固定除く</v>
      </c>
      <c r="C161" s="441"/>
      <c r="D161" s="441"/>
      <c r="E161" s="277" t="str" cm="1">
        <f t="array" ref="E161">_xlfn.IFS(($B$58*$F$58-G58)&lt;G161,"＜",($B$58*$F$58-G58)&gt;=G161,"≧",TRUE,"")</f>
        <v>≧</v>
      </c>
      <c r="F161" s="265"/>
      <c r="G161" s="278">
        <f>$H$54+$I$54</f>
        <v>0</v>
      </c>
      <c r="H161" s="263" t="s">
        <v>57</v>
      </c>
      <c r="I161" s="272"/>
      <c r="J161" s="442">
        <f>$H$54</f>
        <v>0</v>
      </c>
      <c r="K161" s="441"/>
      <c r="L161" s="280"/>
      <c r="M161" s="279"/>
      <c r="N161" s="263" t="s">
        <v>61</v>
      </c>
      <c r="O161" s="279">
        <f>$I$54</f>
        <v>0</v>
      </c>
      <c r="P161" s="439"/>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99999999999999"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99999999999999" hidden="1" customHeight="1" outlineLevel="1">
      <c r="A163" s="271"/>
      <c r="B163" s="270" t="s">
        <v>53</v>
      </c>
      <c r="C163" s="271"/>
      <c r="D163" s="270"/>
      <c r="E163" s="271"/>
      <c r="F163" s="265"/>
      <c r="G163" s="272"/>
      <c r="H163" s="273" t="s">
        <v>152</v>
      </c>
      <c r="I163" s="272"/>
      <c r="J163" s="257"/>
      <c r="K163" s="273" t="str">
        <f>$H$53</f>
        <v>NEDO事業の従事時間(h/月)</v>
      </c>
      <c r="L163" s="216"/>
      <c r="M163" s="257"/>
      <c r="N163" s="281" t="str">
        <f>$I$53</f>
        <v>他の公的事業従事時間(h/月)</v>
      </c>
      <c r="O163" s="443"/>
      <c r="P163" s="439"/>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99999999999999" hidden="1" customHeight="1" outlineLevel="1">
      <c r="A164" s="249"/>
      <c r="B164" s="440" t="str">
        <f>TEXT($B$58*$F$58+$D$58-G58,"###.00")&amp;" /固定含む"</f>
        <v>.00 /固定含む</v>
      </c>
      <c r="C164" s="441"/>
      <c r="D164" s="441"/>
      <c r="E164" s="277" t="str" cm="1">
        <f t="array" ref="E164">_xlfn.IFS(($B$58*$F$58+$D$58-G58)&lt;G164,"＜",($B$58*$F$58+$D$58-G58)&gt;=G164,"≧",TRUE,"")</f>
        <v>≧</v>
      </c>
      <c r="F164" s="265"/>
      <c r="G164" s="278">
        <f>$H$54+$I$54</f>
        <v>0</v>
      </c>
      <c r="H164" s="263" t="s">
        <v>57</v>
      </c>
      <c r="I164" s="278"/>
      <c r="J164" s="282">
        <f>$H$54</f>
        <v>0</v>
      </c>
      <c r="K164" s="277"/>
      <c r="L164" s="283" t="s">
        <v>61</v>
      </c>
      <c r="M164" s="279"/>
      <c r="N164" s="279">
        <f>$I$54</f>
        <v>0</v>
      </c>
      <c r="O164" s="441"/>
      <c r="P164" s="439"/>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99999999999999"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99999999999999"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99999999999999"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99999999999999"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99999999999999"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99999999999999" hidden="1" customHeight="1" outlineLevel="1">
      <c r="A170" s="267" t="s">
        <v>64</v>
      </c>
      <c r="B170" s="234"/>
      <c r="C170" s="234"/>
      <c r="D170" s="267"/>
      <c r="E170" s="216"/>
      <c r="F170" s="264"/>
      <c r="G170" s="278"/>
      <c r="H170" s="278"/>
      <c r="I170" s="278"/>
      <c r="J170" s="278"/>
      <c r="K170" s="278"/>
      <c r="L170" s="278"/>
      <c r="M170" s="216"/>
      <c r="N170" s="216"/>
      <c r="O170" s="284" t="s">
        <v>145</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99999999999999"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99999999999999"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99999999999999"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99999999999999" hidden="1" customHeight="1" outlineLevel="1">
      <c r="A174" s="249"/>
      <c r="B174" s="270" t="str">
        <f>$O$156</f>
        <v>所定労働時間(h/月)</v>
      </c>
      <c r="C174" s="255"/>
      <c r="D174" s="216"/>
      <c r="E174" s="443" t="s">
        <v>51</v>
      </c>
      <c r="F174" s="249"/>
      <c r="G174" s="249"/>
      <c r="H174" s="257" t="str">
        <f>$H$53</f>
        <v>NEDO事業の従事時間(h/月)</v>
      </c>
      <c r="I174" s="234"/>
      <c r="J174" s="227"/>
      <c r="K174" s="229">
        <f>$H$54</f>
        <v>0</v>
      </c>
      <c r="L174" s="216"/>
      <c r="M174" s="216"/>
      <c r="N174" s="454" t="s">
        <v>61</v>
      </c>
      <c r="O174" s="293" t="s">
        <v>145</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99999999999999" hidden="1" customHeight="1" outlineLevel="1">
      <c r="A175" s="249"/>
      <c r="B175" s="440" t="str">
        <f>TEXT($B$58*$F$58-G58,"###.00")&amp;" /固定除く"</f>
        <v>.00 /固定除く</v>
      </c>
      <c r="C175" s="441"/>
      <c r="D175" s="441"/>
      <c r="E175" s="441"/>
      <c r="F175" s="288" t="str">
        <f>H174&amp;" "&amp;K$174&amp;" + "&amp;$I$53&amp;" "&amp;$I$54</f>
        <v>NEDO事業の従事時間(h/月) 0 + 他の公的事業従事時間(h/月) 0</v>
      </c>
      <c r="G175" s="289"/>
      <c r="H175" s="290"/>
      <c r="I175" s="290"/>
      <c r="J175" s="290"/>
      <c r="K175" s="290"/>
      <c r="L175" s="290"/>
      <c r="M175" s="216"/>
      <c r="N175" s="454"/>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99999999999999"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99999999999999"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99999999999999" hidden="1" customHeight="1" outlineLevel="1">
      <c r="A178" s="249"/>
      <c r="B178" s="270" t="str">
        <f>$O$156</f>
        <v>所定労働時間(h/月)</v>
      </c>
      <c r="C178" s="255"/>
      <c r="D178" s="216"/>
      <c r="E178" s="443" t="s">
        <v>51</v>
      </c>
      <c r="F178" s="249"/>
      <c r="G178" s="249"/>
      <c r="H178" s="257" t="str">
        <f>$H$53</f>
        <v>NEDO事業の従事時間(h/月)</v>
      </c>
      <c r="I178" s="234"/>
      <c r="J178" s="227"/>
      <c r="K178" s="229">
        <f>$H$54</f>
        <v>0</v>
      </c>
      <c r="L178" s="216"/>
      <c r="M178" s="216"/>
      <c r="N178" s="454" t="s">
        <v>61</v>
      </c>
      <c r="O178" s="293" t="s">
        <v>145</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99999999999999" hidden="1" customHeight="1" outlineLevel="1">
      <c r="A179" s="249"/>
      <c r="B179" s="440" t="str">
        <f>TEXT($B$58*$F$58-G58,"###.00")&amp;" /固定除く"</f>
        <v>.00 /固定除く</v>
      </c>
      <c r="C179" s="441"/>
      <c r="D179" s="441"/>
      <c r="E179" s="441"/>
      <c r="F179" s="288" t="str">
        <f>H178&amp;" "&amp;K$174&amp;" + "&amp;$I$53&amp;" "&amp;$I$54</f>
        <v>NEDO事業の従事時間(h/月) 0 + 他の公的事業従事時間(h/月) 0</v>
      </c>
      <c r="G179" s="289"/>
      <c r="H179" s="290"/>
      <c r="I179" s="290"/>
      <c r="J179" s="290"/>
      <c r="K179" s="290"/>
      <c r="L179" s="290"/>
      <c r="M179" s="216"/>
      <c r="N179" s="454"/>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99999999999999"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99999999999999" hidden="1" customHeight="1" outlineLevel="1">
      <c r="A181" s="249"/>
      <c r="B181" s="297" t="s">
        <v>153</v>
      </c>
      <c r="C181" s="234"/>
      <c r="D181" s="265"/>
      <c r="E181" s="265"/>
      <c r="F181" s="298" t="str">
        <f>$O$156</f>
        <v>所定労働時間(h/月)</v>
      </c>
      <c r="G181" s="443" t="s">
        <v>51</v>
      </c>
      <c r="H181" s="249"/>
      <c r="I181" s="249"/>
      <c r="J181" s="257" t="str">
        <f>$H$53</f>
        <v>NEDO事業の従事時間(h/月)</v>
      </c>
      <c r="K181" s="234"/>
      <c r="L181" s="227"/>
      <c r="M181" s="452">
        <f>$H$54</f>
        <v>0</v>
      </c>
      <c r="N181" s="453"/>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99999999999999" hidden="1" customHeight="1" outlineLevel="1">
      <c r="A182" s="249"/>
      <c r="B182" s="440" t="str">
        <f>"( "&amp;H58+I58</f>
        <v>( 0</v>
      </c>
      <c r="C182" s="441"/>
      <c r="D182" s="301"/>
      <c r="E182" s="267"/>
      <c r="F182" s="302" t="str">
        <f>"ー　 "&amp;B58*F58-G58+D58&amp;"/固定含む )"</f>
        <v>ー　 0/固定含む )</v>
      </c>
      <c r="G182" s="441"/>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99999999999999"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99999999999999"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99999999999999"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99999999999999" hidden="1" customHeight="1" outlineLevel="1">
      <c r="A186" s="258" t="s">
        <v>56</v>
      </c>
      <c r="B186" s="254" t="s">
        <v>111</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4"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146</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4" hidden="1" outlineLevel="1">
      <c r="A188" s="249"/>
      <c r="B188" s="257"/>
      <c r="C188" s="233">
        <f>$A$54</f>
        <v>18</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99999999999999"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99999999999999"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99999999999999" hidden="1" customHeight="1" outlineLevel="1">
      <c r="A191" s="271"/>
      <c r="B191" s="270" t="s">
        <v>146</v>
      </c>
      <c r="C191" s="271"/>
      <c r="D191" s="270"/>
      <c r="E191" s="271"/>
      <c r="F191" s="265"/>
      <c r="G191" s="255" t="s">
        <v>154</v>
      </c>
      <c r="H191" s="274"/>
      <c r="I191" s="272"/>
      <c r="J191" s="273" t="str">
        <f>$H$53</f>
        <v>NEDO事業の従事時間(h/月)</v>
      </c>
      <c r="K191" s="216"/>
      <c r="L191" s="216"/>
      <c r="M191" s="273" t="s">
        <v>155</v>
      </c>
      <c r="N191" s="258"/>
      <c r="O191" s="284" t="s">
        <v>156</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99999999999999" hidden="1" customHeight="1" outlineLevel="1">
      <c r="A192" s="249"/>
      <c r="B192" s="448">
        <f>O188</f>
        <v>0</v>
      </c>
      <c r="C192" s="449"/>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99999999999999"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99999999999999"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99999999999999"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99999999999999"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99999999999999"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99999999999999"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99999999999999"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99999999999999"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99999999999999"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99999999999999"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99999999999999"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99999999999999"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99999999999999"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99999999999999"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99999999999999"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99999999999999"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99999999999999"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99999999999999"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99999999999999"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99999999999999"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99999999999999"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99999999999999"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99999999999999"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99999999999999"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99999999999999" hidden="1" customHeight="1" outlineLevel="1">
      <c r="A217" s="258" t="s">
        <v>56</v>
      </c>
      <c r="B217" s="254" t="s">
        <v>110</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4"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157</v>
      </c>
      <c r="N218" s="216"/>
      <c r="O218" s="311" t="s">
        <v>146</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4" hidden="1" outlineLevel="1">
      <c r="A219" s="249"/>
      <c r="B219" s="257"/>
      <c r="C219" s="233">
        <f>$A$54</f>
        <v>18</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99999999999999"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99999999999999"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99999999999999" hidden="1" customHeight="1" outlineLevel="1">
      <c r="A222" s="271"/>
      <c r="B222" s="270" t="s">
        <v>146</v>
      </c>
      <c r="C222" s="271"/>
      <c r="D222" s="270"/>
      <c r="E222" s="271"/>
      <c r="F222" s="265"/>
      <c r="G222" s="253" t="s">
        <v>158</v>
      </c>
      <c r="H222" s="274"/>
      <c r="I222" s="272"/>
      <c r="J222" s="273" t="str">
        <f>$H$53</f>
        <v>NEDO事業の従事時間(h/月)</v>
      </c>
      <c r="K222" s="216"/>
      <c r="L222" s="216"/>
      <c r="M222" s="273" t="s">
        <v>155</v>
      </c>
      <c r="N222" s="258"/>
      <c r="O222" s="284" t="s">
        <v>156</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99999999999999" hidden="1" customHeight="1" outlineLevel="1">
      <c r="A223" s="249"/>
      <c r="B223" s="448">
        <f>O219</f>
        <v>0</v>
      </c>
      <c r="C223" s="449"/>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99999999999999"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99999999999999"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99999999999999"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99999999999999"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99999999999999"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99999999999999"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99999999999999"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99999999999999"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99999999999999"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99999999999999"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99999999999999"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99999999999999"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99999999999999"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99999999999999"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99999999999999"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99999999999999"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99999999999999"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99999999999999"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99999999999999"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99999999999999"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99999999999999"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99999999999999"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99999999999999"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99999999999999"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99999999999999" customHeight="1" collapsed="1"/>
  </sheetData>
  <sheetProtection algorithmName="SHA-512" hashValue="g9Ix5ueNkKKN6beNZSkyyWadFOBtOb2KyWg+MDbS61jQwxaObSOg5nvLQAk2ZGNNSxCD5p8Y/lqYFh/yFr3sjw==" saltValue="l6glP1ZSbN9Y59M6jZ6m7w==" spinCount="100000" sheet="1" formatRows="0" selectLockedCells="1"/>
  <dataConsolidate/>
  <mergeCells count="140">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s>
  <phoneticPr fontId="2"/>
  <conditionalFormatting sqref="A13:Q43">
    <cfRule type="expression" dxfId="105" priority="37">
      <formula>OR($C13="休暇",$C13="休日")</formula>
    </cfRule>
  </conditionalFormatting>
  <conditionalFormatting sqref="B13:B43">
    <cfRule type="expression" dxfId="104" priority="85">
      <formula>$B13="土"</formula>
    </cfRule>
    <cfRule type="expression" dxfId="103" priority="84">
      <formula>$B13="日"</formula>
    </cfRule>
  </conditionalFormatting>
  <conditionalFormatting sqref="B64 B68 F68 B71">
    <cfRule type="expression" dxfId="102" priority="35">
      <formula>OR($N$54="管理職",$N$54="裁量労働制",$N$54="固定残業制")</formula>
    </cfRule>
  </conditionalFormatting>
  <conditionalFormatting sqref="B64 B68 F68">
    <cfRule type="expression" dxfId="101" priority="3">
      <formula>OR($N$54="(大学・国研等)管理職",$N$54="(大学・国研等)裁量労働制")</formula>
    </cfRule>
  </conditionalFormatting>
  <conditionalFormatting sqref="B76">
    <cfRule type="expression" dxfId="100" priority="15">
      <formula>OR($N$54="管理職",$N$54="裁量労働制")</formula>
    </cfRule>
  </conditionalFormatting>
  <conditionalFormatting sqref="B77">
    <cfRule type="expression" dxfId="99" priority="29">
      <formula>OR($N$54="管理職",$N$54="裁量労働制")</formula>
    </cfRule>
  </conditionalFormatting>
  <conditionalFormatting sqref="B80">
    <cfRule type="expression" dxfId="98" priority="27">
      <formula>$N$54="固定残業制"</formula>
    </cfRule>
  </conditionalFormatting>
  <conditionalFormatting sqref="B83 B87 B90">
    <cfRule type="expression" dxfId="97" priority="24">
      <formula>$N$54="固定残業制"</formula>
    </cfRule>
  </conditionalFormatting>
  <conditionalFormatting sqref="B84 B88 B91">
    <cfRule type="expression" dxfId="96" priority="21">
      <formula>$N$54="固定残業制"</formula>
    </cfRule>
  </conditionalFormatting>
  <conditionalFormatting sqref="B65:C65 B69:C69 F69 B72:C72 B78:C78">
    <cfRule type="expression" dxfId="95" priority="9">
      <formula>OR($N$54="管理職",$N$54="裁量労働制")</formula>
    </cfRule>
  </conditionalFormatting>
  <conditionalFormatting sqref="B65:C65 B69:C69 F69 B72:C72">
    <cfRule type="expression" dxfId="94" priority="33">
      <formula>OR($N$54="管理職",$N$54="裁量労働制",$N$54="固定残業制")</formula>
    </cfRule>
  </conditionalFormatting>
  <conditionalFormatting sqref="B65:C65 B69:C69 F69">
    <cfRule type="expression" dxfId="93" priority="2">
      <formula>OR($N$54="(大学・国研等)管理職",$N$54="(大学・国研等)裁量労働制")</formula>
    </cfRule>
  </conditionalFormatting>
  <conditionalFormatting sqref="B69:D69">
    <cfRule type="expression" dxfId="92" priority="7">
      <formula>OR($N$54="管理職",$N$54="裁量労働制",$N$54="固定残業制",$N$54="(大学・国研等)管理職",$N$54="(大学・国研等)裁量労働制")</formula>
    </cfRule>
  </conditionalFormatting>
  <conditionalFormatting sqref="C64 F64:O64 C68 G68:O68 C71:N71">
    <cfRule type="expression" dxfId="91" priority="14">
      <formula>OR($N$54="管理職",$N$54="裁量労働制",$N$54="固定残業制")</formula>
    </cfRule>
  </conditionalFormatting>
  <conditionalFormatting sqref="C80:L80">
    <cfRule type="expression" dxfId="90" priority="25">
      <formula>$N$54="固定残業制"</formula>
    </cfRule>
  </conditionalFormatting>
  <conditionalFormatting sqref="C83:L83 C90:N90 C87:E87">
    <cfRule type="expression" dxfId="89" priority="18">
      <formula>$N$54="固定残業制"</formula>
    </cfRule>
  </conditionalFormatting>
  <conditionalFormatting sqref="C84:L84 C88:L88 C91:N91">
    <cfRule type="expression" dxfId="88" priority="19">
      <formula>$N$54="固定残業制"</formula>
    </cfRule>
  </conditionalFormatting>
  <conditionalFormatting sqref="C76:N76">
    <cfRule type="expression" dxfId="87" priority="34">
      <formula>OR($N$54="管理職",$N$54="裁量労働制")</formula>
    </cfRule>
  </conditionalFormatting>
  <conditionalFormatting sqref="C78:N78">
    <cfRule type="expression" dxfId="86" priority="32">
      <formula>OR($N$54="管理職",$N$54="裁量労働制")</formula>
    </cfRule>
  </conditionalFormatting>
  <conditionalFormatting sqref="C64:O64 C68 G68:O68">
    <cfRule type="expression" dxfId="85" priority="12">
      <formula>OR($N$54="管理職",$N$54="裁量労働制",$N$54="固定残業制",$N$54="(大学・国研等)管理職",$N$54="(大学・国研等)裁量労働制")</formula>
    </cfRule>
  </conditionalFormatting>
  <conditionalFormatting sqref="D65">
    <cfRule type="expression" dxfId="84" priority="1">
      <formula>OR($N$54="(大学・国研等)管理職",$N$54="(大学・国研等)裁量労働制")</formula>
    </cfRule>
  </conditionalFormatting>
  <conditionalFormatting sqref="D65:O65 C69 G69:O69 C72:N72">
    <cfRule type="expression" dxfId="83" priority="11">
      <formula>OR($N$54="管理職",$N$54="裁量労働制",$N$54="固定残業制")</formula>
    </cfRule>
  </conditionalFormatting>
  <conditionalFormatting sqref="D65:O65 C69 G69:O69">
    <cfRule type="expression" dxfId="82" priority="5">
      <formula>OR($N$54="(大学・国研等)管理職",$N$54="(大学・国研等)裁量労働制")</formula>
    </cfRule>
  </conditionalFormatting>
  <conditionalFormatting sqref="E10:F10">
    <cfRule type="expression" dxfId="81" priority="75">
      <formula>OR(I9="管理職/高プロ",I9="固定残業代有",I9="(大学・国研等)管理職/高プロ")</formula>
    </cfRule>
  </conditionalFormatting>
  <conditionalFormatting sqref="F83:L83 H90:N90">
    <cfRule type="expression" dxfId="80" priority="6">
      <formula>$N$54="固定残業制"</formula>
    </cfRule>
  </conditionalFormatting>
  <conditionalFormatting sqref="F87:L87">
    <cfRule type="expression" dxfId="79" priority="20">
      <formula>$N$54="固定残業制"</formula>
    </cfRule>
  </conditionalFormatting>
  <conditionalFormatting sqref="F77:N77">
    <cfRule type="expression" dxfId="78" priority="16">
      <formula>OR($N$54="管理職",$N$54="裁量労働制")</formula>
    </cfRule>
  </conditionalFormatting>
  <conditionalFormatting sqref="G10">
    <cfRule type="expression" dxfId="77" priority="80">
      <formula>OR($I$9="管理職/高プロ",$I$9="固定残業代有",$I$9="(大学・国研等)管理職/高プロ")</formula>
    </cfRule>
  </conditionalFormatting>
  <conditionalFormatting sqref="H2">
    <cfRule type="expression" dxfId="76" priority="78">
      <formula>COUNTA($F$1)=1</formula>
    </cfRule>
  </conditionalFormatting>
  <conditionalFormatting sqref="H10">
    <cfRule type="expression" dxfId="75" priority="73">
      <formula>OR($I$9="管理職/高プロ",$I$9="裁量",$I$9="固定残業代有",$I$9="(大学・国研等)裁量")</formula>
    </cfRule>
  </conditionalFormatting>
  <conditionalFormatting sqref="I9:J9">
    <cfRule type="expression" dxfId="74" priority="81">
      <formula>COUNTA($F$1)=1</formula>
    </cfRule>
  </conditionalFormatting>
  <conditionalFormatting sqref="I1:M1">
    <cfRule type="expression" dxfId="73" priority="83">
      <formula>$I$1&lt;&gt;"-"</formula>
    </cfRule>
  </conditionalFormatting>
  <conditionalFormatting sqref="J10">
    <cfRule type="expression" dxfId="72" priority="74">
      <formula>OR($I$9="管理職/高プロ",$I$9="裁量",$I$9="固定残業代有",$I$9="(大学・国研等)裁量")</formula>
    </cfRule>
  </conditionalFormatting>
  <conditionalFormatting sqref="K10">
    <cfRule type="expression" dxfId="71" priority="76">
      <formula>OR($I$9="裁量",$I$9="固定残業代有",$I$9="(大学・国研等)裁量")</formula>
    </cfRule>
  </conditionalFormatting>
  <conditionalFormatting sqref="M80">
    <cfRule type="expression" dxfId="70" priority="26">
      <formula>$N$54="固定残業制"</formula>
    </cfRule>
  </conditionalFormatting>
  <conditionalFormatting sqref="M83 M87 O90">
    <cfRule type="expression" dxfId="69" priority="23">
      <formula>$N$54="固定残業制"</formula>
    </cfRule>
  </conditionalFormatting>
  <conditionalFormatting sqref="M84 M88 O91">
    <cfRule type="expression" dxfId="68" priority="22">
      <formula>$N$54="固定残業制"</formula>
    </cfRule>
  </conditionalFormatting>
  <conditionalFormatting sqref="N10">
    <cfRule type="expression" dxfId="67" priority="82">
      <formula>OR($I$9="裁量",$I$9="固定残業代有",$I$9="(大学・国研等)裁量")</formula>
    </cfRule>
  </conditionalFormatting>
  <conditionalFormatting sqref="O10">
    <cfRule type="expression" dxfId="66" priority="86">
      <formula>OR($H$2="あり",$Q$2="あり")</formula>
    </cfRule>
  </conditionalFormatting>
  <conditionalFormatting sqref="O76">
    <cfRule type="expression" dxfId="65" priority="31">
      <formula>OR($N$54="管理職",$N$54="裁量労働制")</formula>
    </cfRule>
  </conditionalFormatting>
  <conditionalFormatting sqref="O77">
    <cfRule type="expression" dxfId="64" priority="10">
      <formula>OR(,$N$54="管理職",$N$54="裁量労働制")</formula>
    </cfRule>
  </conditionalFormatting>
  <conditionalFormatting sqref="O78">
    <cfRule type="expression" dxfId="63" priority="28">
      <formula>OR($N$54="管理職",$N$54="裁量労働制")</formula>
    </cfRule>
  </conditionalFormatting>
  <conditionalFormatting sqref="O80 O84 O88">
    <cfRule type="expression" dxfId="62" priority="17">
      <formula>$N$54="固定残業制"</formula>
    </cfRule>
  </conditionalFormatting>
  <conditionalFormatting sqref="P64 D68 O68:P68">
    <cfRule type="expression" dxfId="61" priority="4">
      <formula>OR($N$54="(大学・国研等)管理職",$N$54="(大学・国研等)裁量労働制")</formula>
    </cfRule>
  </conditionalFormatting>
  <conditionalFormatting sqref="P64 D68 P68 O71">
    <cfRule type="expression" dxfId="60" priority="13">
      <formula>OR($N$54="管理職",$N$54="裁量労働制",$N$54="固定残業制")</formula>
    </cfRule>
  </conditionalFormatting>
  <conditionalFormatting sqref="P65 P69 O72">
    <cfRule type="expression" dxfId="59" priority="8">
      <formula>OR($N$54="管理職",$N$54="裁量労働制",$N$54="固定残業制")</formula>
    </cfRule>
  </conditionalFormatting>
  <conditionalFormatting sqref="P65 P69">
    <cfRule type="expression" dxfId="58" priority="30">
      <formula>OR($N$54="管理職",$N$54="裁量労働制",$N$54="(大学・国研等)管理職",$N$54="(大学・国研等)裁量労働制")</formula>
    </cfRule>
  </conditionalFormatting>
  <conditionalFormatting sqref="Q2">
    <cfRule type="expression" dxfId="57" priority="79">
      <formula>COUNTA($F$1)=1</formula>
    </cfRule>
  </conditionalFormatting>
  <conditionalFormatting sqref="Q10">
    <cfRule type="expression" dxfId="56" priority="87">
      <formula>OR($H$2="あり",$Q$2="あり")</formula>
    </cfRule>
  </conditionalFormatting>
  <conditionalFormatting sqref="AI1">
    <cfRule type="expression" dxfId="54" priority="89">
      <formula>COUNTIF(AI2:AI26,"○")=COUNTA($AH$2:$AH$26)</formula>
    </cfRule>
  </conditionalFormatting>
  <dataValidations count="8">
    <dataValidation type="custom" allowBlank="1" showInputMessage="1" showErrorMessage="1" sqref="I20" xr:uid="{BC7CE5E2-053A-471E-8DA7-834376320378}">
      <formula1>IF($C20="休日",I20="",I20&gt;"*")</formula1>
    </dataValidation>
    <dataValidation type="list" allowBlank="1" showInputMessage="1" showErrorMessage="1" sqref="C13:C43" xr:uid="{AE797742-E3AE-462C-A1E4-7D8AE47DC36E}">
      <formula1>$AP$4:$AP$7</formula1>
    </dataValidation>
    <dataValidation type="list" imeMode="on" allowBlank="1" sqref="I9:J9" xr:uid="{F1E0C5B7-BD21-4EAE-B2F6-BBC91DA64F20}">
      <formula1>"通常勤務,管理職/高プロ,裁量,固定残業代有,出向,(大学・国研等)管理職/高プロ,(大学・国研等)裁量,その他"</formula1>
    </dataValidation>
    <dataValidation type="list" allowBlank="1" showInputMessage="1" showErrorMessage="1" sqref="N55:P55" xr:uid="{B47D4773-F1BB-4094-8D57-00F638DA2BEA}">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1B6579FB-E89E-4D70-998C-9859485EF53D}">
      <formula1>0</formula1>
      <formula2>0.999988425925926</formula2>
    </dataValidation>
    <dataValidation type="time" operator="greaterThan" allowBlank="1" showInputMessage="1" showErrorMessage="1" errorTitle="時刻を入力して下さい。" error="0:01以上の時刻を入力して下さい。" sqref="G13:G43 E13:E43" xr:uid="{4F1BCAA0-7482-4DF8-95CF-04FB1FFABAE0}">
      <formula1>0</formula1>
    </dataValidation>
    <dataValidation type="list" allowBlank="1" showInputMessage="1" showErrorMessage="1" sqref="F1:H1" xr:uid="{C205FA96-1C27-499D-AD71-319C81585952}">
      <formula1>"委託業務従事日誌,補助事業従事日誌"</formula1>
    </dataValidation>
    <dataValidation type="list" allowBlank="1" showInputMessage="1" showErrorMessage="1" sqref="H2 Q2" xr:uid="{EF5B225A-1832-4523-B64F-CC537148DF87}">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6B83653E-2C11-4175-95E8-63B2BE576C7C}">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100EC584-E9F8-4686-974F-F4ADDDF00BFC}">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53B9-F911-421F-895F-A5EA11BABFBF}">
  <dimension ref="A1:CZ248"/>
  <sheetViews>
    <sheetView showGridLines="0" view="pageBreakPreview" zoomScale="115" zoomScaleNormal="100" zoomScaleSheetLayoutView="115" workbookViewId="0">
      <pane ySplit="1" topLeftCell="A2" activePane="bottomLeft" state="frozen"/>
      <selection activeCell="I9" sqref="I9:J9"/>
      <selection pane="bottomLeft" activeCell="E6" sqref="E6:P6"/>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36328125" style="1" customWidth="1"/>
    <col min="17" max="17" width="6.36328125" style="1" customWidth="1"/>
    <col min="18" max="18" width="2.90625" style="80" customWidth="1"/>
    <col min="19" max="19" width="60.6328125" style="1" customWidth="1"/>
    <col min="20" max="20" width="2.6328125" style="1" customWidth="1"/>
    <col min="21" max="25" width="2.7265625" style="1" hidden="1" customWidth="1" outlineLevel="1"/>
    <col min="26" max="33" width="2.90625" style="1" hidden="1" customWidth="1" outlineLevel="1"/>
    <col min="34" max="34" width="26.26953125" style="72" hidden="1" customWidth="1" outlineLevel="1"/>
    <col min="35" max="35" width="7.7265625" style="3" hidden="1" customWidth="1" outlineLevel="1"/>
    <col min="36" max="37" width="9" style="1" hidden="1" customWidth="1" outlineLevel="1"/>
    <col min="38" max="38" width="10.6328125" style="323" customWidth="1" collapsed="1"/>
    <col min="39" max="40" width="10.6328125" style="323" customWidth="1"/>
    <col min="41" max="44" width="7.6328125" style="1" hidden="1" customWidth="1" outlineLevel="1"/>
    <col min="45" max="45" width="6.6328125" style="1" hidden="1" customWidth="1" outlineLevel="1"/>
    <col min="46" max="46" width="10.6328125" style="323" customWidth="1" collapsed="1"/>
    <col min="47" max="104" width="10.6328125" style="323" customWidth="1"/>
    <col min="105" max="16384" width="9" style="1"/>
  </cols>
  <sheetData>
    <row r="1" spans="1:104" ht="17.149999999999999" customHeight="1" thickBot="1">
      <c r="A1" s="336" t="s">
        <v>175</v>
      </c>
      <c r="B1" s="337"/>
      <c r="C1" s="337"/>
      <c r="D1" s="337"/>
      <c r="E1" s="337"/>
      <c r="F1" s="338" t="s">
        <v>178</v>
      </c>
      <c r="G1" s="339"/>
      <c r="H1" s="339"/>
      <c r="I1" s="340" t="str">
        <f>IF(AI1="エラーなし","-","コメント(S列)をご確認ください。")</f>
        <v>コメント(S列)をご確認ください。</v>
      </c>
      <c r="J1" s="341"/>
      <c r="K1" s="341"/>
      <c r="L1" s="341"/>
      <c r="M1" s="341"/>
      <c r="N1" s="34" t="str">
        <f>IF($F$1="委託業務従事日誌","契約管理番号：","事業番号：")</f>
        <v>事業番号：</v>
      </c>
      <c r="O1" s="346" t="s">
        <v>161</v>
      </c>
      <c r="P1" s="347"/>
      <c r="Q1" s="12" t="str">
        <f>IF($F$1="委託業務従事日誌","別紙８","")</f>
        <v/>
      </c>
      <c r="R1" s="348" t="s">
        <v>50</v>
      </c>
      <c r="S1" s="84" t="s">
        <v>94</v>
      </c>
      <c r="T1" s="104"/>
      <c r="U1" s="79"/>
      <c r="V1" s="79"/>
      <c r="W1" s="79"/>
      <c r="X1" s="79"/>
      <c r="Y1" s="324" t="s">
        <v>77</v>
      </c>
      <c r="Z1" s="324" t="s">
        <v>78</v>
      </c>
      <c r="AA1" s="324" t="s">
        <v>79</v>
      </c>
      <c r="AB1" s="324" t="s">
        <v>80</v>
      </c>
      <c r="AC1" s="324" t="s">
        <v>83</v>
      </c>
      <c r="AD1" s="324" t="s">
        <v>81</v>
      </c>
      <c r="AE1" s="324" t="s">
        <v>82</v>
      </c>
      <c r="AF1" s="324" t="s">
        <v>126</v>
      </c>
      <c r="AG1" s="324"/>
      <c r="AH1" s="72" t="s">
        <v>25</v>
      </c>
      <c r="AI1" s="73" t="str">
        <f>IF(COUNTIF(AI2:AI26,"○")=COUNTA(AH2:AH26),"エラーなし","エラーあり")</f>
        <v>エラーあり</v>
      </c>
      <c r="AJ1" s="76" t="s">
        <v>37</v>
      </c>
      <c r="AK1" s="76"/>
      <c r="AO1" s="30"/>
      <c r="AP1" s="30"/>
      <c r="AQ1" s="30"/>
      <c r="AR1" s="30"/>
      <c r="AS1" s="30"/>
    </row>
    <row r="2" spans="1:104" ht="17.149999999999999" customHeight="1" thickBot="1">
      <c r="A2" s="330" t="s">
        <v>14</v>
      </c>
      <c r="B2" s="331"/>
      <c r="C2" s="331"/>
      <c r="D2" s="331"/>
      <c r="E2" s="331"/>
      <c r="F2" s="331"/>
      <c r="G2" s="331"/>
      <c r="H2" s="101"/>
      <c r="I2" s="102"/>
      <c r="J2" s="102"/>
      <c r="K2" s="102"/>
      <c r="L2" s="102"/>
      <c r="M2" s="102"/>
      <c r="N2" s="102"/>
      <c r="O2" s="102"/>
      <c r="P2" s="102" t="s">
        <v>20</v>
      </c>
      <c r="Q2" s="78"/>
      <c r="R2" s="349"/>
      <c r="S2" s="79" t="str" cm="1">
        <f t="array" ref="S2">IF(AND(AI2="○",AI3="○"),"○",_xlfn.IFS(AI2="○","",AI2="✕","✕　"&amp;AJ2&amp;"　　")&amp;_xlfn.IFS(AI3="○","",AI3="✕","✕　"&amp;AJ3))</f>
        <v>○</v>
      </c>
      <c r="T2" s="79"/>
      <c r="W2" s="79"/>
      <c r="X2" s="79"/>
      <c r="Y2" s="325"/>
      <c r="Z2" s="325"/>
      <c r="AA2" s="325"/>
      <c r="AB2" s="325"/>
      <c r="AC2" s="325"/>
      <c r="AD2" s="325"/>
      <c r="AE2" s="325"/>
      <c r="AF2" s="325"/>
      <c r="AG2" s="325"/>
      <c r="AH2" s="180" t="s">
        <v>33</v>
      </c>
      <c r="AI2" s="181" t="str">
        <f>IF(A1="","✕","○")</f>
        <v>○</v>
      </c>
      <c r="AJ2" s="77" t="s">
        <v>43</v>
      </c>
    </row>
    <row r="3" spans="1:104" ht="17.149999999999999" customHeight="1" thickBot="1">
      <c r="A3" s="332" t="str">
        <f>IF($F$1="委託業務従事日誌","委託業務の名称：","補助事業の名称：")</f>
        <v>補助事業の名称：</v>
      </c>
      <c r="B3" s="333"/>
      <c r="C3" s="333"/>
      <c r="D3" s="333"/>
      <c r="E3" s="326" t="s">
        <v>132</v>
      </c>
      <c r="F3" s="327"/>
      <c r="G3" s="327"/>
      <c r="H3" s="327"/>
      <c r="I3" s="327"/>
      <c r="J3" s="327"/>
      <c r="K3" s="327"/>
      <c r="L3" s="327"/>
      <c r="M3" s="327"/>
      <c r="N3" s="327"/>
      <c r="O3" s="327"/>
      <c r="P3" s="327"/>
      <c r="Q3" s="97"/>
      <c r="R3" s="349"/>
      <c r="S3" s="79" t="str" cm="1">
        <f t="array" ref="S3">IF(AND(AI4="○",AI5="○"),"○",_xlfn.IFS(AI4="○","",AI4="✕","✕　"&amp;AJ4&amp;"　　")&amp;_xlfn.IFS(AI5="○","",AI5="✕","✕　"&amp;AJ5))</f>
        <v>✕　“他のNEDO事業有無”が未選択。　　✕　“他の公的事業有無”が未選択。</v>
      </c>
      <c r="T3" s="79"/>
      <c r="W3" s="79"/>
      <c r="X3" s="79"/>
      <c r="Y3" s="325"/>
      <c r="Z3" s="325"/>
      <c r="AA3" s="325"/>
      <c r="AB3" s="325"/>
      <c r="AC3" s="325"/>
      <c r="AD3" s="325"/>
      <c r="AE3" s="325"/>
      <c r="AF3" s="325"/>
      <c r="AG3" s="325"/>
      <c r="AH3" s="182" t="s">
        <v>32</v>
      </c>
      <c r="AI3" s="183" t="str">
        <f>IF(O1="","✕","○")</f>
        <v>○</v>
      </c>
      <c r="AJ3" s="77" t="s">
        <v>38</v>
      </c>
      <c r="AO3" s="169" t="s">
        <v>113</v>
      </c>
      <c r="AP3" s="171" t="s">
        <v>112</v>
      </c>
      <c r="AQ3" s="3"/>
      <c r="AR3" s="3"/>
      <c r="AS3" s="3"/>
    </row>
    <row r="4" spans="1:104" ht="17.149999999999999" customHeight="1" thickBot="1">
      <c r="A4" s="334"/>
      <c r="B4" s="335"/>
      <c r="C4" s="335"/>
      <c r="D4" s="335"/>
      <c r="E4" s="326" t="s">
        <v>131</v>
      </c>
      <c r="F4" s="327"/>
      <c r="G4" s="327"/>
      <c r="H4" s="327"/>
      <c r="I4" s="327"/>
      <c r="J4" s="327"/>
      <c r="K4" s="327"/>
      <c r="L4" s="327"/>
      <c r="M4" s="327"/>
      <c r="N4" s="327"/>
      <c r="O4" s="327"/>
      <c r="P4" s="327"/>
      <c r="Q4" s="97"/>
      <c r="S4" s="79" t="str">
        <f>IF(COUNTA(E3:P5)&gt;=1,"○","✕ "&amp;AJ6)</f>
        <v>○</v>
      </c>
      <c r="T4" s="79"/>
      <c r="W4" s="79"/>
      <c r="X4" s="79"/>
      <c r="Y4" s="325"/>
      <c r="Z4" s="325"/>
      <c r="AA4" s="325"/>
      <c r="AB4" s="325"/>
      <c r="AC4" s="325"/>
      <c r="AD4" s="325"/>
      <c r="AE4" s="325"/>
      <c r="AF4" s="325"/>
      <c r="AG4" s="325"/>
      <c r="AH4" s="182" t="s">
        <v>31</v>
      </c>
      <c r="AI4" s="183" t="str" cm="1">
        <f t="array" ref="AI4">_xlfn.IFS(H2="あり","○",H2="なし","○",TRUE,"✕")</f>
        <v>✕</v>
      </c>
      <c r="AJ4" s="77" t="s">
        <v>39</v>
      </c>
      <c r="AO4" s="170">
        <f>I9</f>
        <v>0</v>
      </c>
      <c r="AP4" s="172" t="e">
        <f>VLOOKUP($AO$4,$AO$11:$AS$19,2,)</f>
        <v>#N/A</v>
      </c>
      <c r="AQ4" s="3"/>
      <c r="AR4" s="3"/>
      <c r="AS4" s="3"/>
    </row>
    <row r="5" spans="1:104" ht="17.149999999999999" customHeight="1">
      <c r="A5" s="334"/>
      <c r="B5" s="335"/>
      <c r="C5" s="335"/>
      <c r="D5" s="335"/>
      <c r="E5" s="326" t="s">
        <v>162</v>
      </c>
      <c r="F5" s="327"/>
      <c r="G5" s="327"/>
      <c r="H5" s="327"/>
      <c r="I5" s="327"/>
      <c r="J5" s="327"/>
      <c r="K5" s="327"/>
      <c r="L5" s="327"/>
      <c r="M5" s="327"/>
      <c r="N5" s="327"/>
      <c r="O5" s="327"/>
      <c r="P5" s="327"/>
      <c r="Q5" s="97"/>
      <c r="R5" s="81"/>
      <c r="S5" s="79"/>
      <c r="T5" s="79"/>
      <c r="U5" s="29"/>
      <c r="V5" s="29"/>
      <c r="W5" s="79"/>
      <c r="X5" s="79"/>
      <c r="Y5" s="325"/>
      <c r="Z5" s="325"/>
      <c r="AA5" s="325"/>
      <c r="AB5" s="325"/>
      <c r="AC5" s="325"/>
      <c r="AD5" s="325"/>
      <c r="AE5" s="325"/>
      <c r="AF5" s="325"/>
      <c r="AG5" s="325"/>
      <c r="AH5" s="182" t="s">
        <v>30</v>
      </c>
      <c r="AI5" s="183" t="str" cm="1">
        <f t="array" ref="AI5">_xlfn.IFS(Q2="あり","○",Q2="なし","○",TRUE,"✕")</f>
        <v>✕</v>
      </c>
      <c r="AJ5" s="77" t="s">
        <v>95</v>
      </c>
      <c r="AO5" s="159"/>
      <c r="AP5" s="173" t="e">
        <f>VLOOKUP($AO$4,$AO$11:$AS$19,3,)</f>
        <v>#N/A</v>
      </c>
      <c r="AQ5" s="3"/>
      <c r="AR5" s="3"/>
      <c r="AS5" s="3"/>
    </row>
    <row r="6" spans="1:104" ht="17.149999999999999" customHeight="1">
      <c r="A6" s="332" t="str">
        <f>IF($F$1="委託業務従事日誌","再委託等項目：","委託・共同研究項目：")</f>
        <v>委託・共同研究項目：</v>
      </c>
      <c r="B6" s="333"/>
      <c r="C6" s="333"/>
      <c r="D6" s="333"/>
      <c r="E6" s="326" t="s">
        <v>15</v>
      </c>
      <c r="F6" s="327"/>
      <c r="G6" s="327"/>
      <c r="H6" s="327"/>
      <c r="I6" s="327"/>
      <c r="J6" s="327"/>
      <c r="K6" s="327"/>
      <c r="L6" s="327"/>
      <c r="M6" s="327"/>
      <c r="N6" s="327"/>
      <c r="O6" s="327"/>
      <c r="P6" s="327"/>
      <c r="Q6" s="97"/>
      <c r="S6" s="79"/>
      <c r="T6" s="79"/>
      <c r="W6" s="79"/>
      <c r="X6" s="79"/>
      <c r="Y6" s="325"/>
      <c r="Z6" s="325"/>
      <c r="AA6" s="325"/>
      <c r="AB6" s="325"/>
      <c r="AC6" s="325"/>
      <c r="AD6" s="325"/>
      <c r="AE6" s="325"/>
      <c r="AF6" s="325"/>
      <c r="AG6" s="325"/>
      <c r="AH6" s="182" t="s">
        <v>29</v>
      </c>
      <c r="AI6" s="183" t="str">
        <f>IF(COUNTA(E3:P5)&gt;=1,"○","✕")</f>
        <v>○</v>
      </c>
      <c r="AJ6" s="77" t="s">
        <v>40</v>
      </c>
      <c r="AO6" s="159"/>
      <c r="AP6" s="173" t="e">
        <f>VLOOKUP($AO$4,$AO$11:$AS$19,4,)</f>
        <v>#N/A</v>
      </c>
      <c r="AQ6" s="3"/>
      <c r="AR6" s="3"/>
      <c r="AS6" s="3"/>
    </row>
    <row r="7" spans="1:104" ht="17.149999999999999" customHeight="1" thickBot="1">
      <c r="A7" s="96"/>
      <c r="B7" s="103"/>
      <c r="C7" s="333" t="str">
        <f>IF($F$1="委託業務従事日誌","委託先等名称：","補助先等名称：")</f>
        <v>補助先等名称：</v>
      </c>
      <c r="D7" s="329"/>
      <c r="E7" s="326" t="s">
        <v>128</v>
      </c>
      <c r="F7" s="327"/>
      <c r="G7" s="327"/>
      <c r="H7" s="327"/>
      <c r="I7" s="327"/>
      <c r="J7" s="327"/>
      <c r="K7" s="327"/>
      <c r="L7" s="327"/>
      <c r="M7" s="327"/>
      <c r="N7" s="327"/>
      <c r="O7" s="327"/>
      <c r="P7" s="327"/>
      <c r="Q7" s="97"/>
      <c r="R7" s="80" t="s">
        <v>49</v>
      </c>
      <c r="S7" s="79" t="str" cm="1">
        <f t="array" ref="S7">IF(COUNTA(E7)&gt;=1,_xlfn.IFS(E7=" ","✕"&amp;AJ7,E7="　","✕"&amp;AJ7,TRUE,"○"),"✕"&amp;AJ7)</f>
        <v>○</v>
      </c>
      <c r="T7" s="79"/>
      <c r="U7" s="30"/>
      <c r="V7" s="30"/>
      <c r="W7" s="79"/>
      <c r="X7" s="79"/>
      <c r="Y7" s="325"/>
      <c r="Z7" s="325"/>
      <c r="AA7" s="325"/>
      <c r="AB7" s="325"/>
      <c r="AC7" s="325"/>
      <c r="AD7" s="325"/>
      <c r="AE7" s="325"/>
      <c r="AF7" s="325"/>
      <c r="AG7" s="325"/>
      <c r="AH7" s="182" t="s">
        <v>28</v>
      </c>
      <c r="AI7" s="183" t="str" cm="1">
        <f t="array" ref="AI7">IF(COUNTA(E7)&gt;=1,_xlfn.IFS(E7=" ","✕",E7="　","✕",TRUE,"○"),"✕")</f>
        <v>○</v>
      </c>
      <c r="AJ7" s="77" t="s">
        <v>74</v>
      </c>
      <c r="AO7" s="159"/>
      <c r="AP7" s="189" t="e">
        <f>VLOOKUP($AO$4,$AO$11:$AS$19,5,)</f>
        <v>#N/A</v>
      </c>
      <c r="AQ7" s="3"/>
      <c r="AR7" s="3"/>
      <c r="AS7" s="3"/>
    </row>
    <row r="8" spans="1:104" ht="17.149999999999999" customHeight="1">
      <c r="A8" s="156"/>
      <c r="B8" s="157"/>
      <c r="C8" s="328" t="s">
        <v>75</v>
      </c>
      <c r="D8" s="329"/>
      <c r="E8" s="344" t="s">
        <v>129</v>
      </c>
      <c r="F8" s="345"/>
      <c r="G8" s="345"/>
      <c r="H8" s="345"/>
      <c r="J8" s="35"/>
      <c r="K8" s="53"/>
      <c r="L8" s="53" t="str">
        <f>IF($F$1="委託業務従事日誌","業務管理者等","主任研究者等")&amp;"　所属："</f>
        <v>主任研究者等　所属：</v>
      </c>
      <c r="M8" s="53"/>
      <c r="N8" s="344" t="s">
        <v>133</v>
      </c>
      <c r="O8" s="345"/>
      <c r="P8" s="345"/>
      <c r="Q8" s="98"/>
      <c r="R8" s="80" t="s">
        <v>49</v>
      </c>
      <c r="S8" s="79" t="str" cm="1">
        <f t="array" ref="S8">_xlfn.IFS(AND(COUNTA(E8)&gt;=1,COUNTA(N8)&gt;=1),"○",TRUE,IF(COUNTA(E8)&gt;=1,"","✕ "&amp;AJ8&amp;" ")&amp;IF(COUNTA(N8)&gt;=1,"","✕ "&amp;AJ10))</f>
        <v>○</v>
      </c>
      <c r="T8" s="79"/>
      <c r="W8" s="79"/>
      <c r="X8" s="79"/>
      <c r="Y8" s="325"/>
      <c r="Z8" s="325"/>
      <c r="AA8" s="325"/>
      <c r="AB8" s="325"/>
      <c r="AC8" s="325"/>
      <c r="AD8" s="325"/>
      <c r="AE8" s="325"/>
      <c r="AF8" s="325"/>
      <c r="AG8" s="325"/>
      <c r="AH8" s="184" t="s">
        <v>97</v>
      </c>
      <c r="AI8" s="183" t="str">
        <f>IF(COUNTA(E8)&gt;=1,"○","✕")</f>
        <v>○</v>
      </c>
      <c r="AJ8" s="77" t="s">
        <v>96</v>
      </c>
      <c r="AO8" s="159"/>
      <c r="AP8" s="190"/>
      <c r="AQ8" s="3"/>
      <c r="AR8" s="3"/>
      <c r="AS8" s="3"/>
    </row>
    <row r="9" spans="1:104" ht="21" customHeight="1">
      <c r="A9" s="350" t="s">
        <v>107</v>
      </c>
      <c r="B9" s="157"/>
      <c r="C9" s="107"/>
      <c r="D9" s="105" t="s">
        <v>3</v>
      </c>
      <c r="E9" s="344" t="s">
        <v>176</v>
      </c>
      <c r="F9" s="344"/>
      <c r="G9" s="344"/>
      <c r="H9" s="344"/>
      <c r="I9" s="358"/>
      <c r="J9" s="359"/>
      <c r="K9" s="52"/>
      <c r="L9" s="52" t="s">
        <v>6</v>
      </c>
      <c r="M9" s="52"/>
      <c r="N9" s="344" t="s">
        <v>130</v>
      </c>
      <c r="O9" s="345"/>
      <c r="P9" s="345"/>
      <c r="Q9" s="98"/>
      <c r="R9" s="80" t="s">
        <v>49</v>
      </c>
      <c r="S9" s="79" t="str" cm="1">
        <f t="array" ref="S9">_xlfn.IFS(AND(COUNTA(E9)&gt;=1,COUNTA(N9)&gt;=1),"○",TRUE,IF(COUNTA(E9)&gt;=1,"","✕ "&amp;AJ9&amp;" ")&amp;IF(COUNTA(N9)&gt;=1,"","✕ "&amp;AJ11))</f>
        <v>○</v>
      </c>
      <c r="T9" s="79"/>
      <c r="W9" s="79"/>
      <c r="X9" s="79"/>
      <c r="Y9" s="325"/>
      <c r="Z9" s="325"/>
      <c r="AA9" s="325"/>
      <c r="AB9" s="325"/>
      <c r="AC9" s="325"/>
      <c r="AD9" s="325"/>
      <c r="AE9" s="325"/>
      <c r="AF9" s="325"/>
      <c r="AG9" s="325"/>
      <c r="AH9" s="182" t="s">
        <v>99</v>
      </c>
      <c r="AI9" s="183" t="str">
        <f>IF(COUNTA(E9)&gt;=1,"○","✕")</f>
        <v>○</v>
      </c>
      <c r="AJ9" s="77" t="s">
        <v>98</v>
      </c>
      <c r="AO9" s="159"/>
      <c r="AP9" s="158"/>
      <c r="AQ9" s="3"/>
      <c r="AR9" s="3"/>
      <c r="AS9" s="3"/>
    </row>
    <row r="10" spans="1:104" ht="30" customHeight="1" thickBot="1">
      <c r="A10" s="351"/>
      <c r="B10" s="69">
        <f>COUNTIF($B$13:$B$43,"月")+COUNTIF($B$13:$B$43,"火")+COUNTIF($B$13:$B$43,"水")+COUNTIF($B$13:$B$43,"木")+COUNTIF($B$13:$B$43,"金")+COUNTIF($B$13:$B$43,"土")+COUNTIF($B$13:$B$43,"日")-COUNTIF($C$13:$C$43,"休日")-COUNTIF($C$13:$C$43,"休日出勤")-COUNTIF($C$13:$C$43,"振休")-COUNTIF($C$13:$C$43,"代休")</f>
        <v>21</v>
      </c>
      <c r="C10" s="377" t="str">
        <f>"←稼働"&amp;F54&amp;"日
 + "&amp;"休暇"&amp;E54&amp;"日"</f>
        <v>←稼働21日
 + 休暇0日</v>
      </c>
      <c r="D10" s="378"/>
      <c r="E10" s="379" t="str">
        <f>IF(OR(I9="管理職/高プロ",I9="固定残業代有",I9="(大学・国研等)管理職/高プロ"),"所定労働時間                                                                                                                                                                                              (h/日)","")</f>
        <v/>
      </c>
      <c r="F10" s="380"/>
      <c r="G10" s="99"/>
      <c r="H10" s="381" t="str" cm="1">
        <f t="array" ref="H10">_xlfn.IFS(OR(N54="管理職",N54="裁量労働制",N54="固定残業制"),"時間休(h/月)",OR(N54="(大学・国研等)裁量労働制"),"給与支給上の休日労働時間(h/月)",TRUE,"")</f>
        <v/>
      </c>
      <c r="I10" s="343"/>
      <c r="J10" s="106"/>
      <c r="K10" s="381" t="str" cm="1">
        <f t="array" ref="K10">_xlfn.IFS(OR(N54="裁量労働制",N54="(大学・国研等)裁量労働制"),"労基提出した協定上
の みなし時間(h/日)",N54="固定残業制","雇用契約に記載の
固定残業時間(h/月)",TRUE,"")</f>
        <v/>
      </c>
      <c r="L10" s="343"/>
      <c r="M10" s="343"/>
      <c r="N10" s="106"/>
      <c r="O10" s="342" t="str" cm="1">
        <f t="array" ref="O10">_xlfn.IFS(OR(H2="あり",Q2="あり"),"他の公的事業
従事(h/月)",AND(H2="なし",Q2="なし"),"",TRUE,"")</f>
        <v/>
      </c>
      <c r="P10" s="343"/>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5"/>
      <c r="Z10" s="325"/>
      <c r="AA10" s="325"/>
      <c r="AB10" s="325"/>
      <c r="AC10" s="325"/>
      <c r="AD10" s="325"/>
      <c r="AE10" s="325"/>
      <c r="AF10" s="325"/>
      <c r="AG10" s="325"/>
      <c r="AH10" s="182" t="s">
        <v>100</v>
      </c>
      <c r="AI10" s="183" t="str">
        <f>IF(COUNTA(N8)&gt;=1,"○","✕")</f>
        <v>○</v>
      </c>
      <c r="AJ10" s="77" t="s">
        <v>101</v>
      </c>
      <c r="AO10" s="93"/>
      <c r="AP10" s="3"/>
      <c r="AQ10" s="3"/>
      <c r="AR10" s="3"/>
      <c r="AS10" s="3"/>
    </row>
    <row r="11" spans="1:104" s="3" customFormat="1" ht="17.149999999999999" customHeight="1" thickBot="1">
      <c r="A11" s="360" t="s">
        <v>0</v>
      </c>
      <c r="B11" s="362" t="s">
        <v>1</v>
      </c>
      <c r="C11" s="364" t="s">
        <v>92</v>
      </c>
      <c r="D11" s="366" t="s">
        <v>9</v>
      </c>
      <c r="E11" s="367"/>
      <c r="F11" s="367"/>
      <c r="G11" s="368"/>
      <c r="H11" s="369" t="s">
        <v>7</v>
      </c>
      <c r="I11" s="369" t="s">
        <v>8</v>
      </c>
      <c r="J11" s="371" t="s">
        <v>91</v>
      </c>
      <c r="K11" s="371"/>
      <c r="L11" s="371"/>
      <c r="M11" s="371"/>
      <c r="N11" s="371"/>
      <c r="O11" s="371"/>
      <c r="P11" s="371"/>
      <c r="Q11" s="372"/>
      <c r="R11" s="80"/>
      <c r="S11" s="109"/>
      <c r="T11" s="79"/>
      <c r="W11" s="79"/>
      <c r="X11" s="79"/>
      <c r="Y11" s="325"/>
      <c r="Z11" s="325"/>
      <c r="AA11" s="325"/>
      <c r="AB11" s="325"/>
      <c r="AC11" s="325"/>
      <c r="AD11" s="325"/>
      <c r="AE11" s="325"/>
      <c r="AF11" s="325"/>
      <c r="AG11" s="325"/>
      <c r="AH11" s="182" t="s">
        <v>103</v>
      </c>
      <c r="AI11" s="183" t="str">
        <f>IF(COUNTA(N9)&gt;=1,"○","✕")</f>
        <v>○</v>
      </c>
      <c r="AJ11" s="77" t="s">
        <v>102</v>
      </c>
      <c r="AK11" s="1"/>
      <c r="AL11" s="323"/>
      <c r="AM11" s="323"/>
      <c r="AN11" s="323"/>
      <c r="AO11" s="165" t="s">
        <v>113</v>
      </c>
      <c r="AP11" s="176" t="s">
        <v>112</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49999999999999" customHeight="1" thickBot="1">
      <c r="A12" s="361"/>
      <c r="B12" s="363"/>
      <c r="C12" s="365"/>
      <c r="D12" s="49" t="s">
        <v>4</v>
      </c>
      <c r="E12" s="4" t="s">
        <v>5</v>
      </c>
      <c r="F12" s="5" t="s">
        <v>4</v>
      </c>
      <c r="G12" s="4" t="s">
        <v>5</v>
      </c>
      <c r="H12" s="370"/>
      <c r="I12" s="370"/>
      <c r="J12" s="373"/>
      <c r="K12" s="373"/>
      <c r="L12" s="373"/>
      <c r="M12" s="373"/>
      <c r="N12" s="373"/>
      <c r="O12" s="373"/>
      <c r="P12" s="373"/>
      <c r="Q12" s="374"/>
      <c r="R12" s="80"/>
      <c r="S12" s="109" t="str">
        <f>IF(TEXT(ABS((E23-D23)+(G23-F23)-H23),IF((E23-D23)+(G23-F23)&lt;H23,"-[h]:mm","[h]:mm"))&lt;"0:00"*1,"✕","○")</f>
        <v>○</v>
      </c>
      <c r="T12" s="79"/>
      <c r="W12" s="79"/>
      <c r="X12" s="79"/>
      <c r="Y12" s="325"/>
      <c r="Z12" s="325"/>
      <c r="AA12" s="325"/>
      <c r="AB12" s="325"/>
      <c r="AC12" s="325"/>
      <c r="AD12" s="325"/>
      <c r="AE12" s="325"/>
      <c r="AF12" s="325"/>
      <c r="AG12" s="325"/>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114</v>
      </c>
      <c r="AP12" s="177" t="s">
        <v>15</v>
      </c>
      <c r="AQ12" s="174" t="s">
        <v>122</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49999999999999" customHeight="1" thickTop="1">
      <c r="A13" s="31">
        <f>DATEVALUE(TEXT(SUBSTITUTE(SUBSTITUTE(SUBSTITUTE($A$1,"元","１"),"分",""),"度","")&amp;"１日","yyyy/mm/d"))</f>
        <v>46082</v>
      </c>
      <c r="B13" s="45" t="str">
        <f>TEXT(A13,"aaa")</f>
        <v>日</v>
      </c>
      <c r="C13" s="94" t="s">
        <v>23</v>
      </c>
      <c r="D13" s="24"/>
      <c r="E13" s="25"/>
      <c r="F13" s="32"/>
      <c r="G13" s="25"/>
      <c r="H13" s="33"/>
      <c r="I13" s="6" t="str" cm="1">
        <f t="array" ref="I13">IFERROR(_xlfn.IFS(AND(D13&gt;0,E13=""),"--",AND(F13&gt;0,G13=""),"--",VALUE(TEXT(E13-D13,"[h]:mm"))+VALUE(TEXT(G13-F13,"[h]:mm"))-VALUE(TEXT(H13,"[h]:mm"))=0,"",VALUE(TEXT(E13-D13,"[h]:mm"))+VALUE(TEXT(G13-F13,"[h]:mm"))-VALUE(TEXT(H13,"[h]:mm"))&lt;0,"-",TRUE,(E13-D13)+(G13-F13)-H13),"-")</f>
        <v/>
      </c>
      <c r="J13" s="352"/>
      <c r="K13" s="353"/>
      <c r="L13" s="353"/>
      <c r="M13" s="353"/>
      <c r="N13" s="353"/>
      <c r="O13" s="353"/>
      <c r="P13" s="353"/>
      <c r="Q13" s="354"/>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121</v>
      </c>
      <c r="AP13" s="178" t="s">
        <v>15</v>
      </c>
      <c r="AQ13" s="160" t="s">
        <v>122</v>
      </c>
      <c r="AR13" s="160" t="s">
        <v>123</v>
      </c>
      <c r="AS13" s="161" t="s">
        <v>124</v>
      </c>
    </row>
    <row r="14" spans="1:104" ht="17.149999999999999" customHeight="1">
      <c r="A14" s="7">
        <f t="shared" ref="A14:A19" si="1">A13+1</f>
        <v>46083</v>
      </c>
      <c r="B14" s="46" t="str">
        <f>TEXT(A14,"aaa")</f>
        <v>月</v>
      </c>
      <c r="C14" s="94"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55"/>
      <c r="K14" s="356"/>
      <c r="L14" s="356"/>
      <c r="M14" s="356"/>
      <c r="N14" s="356"/>
      <c r="O14" s="356"/>
      <c r="P14" s="356"/>
      <c r="Q14" s="357"/>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120</v>
      </c>
      <c r="AP14" s="178" t="s">
        <v>15</v>
      </c>
      <c r="AQ14" s="160" t="s">
        <v>122</v>
      </c>
      <c r="AR14" s="160" t="s">
        <v>123</v>
      </c>
      <c r="AS14" s="161" t="s">
        <v>124</v>
      </c>
    </row>
    <row r="15" spans="1:104" ht="17.149999999999999" customHeight="1">
      <c r="A15" s="7">
        <f t="shared" si="1"/>
        <v>46084</v>
      </c>
      <c r="B15" s="46" t="str">
        <f t="shared" ref="B15:B18" si="3">TEXT(A15,"aaa")</f>
        <v>火</v>
      </c>
      <c r="C15" s="94"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55"/>
      <c r="K15" s="356"/>
      <c r="L15" s="356"/>
      <c r="M15" s="356"/>
      <c r="N15" s="356"/>
      <c r="O15" s="356"/>
      <c r="P15" s="356"/>
      <c r="Q15" s="357"/>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119</v>
      </c>
      <c r="AP15" s="178" t="s">
        <v>15</v>
      </c>
      <c r="AQ15" s="160" t="s">
        <v>122</v>
      </c>
      <c r="AR15" s="160" t="s">
        <v>123</v>
      </c>
      <c r="AS15" s="161" t="s">
        <v>124</v>
      </c>
    </row>
    <row r="16" spans="1:104" ht="17.149999999999999" customHeight="1">
      <c r="A16" s="7">
        <f t="shared" si="1"/>
        <v>46085</v>
      </c>
      <c r="B16" s="46" t="str">
        <f t="shared" si="3"/>
        <v>水</v>
      </c>
      <c r="C16" s="94"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55"/>
      <c r="K16" s="356"/>
      <c r="L16" s="356"/>
      <c r="M16" s="356"/>
      <c r="N16" s="356"/>
      <c r="O16" s="356"/>
      <c r="P16" s="356"/>
      <c r="Q16" s="357"/>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115</v>
      </c>
      <c r="AP16" s="178" t="s">
        <v>15</v>
      </c>
      <c r="AQ16" s="160" t="s">
        <v>122</v>
      </c>
      <c r="AR16" s="160" t="s">
        <v>15</v>
      </c>
      <c r="AS16" s="161" t="s">
        <v>15</v>
      </c>
    </row>
    <row r="17" spans="1:45" ht="17.149999999999999" customHeight="1">
      <c r="A17" s="7">
        <f t="shared" si="1"/>
        <v>46086</v>
      </c>
      <c r="B17" s="46" t="str">
        <f t="shared" si="3"/>
        <v>木</v>
      </c>
      <c r="C17" s="94"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55"/>
      <c r="K17" s="356"/>
      <c r="L17" s="356"/>
      <c r="M17" s="356"/>
      <c r="N17" s="356"/>
      <c r="O17" s="356"/>
      <c r="P17" s="356"/>
      <c r="Q17" s="357"/>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118</v>
      </c>
      <c r="AP17" s="178" t="s">
        <v>15</v>
      </c>
      <c r="AQ17" s="160" t="s">
        <v>122</v>
      </c>
      <c r="AR17" s="160" t="s">
        <v>15</v>
      </c>
      <c r="AS17" s="161" t="s">
        <v>15</v>
      </c>
    </row>
    <row r="18" spans="1:45" ht="17.149999999999999" customHeight="1">
      <c r="A18" s="23">
        <f t="shared" si="1"/>
        <v>46087</v>
      </c>
      <c r="B18" s="47" t="str">
        <f t="shared" si="3"/>
        <v>金</v>
      </c>
      <c r="C18" s="94"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55"/>
      <c r="K18" s="356"/>
      <c r="L18" s="356"/>
      <c r="M18" s="356"/>
      <c r="N18" s="356"/>
      <c r="O18" s="356"/>
      <c r="P18" s="356"/>
      <c r="Q18" s="357"/>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117</v>
      </c>
      <c r="AP18" s="178" t="s">
        <v>15</v>
      </c>
      <c r="AQ18" s="160" t="s">
        <v>122</v>
      </c>
      <c r="AR18" s="160" t="s">
        <v>15</v>
      </c>
      <c r="AS18" s="161" t="s">
        <v>15</v>
      </c>
    </row>
    <row r="19" spans="1:45" ht="17.149999999999999" customHeight="1" thickBot="1">
      <c r="A19" s="23">
        <f t="shared" si="1"/>
        <v>46088</v>
      </c>
      <c r="B19" s="47" t="str">
        <f>TEXT(A19,"aaa")</f>
        <v>土</v>
      </c>
      <c r="C19" s="94" t="s">
        <v>23</v>
      </c>
      <c r="D19" s="61"/>
      <c r="E19" s="14"/>
      <c r="F19" s="26"/>
      <c r="G19" s="27"/>
      <c r="H19" s="28"/>
      <c r="I19" s="6" t="str" cm="1">
        <f t="array" ref="I19">IFERROR(_xlfn.IFS(AND(D19&gt;0,E19=""),"--",AND(F19&gt;0,G19=""),"--",VALUE(TEXT(E19-D19,"[h]:mm"))+VALUE(TEXT(G19-F19,"[h]:mm"))-VALUE(TEXT(H19,"[h]:mm"))=0,"",VALUE(TEXT(E19-D19,"[h]:mm"))+VALUE(TEXT(G19-F19,"[h]:mm"))-VALUE(TEXT(H19,"[h]:mm"))&lt;0,"-",TRUE,(E19-D19)+(G19-F19)-H19),"-")</f>
        <v/>
      </c>
      <c r="J19" s="355"/>
      <c r="K19" s="356"/>
      <c r="L19" s="356"/>
      <c r="M19" s="356"/>
      <c r="N19" s="356"/>
      <c r="O19" s="356"/>
      <c r="P19" s="356"/>
      <c r="Q19" s="357"/>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116</v>
      </c>
      <c r="AP19" s="179" t="s">
        <v>15</v>
      </c>
      <c r="AQ19" s="175" t="s">
        <v>122</v>
      </c>
      <c r="AR19" s="175" t="s">
        <v>123</v>
      </c>
      <c r="AS19" s="162" t="s">
        <v>124</v>
      </c>
    </row>
    <row r="20" spans="1:45" ht="17.149999999999999" customHeight="1">
      <c r="A20" s="7">
        <f>A19+1</f>
        <v>46089</v>
      </c>
      <c r="B20" s="46" t="str">
        <f>TEXT(A20,"aaa")</f>
        <v>日</v>
      </c>
      <c r="C20" s="94" t="s">
        <v>23</v>
      </c>
      <c r="D20" s="61"/>
      <c r="E20" s="14"/>
      <c r="F20" s="16"/>
      <c r="G20" s="17"/>
      <c r="H20" s="18"/>
      <c r="I20" s="6" t="str" cm="1">
        <f t="array" ref="I20">IFERROR(_xlfn.IFS(AND(D20&gt;0,E20=""),"--",AND(F20&gt;0,G20=""),"--",VALUE(TEXT(E20-D20,"[h]:mm"))+VALUE(TEXT(G20-F20,"[h]:mm"))-VALUE(TEXT(H20,"[h]:mm"))=0,"",VALUE(TEXT(E20-D20,"[h]:mm"))+VALUE(TEXT(G20-F20,"[h]:mm"))-VALUE(TEXT(H20,"[h]:mm"))&lt;0,"-",TRUE,(E20-D20)+(G20-F20)-H20),"-")</f>
        <v/>
      </c>
      <c r="J20" s="382"/>
      <c r="K20" s="383"/>
      <c r="L20" s="383"/>
      <c r="M20" s="383"/>
      <c r="N20" s="383"/>
      <c r="O20" s="383"/>
      <c r="P20" s="383"/>
      <c r="Q20" s="384"/>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49999999999999" customHeight="1" thickBot="1">
      <c r="A21" s="7">
        <f t="shared" ref="A21" si="5">A20+1</f>
        <v>46090</v>
      </c>
      <c r="B21" s="46" t="str">
        <f t="shared" ref="B21:B43" si="6">TEXT(A21,"aaa")</f>
        <v>月</v>
      </c>
      <c r="C21" s="94" t="s">
        <v>125</v>
      </c>
      <c r="D21" s="60"/>
      <c r="E21" s="15"/>
      <c r="F21" s="16"/>
      <c r="G21" s="17"/>
      <c r="H21" s="18"/>
      <c r="I21" s="6" t="str" cm="1">
        <f t="array" ref="I21">IFERROR(_xlfn.IFS(AND(D21&gt;0,E21=""),"--",AND(F21&gt;0,G21=""),"--",VALUE(TEXT(E21-D21,"[h]:mm"))+VALUE(TEXT(G21-F21,"[h]:mm"))-VALUE(TEXT(H21,"[h]:mm"))=0,"",VALUE(TEXT(E21-D21,"[h]:mm"))+VALUE(TEXT(G21-F21,"[h]:mm"))-VALUE(TEXT(H21,"[h]:mm"))&lt;0,"-",TRUE,(E21-D21)+(G21-F21)-H21),"-")</f>
        <v/>
      </c>
      <c r="J21" s="355"/>
      <c r="K21" s="356"/>
      <c r="L21" s="356"/>
      <c r="M21" s="356"/>
      <c r="N21" s="356"/>
      <c r="O21" s="356"/>
      <c r="P21" s="356"/>
      <c r="Q21" s="357"/>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164</v>
      </c>
      <c r="AI21" s="185" t="str" cm="1">
        <f t="array" ref="AI21">_xlfn.IFS(AND(OR(I9="管理職/高プロ",I9="裁量",$I$9="固定残業代有"),AND(J10&gt;=0,J10&lt;=100)),"○",AND(I9="(大学・国研等)裁量",AND(J10&gt;=0,J10&lt;=100)),"○",I9="通常勤務","○",I9="出向","○",I9="(大学・国研等)管理職/高プロ","○",I9="その他","○",TRUE,"✕")</f>
        <v>✕</v>
      </c>
      <c r="AJ21" s="77" t="s">
        <v>163</v>
      </c>
    </row>
    <row r="22" spans="1:45" ht="17.149999999999999" customHeight="1">
      <c r="A22" s="36">
        <f>A21+1</f>
        <v>46091</v>
      </c>
      <c r="B22" s="46" t="str">
        <f t="shared" si="6"/>
        <v>火</v>
      </c>
      <c r="C22" s="94" t="s">
        <v>125</v>
      </c>
      <c r="D22" s="60"/>
      <c r="E22" s="15"/>
      <c r="F22" s="16"/>
      <c r="G22" s="17"/>
      <c r="H22" s="18"/>
      <c r="I22" s="6" t="str" cm="1">
        <f t="array" ref="I22">IFERROR(_xlfn.IFS(AND(D22&gt;0,E22=""),"--",AND(F22&gt;0,G22=""),"--",VALUE(TEXT(E22-D22,"[h]:mm"))+VALUE(TEXT(G22-F22,"[h]:mm"))-VALUE(TEXT(H22,"[h]:mm"))=0,"",VALUE(TEXT(E22-D22,"[h]:mm"))+VALUE(TEXT(G22-F22,"[h]:mm"))-VALUE(TEXT(H22,"[h]:mm"))&lt;0,"-",TRUE,(E22-D22)+(G22-F22)-H22),"-")</f>
        <v/>
      </c>
      <c r="J22" s="355"/>
      <c r="K22" s="356"/>
      <c r="L22" s="356"/>
      <c r="M22" s="356"/>
      <c r="N22" s="356"/>
      <c r="O22" s="356"/>
      <c r="P22" s="356"/>
      <c r="Q22" s="357"/>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49999999999999" customHeight="1">
      <c r="A23" s="7">
        <f t="shared" ref="A23:A38" si="7">A22+1</f>
        <v>46092</v>
      </c>
      <c r="B23" s="46" t="str">
        <f t="shared" si="6"/>
        <v>水</v>
      </c>
      <c r="C23" s="94" t="s">
        <v>125</v>
      </c>
      <c r="D23" s="60"/>
      <c r="E23" s="15"/>
      <c r="F23" s="16"/>
      <c r="G23" s="17"/>
      <c r="H23" s="18"/>
      <c r="I23" s="6" t="str" cm="1">
        <f t="array" ref="I23">IFERROR(_xlfn.IFS(AND(D23&gt;0,E23=""),"--",AND(F23&gt;0,G23=""),"--",VALUE(TEXT(E23-D23,"[h]:mm"))+VALUE(TEXT(G23-F23,"[h]:mm"))-VALUE(TEXT(H23,"[h]:mm"))=0,"",VALUE(TEXT(E23-D23,"[h]:mm"))+VALUE(TEXT(G23-F23,"[h]:mm"))-VALUE(TEXT(H23,"[h]:mm"))&lt;0,"-",TRUE,(E23-D23)+(G23-F23)-H23),"-")</f>
        <v/>
      </c>
      <c r="J23" s="355"/>
      <c r="K23" s="356"/>
      <c r="L23" s="356"/>
      <c r="M23" s="356"/>
      <c r="N23" s="356"/>
      <c r="O23" s="356"/>
      <c r="P23" s="356"/>
      <c r="Q23" s="357"/>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49999999999999" customHeight="1">
      <c r="A24" s="7">
        <f t="shared" si="7"/>
        <v>46093</v>
      </c>
      <c r="B24" s="46" t="str">
        <f t="shared" si="6"/>
        <v>木</v>
      </c>
      <c r="C24" s="94"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55"/>
      <c r="K24" s="356"/>
      <c r="L24" s="356"/>
      <c r="M24" s="356"/>
      <c r="N24" s="356"/>
      <c r="O24" s="356"/>
      <c r="P24" s="356"/>
      <c r="Q24" s="357"/>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49999999999999" customHeight="1">
      <c r="A25" s="7">
        <f t="shared" si="7"/>
        <v>46094</v>
      </c>
      <c r="B25" s="46" t="str">
        <f t="shared" si="6"/>
        <v>金</v>
      </c>
      <c r="C25" s="94" t="s">
        <v>125</v>
      </c>
      <c r="D25" s="60"/>
      <c r="E25" s="15"/>
      <c r="F25" s="16"/>
      <c r="G25" s="17"/>
      <c r="H25" s="18"/>
      <c r="I25" s="6" t="str" cm="1">
        <f t="array" ref="I25">IFERROR(_xlfn.IFS(AND(D25&gt;0,E25=""),"--",AND(F25&gt;0,G25=""),"--",VALUE(TEXT(E25-D25,"[h]:mm"))+VALUE(TEXT(G25-F25,"[h]:mm"))-VALUE(TEXT(H25,"[h]:mm"))=0,"",VALUE(TEXT(E25-D25,"[h]:mm"))+VALUE(TEXT(G25-F25,"[h]:mm"))-VALUE(TEXT(H25,"[h]:mm"))&lt;0,"-",TRUE,(E25-D25)+(G25-F25)-H25),"-")</f>
        <v/>
      </c>
      <c r="J25" s="355"/>
      <c r="K25" s="356"/>
      <c r="L25" s="356"/>
      <c r="M25" s="356"/>
      <c r="N25" s="356"/>
      <c r="O25" s="356"/>
      <c r="P25" s="356"/>
      <c r="Q25" s="357"/>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49999999999999" customHeight="1">
      <c r="A26" s="7">
        <f t="shared" si="7"/>
        <v>46095</v>
      </c>
      <c r="B26" s="46" t="str">
        <f t="shared" si="6"/>
        <v>土</v>
      </c>
      <c r="C26" s="94" t="s">
        <v>23</v>
      </c>
      <c r="D26" s="61"/>
      <c r="E26" s="14"/>
      <c r="F26" s="16"/>
      <c r="G26" s="17"/>
      <c r="H26" s="18"/>
      <c r="I26" s="6" t="str" cm="1">
        <f t="array" ref="I26">IFERROR(_xlfn.IFS(AND(D26&gt;0,E26=""),"--",AND(F26&gt;0,G26=""),"--",VALUE(TEXT(E26-D26,"[h]:mm"))+VALUE(TEXT(G26-F26,"[h]:mm"))-VALUE(TEXT(H26,"[h]:mm"))=0,"",VALUE(TEXT(E26-D26,"[h]:mm"))+VALUE(TEXT(G26-F26,"[h]:mm"))-VALUE(TEXT(H26,"[h]:mm"))&lt;0,"-",TRUE,(E26-D26)+(G26-F26)-H26),"-")</f>
        <v/>
      </c>
      <c r="J26" s="355"/>
      <c r="K26" s="356"/>
      <c r="L26" s="356"/>
      <c r="M26" s="356"/>
      <c r="N26" s="356"/>
      <c r="O26" s="356"/>
      <c r="P26" s="356"/>
      <c r="Q26" s="357"/>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49999999999999" customHeight="1">
      <c r="A27" s="7">
        <f t="shared" si="7"/>
        <v>46096</v>
      </c>
      <c r="B27" s="46" t="str">
        <f t="shared" si="6"/>
        <v>日</v>
      </c>
      <c r="C27" s="94" t="s">
        <v>23</v>
      </c>
      <c r="D27" s="61"/>
      <c r="E27" s="14"/>
      <c r="F27" s="16"/>
      <c r="G27" s="17"/>
      <c r="H27" s="18"/>
      <c r="I27" s="6" t="str" cm="1">
        <f t="array" ref="I27">IFERROR(_xlfn.IFS(AND(D27&gt;0,E27=""),"--",AND(F27&gt;0,G27=""),"--",VALUE(TEXT(E27-D27,"[h]:mm"))+VALUE(TEXT(G27-F27,"[h]:mm"))-VALUE(TEXT(H27,"[h]:mm"))=0,"",VALUE(TEXT(E27-D27,"[h]:mm"))+VALUE(TEXT(G27-F27,"[h]:mm"))-VALUE(TEXT(H27,"[h]:mm"))&lt;0,"-",TRUE,(E27-D27)+(G27-F27)-H27),"-")</f>
        <v/>
      </c>
      <c r="J27" s="355"/>
      <c r="K27" s="375"/>
      <c r="L27" s="375"/>
      <c r="M27" s="375"/>
      <c r="N27" s="375"/>
      <c r="O27" s="375"/>
      <c r="P27" s="375"/>
      <c r="Q27" s="37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49999999999999" customHeight="1">
      <c r="A28" s="7">
        <f t="shared" si="7"/>
        <v>46097</v>
      </c>
      <c r="B28" s="46" t="str">
        <f t="shared" si="6"/>
        <v>月</v>
      </c>
      <c r="C28" s="94"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55"/>
      <c r="K28" s="375"/>
      <c r="L28" s="375"/>
      <c r="M28" s="375"/>
      <c r="N28" s="375"/>
      <c r="O28" s="375"/>
      <c r="P28" s="375"/>
      <c r="Q28" s="37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49999999999999" customHeight="1">
      <c r="A29" s="7">
        <f t="shared" si="7"/>
        <v>46098</v>
      </c>
      <c r="B29" s="46" t="str">
        <f t="shared" si="6"/>
        <v>火</v>
      </c>
      <c r="C29" s="94" t="s">
        <v>125</v>
      </c>
      <c r="D29" s="61"/>
      <c r="E29" s="14"/>
      <c r="F29" s="16"/>
      <c r="G29" s="17"/>
      <c r="H29" s="18"/>
      <c r="I29" s="6" t="str" cm="1">
        <f t="array" ref="I29">IFERROR(_xlfn.IFS(AND(D29&gt;0,E29=""),"--",AND(F29&gt;0,G29=""),"--",VALUE(TEXT(E29-D29,"[h]:mm"))+VALUE(TEXT(G29-F29,"[h]:mm"))-VALUE(TEXT(H29,"[h]:mm"))=0,"",VALUE(TEXT(E29-D29,"[h]:mm"))+VALUE(TEXT(G29-F29,"[h]:mm"))-VALUE(TEXT(H29,"[h]:mm"))&lt;0,"-",TRUE,(E29-D29)+(G29-F29)-H29),"-")</f>
        <v/>
      </c>
      <c r="J29" s="355"/>
      <c r="K29" s="375"/>
      <c r="L29" s="375"/>
      <c r="M29" s="375"/>
      <c r="N29" s="375"/>
      <c r="O29" s="375"/>
      <c r="P29" s="375"/>
      <c r="Q29" s="37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49999999999999" customHeight="1">
      <c r="A30" s="7">
        <f t="shared" si="7"/>
        <v>46099</v>
      </c>
      <c r="B30" s="46" t="str">
        <f t="shared" si="6"/>
        <v>水</v>
      </c>
      <c r="C30" s="94" t="s">
        <v>125</v>
      </c>
      <c r="D30" s="61"/>
      <c r="E30" s="14"/>
      <c r="F30" s="16"/>
      <c r="G30" s="17"/>
      <c r="H30" s="18"/>
      <c r="I30" s="6" t="str" cm="1">
        <f t="array" ref="I30">IFERROR(_xlfn.IFS(AND(D30&gt;0,E30=""),"--",AND(F30&gt;0,G30=""),"--",VALUE(TEXT(E30-D30,"[h]:mm"))+VALUE(TEXT(G30-F30,"[h]:mm"))-VALUE(TEXT(H30,"[h]:mm"))=0,"",VALUE(TEXT(E30-D30,"[h]:mm"))+VALUE(TEXT(G30-F30,"[h]:mm"))-VALUE(TEXT(H30,"[h]:mm"))&lt;0,"-",TRUE,(E30-D30)+(G30-F30)-H30),"-")</f>
        <v/>
      </c>
      <c r="J30" s="355"/>
      <c r="K30" s="356"/>
      <c r="L30" s="356"/>
      <c r="M30" s="356"/>
      <c r="N30" s="356"/>
      <c r="O30" s="356"/>
      <c r="P30" s="356"/>
      <c r="Q30" s="357"/>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49999999999999" customHeight="1">
      <c r="A31" s="7">
        <f t="shared" si="7"/>
        <v>46100</v>
      </c>
      <c r="B31" s="46" t="str">
        <f t="shared" si="6"/>
        <v>木</v>
      </c>
      <c r="C31" s="94"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55"/>
      <c r="K31" s="356"/>
      <c r="L31" s="356"/>
      <c r="M31" s="356"/>
      <c r="N31" s="356"/>
      <c r="O31" s="356"/>
      <c r="P31" s="356"/>
      <c r="Q31" s="357"/>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49999999999999" customHeight="1">
      <c r="A32" s="7">
        <f t="shared" si="7"/>
        <v>46101</v>
      </c>
      <c r="B32" s="46" t="str">
        <f t="shared" si="6"/>
        <v>金</v>
      </c>
      <c r="C32" s="94" t="s">
        <v>23</v>
      </c>
      <c r="D32" s="60"/>
      <c r="E32" s="15"/>
      <c r="F32" s="16"/>
      <c r="G32" s="17"/>
      <c r="H32" s="18"/>
      <c r="I32" s="6" t="str" cm="1">
        <f t="array" ref="I32">IFERROR(_xlfn.IFS(AND(D32&gt;0,E32=""),"--",AND(F32&gt;0,G32=""),"--",VALUE(TEXT(E32-D32,"[h]:mm"))+VALUE(TEXT(G32-F32,"[h]:mm"))-VALUE(TEXT(H32,"[h]:mm"))=0,"",VALUE(TEXT(E32-D32,"[h]:mm"))+VALUE(TEXT(G32-F32,"[h]:mm"))-VALUE(TEXT(H32,"[h]:mm"))&lt;0,"-",TRUE,(E32-D32)+(G32-F32)-H32),"-")</f>
        <v/>
      </c>
      <c r="J32" s="355"/>
      <c r="K32" s="356"/>
      <c r="L32" s="356"/>
      <c r="M32" s="356"/>
      <c r="N32" s="356"/>
      <c r="O32" s="356"/>
      <c r="P32" s="356"/>
      <c r="Q32" s="357"/>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49999999999999" customHeight="1">
      <c r="A33" s="7">
        <f t="shared" si="7"/>
        <v>46102</v>
      </c>
      <c r="B33" s="46" t="str">
        <f t="shared" si="6"/>
        <v>土</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355"/>
      <c r="K33" s="375"/>
      <c r="L33" s="375"/>
      <c r="M33" s="375"/>
      <c r="N33" s="375"/>
      <c r="O33" s="375"/>
      <c r="P33" s="375"/>
      <c r="Q33" s="37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49999999999999" customHeight="1">
      <c r="A34" s="7">
        <f t="shared" si="7"/>
        <v>46103</v>
      </c>
      <c r="B34" s="46" t="str">
        <f t="shared" si="6"/>
        <v>日</v>
      </c>
      <c r="C34" s="94" t="s">
        <v>23</v>
      </c>
      <c r="D34" s="13"/>
      <c r="E34" s="14"/>
      <c r="F34" s="16"/>
      <c r="G34" s="17"/>
      <c r="H34" s="18"/>
      <c r="I34" s="6" t="str" cm="1">
        <f t="array" ref="I34">IFERROR(_xlfn.IFS(AND(D34&gt;0,E34=""),"--",AND(F34&gt;0,G34=""),"--",VALUE(TEXT(E34-D34,"[h]:mm"))+VALUE(TEXT(G34-F34,"[h]:mm"))-VALUE(TEXT(H34,"[h]:mm"))=0,"",VALUE(TEXT(E34-D34,"[h]:mm"))+VALUE(TEXT(G34-F34,"[h]:mm"))-VALUE(TEXT(H34,"[h]:mm"))&lt;0,"-",TRUE,(E34-D34)+(G34-F34)-H34),"-")</f>
        <v/>
      </c>
      <c r="J34" s="355"/>
      <c r="K34" s="375"/>
      <c r="L34" s="375"/>
      <c r="M34" s="375"/>
      <c r="N34" s="375"/>
      <c r="O34" s="375"/>
      <c r="P34" s="375"/>
      <c r="Q34" s="37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49999999999999" customHeight="1">
      <c r="A35" s="7">
        <f t="shared" si="7"/>
        <v>46104</v>
      </c>
      <c r="B35" s="46" t="str">
        <f t="shared" si="6"/>
        <v>月</v>
      </c>
      <c r="C35" s="94"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55"/>
      <c r="K35" s="375"/>
      <c r="L35" s="375"/>
      <c r="M35" s="375"/>
      <c r="N35" s="375"/>
      <c r="O35" s="375"/>
      <c r="P35" s="375"/>
      <c r="Q35" s="37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49999999999999" customHeight="1">
      <c r="A36" s="7">
        <f t="shared" si="7"/>
        <v>46105</v>
      </c>
      <c r="B36" s="46" t="str">
        <f t="shared" si="6"/>
        <v>火</v>
      </c>
      <c r="C36" s="94" t="s">
        <v>125</v>
      </c>
      <c r="D36" s="13"/>
      <c r="E36" s="14"/>
      <c r="F36" s="16"/>
      <c r="G36" s="17"/>
      <c r="H36" s="18"/>
      <c r="I36" s="6" t="str" cm="1">
        <f t="array" ref="I36">IFERROR(_xlfn.IFS(AND(D36&gt;0,E36=""),"--",AND(F36&gt;0,G36=""),"--",VALUE(TEXT(E36-D36,"[h]:mm"))+VALUE(TEXT(G36-F36,"[h]:mm"))-VALUE(TEXT(H36,"[h]:mm"))=0,"",VALUE(TEXT(E36-D36,"[h]:mm"))+VALUE(TEXT(G36-F36,"[h]:mm"))-VALUE(TEXT(H36,"[h]:mm"))&lt;0,"-",TRUE,(E36-D36)+(G36-F36)-H36),"-")</f>
        <v/>
      </c>
      <c r="J36" s="355"/>
      <c r="K36" s="375"/>
      <c r="L36" s="375"/>
      <c r="M36" s="375"/>
      <c r="N36" s="375"/>
      <c r="O36" s="375"/>
      <c r="P36" s="375"/>
      <c r="Q36" s="37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49999999999999" customHeight="1">
      <c r="A37" s="7">
        <f t="shared" si="7"/>
        <v>46106</v>
      </c>
      <c r="B37" s="46" t="str">
        <f t="shared" si="6"/>
        <v>水</v>
      </c>
      <c r="C37" s="94" t="s">
        <v>125</v>
      </c>
      <c r="D37" s="13"/>
      <c r="E37" s="14"/>
      <c r="F37" s="16"/>
      <c r="G37" s="17"/>
      <c r="H37" s="18"/>
      <c r="I37" s="6" t="str" cm="1">
        <f t="array" ref="I37">IFERROR(_xlfn.IFS(AND(D37&gt;0,E37=""),"--",AND(F37&gt;0,G37=""),"--",VALUE(TEXT(E37-D37,"[h]:mm"))+VALUE(TEXT(G37-F37,"[h]:mm"))-VALUE(TEXT(H37,"[h]:mm"))=0,"",VALUE(TEXT(E37-D37,"[h]:mm"))+VALUE(TEXT(G37-F37,"[h]:mm"))-VALUE(TEXT(H37,"[h]:mm"))&lt;0,"-",TRUE,(E37-D37)+(G37-F37)-H37),"-")</f>
        <v/>
      </c>
      <c r="J37" s="355"/>
      <c r="K37" s="375"/>
      <c r="L37" s="375"/>
      <c r="M37" s="375"/>
      <c r="N37" s="375"/>
      <c r="O37" s="375"/>
      <c r="P37" s="375"/>
      <c r="Q37" s="37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49999999999999" customHeight="1">
      <c r="A38" s="7">
        <f t="shared" si="7"/>
        <v>46107</v>
      </c>
      <c r="B38" s="46" t="str">
        <f t="shared" si="6"/>
        <v>木</v>
      </c>
      <c r="C38" s="94"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55"/>
      <c r="K38" s="356"/>
      <c r="L38" s="356"/>
      <c r="M38" s="356"/>
      <c r="N38" s="356"/>
      <c r="O38" s="356"/>
      <c r="P38" s="356"/>
      <c r="Q38" s="357"/>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49999999999999" customHeight="1">
      <c r="A39" s="7">
        <f>A38+1</f>
        <v>46108</v>
      </c>
      <c r="B39" s="46" t="str">
        <f t="shared" si="6"/>
        <v>金</v>
      </c>
      <c r="C39" s="94"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55"/>
      <c r="K39" s="356"/>
      <c r="L39" s="356"/>
      <c r="M39" s="356"/>
      <c r="N39" s="356"/>
      <c r="O39" s="356"/>
      <c r="P39" s="356"/>
      <c r="Q39" s="357"/>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49999999999999" customHeight="1">
      <c r="A40" s="7">
        <f>A39+1</f>
        <v>46109</v>
      </c>
      <c r="B40" s="46" t="str">
        <f t="shared" si="6"/>
        <v>土</v>
      </c>
      <c r="C40" s="94" t="s">
        <v>23</v>
      </c>
      <c r="D40" s="13"/>
      <c r="E40" s="14"/>
      <c r="F40" s="16"/>
      <c r="G40" s="17"/>
      <c r="H40" s="18"/>
      <c r="I40" s="6" t="str" cm="1">
        <f t="array" ref="I40">IFERROR(_xlfn.IFS(AND(D40&gt;0,E40=""),"--",AND(F40&gt;0,G40=""),"--",VALUE(TEXT(E40-D40,"[h]:mm"))+VALUE(TEXT(G40-F40,"[h]:mm"))-VALUE(TEXT(H40,"[h]:mm"))=0,"",VALUE(TEXT(E40-D40,"[h]:mm"))+VALUE(TEXT(G40-F40,"[h]:mm"))-VALUE(TEXT(H40,"[h]:mm"))&lt;0,"-",TRUE,(E40-D40)+(G40-F40)-H40),"-")</f>
        <v/>
      </c>
      <c r="J40" s="355"/>
      <c r="K40" s="356"/>
      <c r="L40" s="356"/>
      <c r="M40" s="356"/>
      <c r="N40" s="356"/>
      <c r="O40" s="356"/>
      <c r="P40" s="356"/>
      <c r="Q40" s="357"/>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49999999999999" customHeight="1">
      <c r="A41" s="7">
        <f>IF(DAY(A40+1)&lt;4,"",A40+1)</f>
        <v>46110</v>
      </c>
      <c r="B41" s="46" t="str">
        <f t="shared" si="6"/>
        <v>日</v>
      </c>
      <c r="C41" s="94" t="s">
        <v>23</v>
      </c>
      <c r="D41" s="13"/>
      <c r="E41" s="14"/>
      <c r="F41" s="16"/>
      <c r="G41" s="17"/>
      <c r="H41" s="18"/>
      <c r="I41" s="6" t="str" cm="1">
        <f t="array" ref="I41">IFERROR(_xlfn.IFS(AND(D41&gt;0,E41=""),"--",AND(F41&gt;0,G41=""),"--",VALUE(TEXT(E41-D41,"[h]:mm"))+VALUE(TEXT(G41-F41,"[h]:mm"))-VALUE(TEXT(H41,"[h]:mm"))=0,"",VALUE(TEXT(E41-D41,"[h]:mm"))+VALUE(TEXT(G41-F41,"[h]:mm"))-VALUE(TEXT(H41,"[h]:mm"))&lt;0,"-",TRUE,(E41-D41)+(G41-F41)-H41),"-")</f>
        <v/>
      </c>
      <c r="J41" s="355"/>
      <c r="K41" s="356"/>
      <c r="L41" s="356"/>
      <c r="M41" s="356"/>
      <c r="N41" s="356"/>
      <c r="O41" s="356"/>
      <c r="P41" s="356"/>
      <c r="Q41" s="357"/>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49999999999999" customHeight="1">
      <c r="A42" s="7">
        <f>IF(DAY(A40+2)&lt;4,"",A40+2)</f>
        <v>46111</v>
      </c>
      <c r="B42" s="46" t="str">
        <f t="shared" si="6"/>
        <v>月</v>
      </c>
      <c r="C42" s="94"/>
      <c r="D42" s="13"/>
      <c r="E42" s="14"/>
      <c r="F42" s="16"/>
      <c r="G42" s="17"/>
      <c r="H42" s="18"/>
      <c r="I42" s="6" t="str" cm="1">
        <f t="array" ref="I42">IFERROR(_xlfn.IFS(AND(D42&gt;0,E42=""),"--",AND(F42&gt;0,G42=""),"--",VALUE(TEXT(E42-D42,"[h]:mm"))+VALUE(TEXT(G42-F42,"[h]:mm"))-VALUE(TEXT(H42,"[h]:mm"))=0,"",VALUE(TEXT(E42-D42,"[h]:mm"))+VALUE(TEXT(G42-F42,"[h]:mm"))-VALUE(TEXT(H42,"[h]:mm"))&lt;0,"-",TRUE,(E42-D42)+(G42-F42)-H42),"-")</f>
        <v/>
      </c>
      <c r="J42" s="355"/>
      <c r="K42" s="356"/>
      <c r="L42" s="356"/>
      <c r="M42" s="356"/>
      <c r="N42" s="356"/>
      <c r="O42" s="356"/>
      <c r="P42" s="356"/>
      <c r="Q42" s="357"/>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49999999999999" customHeight="1" thickBot="1">
      <c r="A43" s="8">
        <f>IF(DAY(A40+3)&lt;4,"",A40+3)</f>
        <v>46112</v>
      </c>
      <c r="B43" s="48" t="str">
        <f t="shared" si="6"/>
        <v>火</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91"/>
      <c r="K43" s="392"/>
      <c r="L43" s="392"/>
      <c r="M43" s="392"/>
      <c r="N43" s="392"/>
      <c r="O43" s="392"/>
      <c r="P43" s="392"/>
      <c r="Q43" s="393"/>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49999999999999"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159</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94" t="s">
        <v>10</v>
      </c>
      <c r="B46" s="395"/>
      <c r="C46" s="395"/>
      <c r="D46" s="395"/>
      <c r="E46" s="395"/>
      <c r="F46" s="395"/>
      <c r="G46" s="395"/>
      <c r="H46" s="395"/>
      <c r="I46" s="395"/>
      <c r="J46" s="395"/>
      <c r="K46" s="395"/>
      <c r="L46" s="395"/>
      <c r="M46" s="395"/>
      <c r="N46" s="395"/>
      <c r="O46" s="395"/>
      <c r="P46" s="395"/>
      <c r="Q46" s="396"/>
      <c r="AO46" s="30"/>
      <c r="AP46" s="30"/>
      <c r="AQ46" s="30"/>
      <c r="AR46" s="30"/>
      <c r="AS46" s="30"/>
    </row>
    <row r="47" spans="1:45" ht="10.5" customHeight="1" thickBot="1">
      <c r="A47" s="41"/>
      <c r="B47" s="64"/>
      <c r="C47" s="64"/>
      <c r="D47" s="397"/>
      <c r="E47" s="397"/>
      <c r="F47" s="65"/>
      <c r="G47" s="65"/>
      <c r="H47" s="65"/>
      <c r="I47" s="65"/>
      <c r="J47" s="397"/>
      <c r="K47" s="397"/>
      <c r="L47" s="397"/>
      <c r="M47" s="397"/>
      <c r="N47" s="397"/>
      <c r="O47" s="397"/>
      <c r="P47" s="397"/>
      <c r="Q47" s="398"/>
      <c r="AO47" s="30"/>
      <c r="AP47" s="30"/>
      <c r="AQ47" s="30"/>
      <c r="AR47" s="30"/>
      <c r="AS47" s="30"/>
    </row>
    <row r="48" spans="1:45" ht="16.5" customHeight="1" thickBot="1">
      <c r="A48" s="11"/>
      <c r="B48" s="399" t="s">
        <v>12</v>
      </c>
      <c r="C48" s="400"/>
      <c r="D48" s="401"/>
      <c r="E48" s="402"/>
      <c r="F48" s="63" t="s">
        <v>13</v>
      </c>
      <c r="G48" s="403"/>
      <c r="H48" s="404"/>
      <c r="I48" s="404"/>
      <c r="J48" s="405"/>
      <c r="K48" s="63" t="s">
        <v>11</v>
      </c>
      <c r="L48" s="406"/>
      <c r="M48" s="404"/>
      <c r="N48" s="404"/>
      <c r="O48" s="404"/>
      <c r="P48" s="405"/>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85" t="s">
        <v>55</v>
      </c>
      <c r="B50" s="385"/>
      <c r="C50" s="385"/>
      <c r="D50" s="385"/>
      <c r="E50" s="385"/>
      <c r="F50" s="385"/>
      <c r="G50" s="385"/>
      <c r="H50" s="385"/>
      <c r="I50" s="385"/>
      <c r="J50" s="385"/>
      <c r="K50" s="385"/>
      <c r="L50" s="385"/>
      <c r="M50" s="385"/>
      <c r="N50" s="385"/>
      <c r="O50" s="385"/>
      <c r="P50" s="385"/>
      <c r="Q50" s="385"/>
      <c r="AO50" s="30"/>
      <c r="AP50" s="30"/>
      <c r="AQ50" s="30"/>
      <c r="AR50" s="30"/>
      <c r="AS50" s="30"/>
    </row>
    <row r="51" spans="1:45" ht="21" customHeight="1">
      <c r="A51" s="386"/>
      <c r="B51" s="386"/>
      <c r="C51" s="386"/>
      <c r="D51" s="386"/>
      <c r="E51" s="386"/>
      <c r="F51" s="386"/>
      <c r="G51" s="386"/>
      <c r="H51" s="386"/>
      <c r="I51" s="386"/>
      <c r="J51" s="386"/>
      <c r="K51" s="386"/>
      <c r="L51" s="386"/>
      <c r="M51" s="386"/>
      <c r="N51" s="386"/>
      <c r="O51" s="386"/>
      <c r="P51" s="386"/>
      <c r="Q51" s="386"/>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142</v>
      </c>
      <c r="B53" s="213" t="s">
        <v>141</v>
      </c>
      <c r="C53" s="212"/>
      <c r="D53" s="212" t="str" cm="1">
        <f t="array" ref="D53">_xlfn.IFS(N54="裁量労働制","みなし労働時間(h/日)",N54="固定残業制","固定残業時間(h/月)",N54="(大学・国研等)裁量労働制","みなし労働時間(h/日)",TRUE,"-")</f>
        <v>-</v>
      </c>
      <c r="E53" s="212" t="s">
        <v>135</v>
      </c>
      <c r="F53" s="212" t="s">
        <v>136</v>
      </c>
      <c r="G53" s="214" t="s">
        <v>137</v>
      </c>
      <c r="H53" s="212" t="s">
        <v>138</v>
      </c>
      <c r="I53" s="215" t="s">
        <v>139</v>
      </c>
      <c r="J53" s="215" t="s">
        <v>140</v>
      </c>
      <c r="K53" s="216"/>
      <c r="L53" s="387" t="s">
        <v>143</v>
      </c>
      <c r="M53" s="388"/>
      <c r="N53" s="217" t="s">
        <v>21</v>
      </c>
      <c r="O53" s="218"/>
      <c r="P53" s="218"/>
      <c r="Q53" s="218"/>
      <c r="AI53" s="75"/>
    </row>
    <row r="54" spans="1:45" ht="11.5" hidden="1" outlineLevel="1" thickBot="1">
      <c r="A54" s="219">
        <f>$B$10</f>
        <v>21</v>
      </c>
      <c r="B54" s="220">
        <f>G10</f>
        <v>0</v>
      </c>
      <c r="C54" s="220"/>
      <c r="D54" s="221">
        <f>N10</f>
        <v>0</v>
      </c>
      <c r="E54" s="221">
        <f>COUNTIF($C$13:$C$43,"休暇")</f>
        <v>0</v>
      </c>
      <c r="F54" s="222">
        <f>A54-E54</f>
        <v>21</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89" t="str" cm="1">
        <f t="array" ref="L54">_xlfn.IFS(N54="裁量労働制",L57,N54="固定残業制",L58,N54="管理職",L56,N54="一般従業員",L59,N54="(大学・国研等)管理職",L60,N54="(大学・国研等)裁量労働制",L61,TRUE,"-")</f>
        <v>-</v>
      </c>
      <c r="M54" s="390"/>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1.5" hidden="1" outlineLevel="1" thickBot="1">
      <c r="A55" s="226"/>
      <c r="B55" s="226"/>
      <c r="C55" s="226"/>
      <c r="D55" s="227"/>
      <c r="E55" s="227"/>
      <c r="F55" s="227"/>
      <c r="G55" s="227"/>
      <c r="H55" s="227"/>
      <c r="I55" s="227"/>
      <c r="J55" s="227"/>
      <c r="K55" s="216"/>
      <c r="L55" s="228"/>
      <c r="M55" s="229"/>
      <c r="N55" s="226"/>
      <c r="O55" s="226"/>
      <c r="P55" s="226"/>
      <c r="Q55" s="226"/>
    </row>
    <row r="56" spans="1:45" ht="11.5" hidden="1" outlineLevel="1" thickBot="1">
      <c r="A56" s="219">
        <f>A54</f>
        <v>21</v>
      </c>
      <c r="B56" s="220">
        <f>B54</f>
        <v>0</v>
      </c>
      <c r="C56" s="220"/>
      <c r="D56" s="230"/>
      <c r="E56" s="221">
        <f>E54</f>
        <v>0</v>
      </c>
      <c r="F56" s="222">
        <f>A56-E56</f>
        <v>21</v>
      </c>
      <c r="G56" s="230">
        <f>G54</f>
        <v>0</v>
      </c>
      <c r="H56" s="221">
        <f>H54</f>
        <v>0</v>
      </c>
      <c r="I56" s="221">
        <f>I54</f>
        <v>0</v>
      </c>
      <c r="J56" s="230">
        <f>J54</f>
        <v>0</v>
      </c>
      <c r="K56" s="216"/>
      <c r="L56" s="389">
        <f>ROUNDDOWN(IF((B56*F56-G56)&gt;=(H56+I56+J56),H56+J56,IF((B56*F56-G56)&lt;=(H56+I56+J56),(B56*F56-G56)*(H56+J56)/(H56+I56+J56))),2)</f>
        <v>0</v>
      </c>
      <c r="M56" s="390"/>
      <c r="N56" s="225" t="s">
        <v>84</v>
      </c>
      <c r="O56" s="225"/>
      <c r="P56" s="225"/>
      <c r="Q56" s="225"/>
    </row>
    <row r="57" spans="1:45" ht="11.5" hidden="1" outlineLevel="1" thickBot="1">
      <c r="A57" s="219">
        <f>A54</f>
        <v>21</v>
      </c>
      <c r="B57" s="220">
        <f>B54</f>
        <v>0</v>
      </c>
      <c r="C57" s="220"/>
      <c r="D57" s="231">
        <f>D54</f>
        <v>0</v>
      </c>
      <c r="E57" s="221">
        <f>E54</f>
        <v>0</v>
      </c>
      <c r="F57" s="222">
        <f>A57-E57</f>
        <v>21</v>
      </c>
      <c r="G57" s="230">
        <f>G54</f>
        <v>0</v>
      </c>
      <c r="H57" s="221">
        <f>H54</f>
        <v>0</v>
      </c>
      <c r="I57" s="221">
        <f>I54</f>
        <v>0</v>
      </c>
      <c r="J57" s="221">
        <f>J54</f>
        <v>0</v>
      </c>
      <c r="K57" s="216"/>
      <c r="L57" s="389">
        <f>ROUNDDOWN(IF((D57*F57-G57)&gt;=(H57+I57),H57,IF((D57*F57-G57)&lt;(H57+I57),(D57*F57-G57)/(H57+I57)*H57))+J57,2)</f>
        <v>0</v>
      </c>
      <c r="M57" s="390"/>
      <c r="N57" s="225" t="s">
        <v>16</v>
      </c>
      <c r="O57" s="225"/>
      <c r="P57" s="225"/>
      <c r="Q57" s="225"/>
    </row>
    <row r="58" spans="1:45" ht="11.5" hidden="1" outlineLevel="1" thickBot="1">
      <c r="A58" s="219">
        <f>A54</f>
        <v>21</v>
      </c>
      <c r="B58" s="220">
        <f>B54</f>
        <v>0</v>
      </c>
      <c r="C58" s="220"/>
      <c r="D58" s="231">
        <f>D54</f>
        <v>0</v>
      </c>
      <c r="E58" s="221">
        <f>E54</f>
        <v>0</v>
      </c>
      <c r="F58" s="222">
        <f>A58-E58</f>
        <v>21</v>
      </c>
      <c r="G58" s="230">
        <f>G54</f>
        <v>0</v>
      </c>
      <c r="H58" s="221">
        <f>H54</f>
        <v>0</v>
      </c>
      <c r="I58" s="221">
        <f>I54</f>
        <v>0</v>
      </c>
      <c r="J58" s="221">
        <f>J54</f>
        <v>0</v>
      </c>
      <c r="K58" s="216"/>
      <c r="L58" s="389">
        <f>ROUNDDOWN(IF((B58*F58-G58)&gt;=(H58+I58),H58,IF((H58+I58)&lt;(B58*F58-G58+D58),(B58*F58-G58)*H58/(H58+I58),(B58*F58-G58)*H58/(H58+I58)+((H58+I58)-(B58*F58-G58+D58))*H58/(H58+I58)))+J58,2)</f>
        <v>0</v>
      </c>
      <c r="M58" s="390"/>
      <c r="N58" s="225" t="s">
        <v>17</v>
      </c>
      <c r="O58" s="225"/>
      <c r="P58" s="225"/>
      <c r="Q58" s="225"/>
    </row>
    <row r="59" spans="1:45" ht="11.5" hidden="1" outlineLevel="1" thickBot="1">
      <c r="A59" s="232"/>
      <c r="B59" s="232"/>
      <c r="C59" s="232"/>
      <c r="D59" s="233"/>
      <c r="E59" s="233"/>
      <c r="F59" s="233"/>
      <c r="G59" s="233"/>
      <c r="H59" s="233"/>
      <c r="I59" s="233"/>
      <c r="J59" s="233"/>
      <c r="K59" s="232"/>
      <c r="L59" s="389">
        <f>H54+J54</f>
        <v>0</v>
      </c>
      <c r="M59" s="390"/>
      <c r="N59" s="225" t="s">
        <v>18</v>
      </c>
      <c r="O59" s="225"/>
      <c r="P59" s="225"/>
      <c r="Q59" s="225"/>
    </row>
    <row r="60" spans="1:45" ht="13.5" hidden="1" outlineLevel="1" thickBot="1">
      <c r="A60" s="219">
        <f>A54</f>
        <v>21</v>
      </c>
      <c r="B60" s="220">
        <f>B54</f>
        <v>0</v>
      </c>
      <c r="C60" s="220"/>
      <c r="D60" s="231"/>
      <c r="E60" s="221">
        <f>E54</f>
        <v>0</v>
      </c>
      <c r="F60" s="222">
        <f>A60-E60</f>
        <v>21</v>
      </c>
      <c r="G60" s="230"/>
      <c r="H60" s="221">
        <f>H54</f>
        <v>0</v>
      </c>
      <c r="I60" s="221">
        <f>I54</f>
        <v>0</v>
      </c>
      <c r="J60" s="221">
        <f>J54</f>
        <v>0</v>
      </c>
      <c r="K60" s="216"/>
      <c r="L60" s="389">
        <f>ROUNDDOWN(IF((A60*B60)&gt;=(H60+J60+I60),(A60*B60),IF((A60*B60)&lt;(H60+J60+I60),(H60+J60+I60))),2)</f>
        <v>0</v>
      </c>
      <c r="M60" s="418"/>
      <c r="N60" s="235" t="s">
        <v>108</v>
      </c>
      <c r="O60" s="225"/>
      <c r="P60" s="225"/>
      <c r="Q60" s="225"/>
    </row>
    <row r="61" spans="1:45" ht="13.5" hidden="1" outlineLevel="1" thickBot="1">
      <c r="A61" s="219">
        <f>A54</f>
        <v>21</v>
      </c>
      <c r="B61" s="220">
        <f>B54</f>
        <v>0</v>
      </c>
      <c r="C61" s="220"/>
      <c r="D61" s="231">
        <f>D54</f>
        <v>0</v>
      </c>
      <c r="E61" s="221">
        <f>E54</f>
        <v>0</v>
      </c>
      <c r="F61" s="222">
        <f>A61-E61</f>
        <v>21</v>
      </c>
      <c r="G61" s="230">
        <f>G54</f>
        <v>0</v>
      </c>
      <c r="H61" s="221">
        <f>H54</f>
        <v>0</v>
      </c>
      <c r="I61" s="221">
        <f>I54</f>
        <v>0</v>
      </c>
      <c r="J61" s="221">
        <f>J54</f>
        <v>0</v>
      </c>
      <c r="K61" s="216"/>
      <c r="L61" s="389">
        <f>ROUNDDOWN(IF((A61*D61)+G61&gt;=(H61+J61+I61),(A61*D61)+G61,IF((A61*D61)+G61&lt;(H61+J61+I61),(H61+J61+I61))),2)</f>
        <v>0</v>
      </c>
      <c r="M61" s="418"/>
      <c r="N61" s="235" t="s">
        <v>109</v>
      </c>
      <c r="O61" s="225"/>
      <c r="P61" s="225"/>
      <c r="Q61" s="225"/>
    </row>
    <row r="62" spans="1:45" ht="11.5"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419"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20"/>
      <c r="D64" s="421" t="str" cm="1">
        <f t="array" ref="D64">IF(AND(B95="",B126="",B157=""),"●",IF(_xlfn.IFS($N$54="管理職",B95,$N$54="裁量労働制",B126,$N$54="固定残業制",B157,TRUE,"")=0,"",_xlfn.IFS($N$54="管理職",B95,$N$54="裁量労働制",B126,$N$54="固定残業制",B157,TRUE,"")))</f>
        <v/>
      </c>
      <c r="E64" s="422"/>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423"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24"/>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407"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08"/>
      <c r="N68" s="408"/>
      <c r="O68" s="409"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10"/>
      <c r="Q68" s="118"/>
    </row>
    <row r="69" spans="1:18" ht="16.5" customHeight="1">
      <c r="A69" s="114"/>
      <c r="B69" s="411"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12"/>
      <c r="D69" s="413"/>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15"/>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416" t="str" cm="1">
        <f t="array" ref="B71">IF(AND(B101="",B132="",B163=""),"●",IF(_xlfn.IFS($N$54="管理職",B101,$N$54="裁量労働制",B132,$N$54="固定残業制",B163,TRUE,"")=0,"",_xlfn.IFS($N$54="管理職",B101,$N$54="裁量労働制",B132,$N$54="固定残業制",B163,TRUE,"")))</f>
        <v/>
      </c>
      <c r="C71" s="416"/>
      <c r="D71" s="416"/>
      <c r="E71" s="416"/>
      <c r="F71" s="416"/>
      <c r="G71" s="417" t="str" cm="1">
        <f t="array" ref="G71">IF(AND(H101="",H132="",H163=""),"●",IF(_xlfn.IFS($N$54="管理職",H101,$N$54="裁量労働制",H132,$N$54="固定残業制",H163,TRUE,"")=0,"",_xlfn.IFS($N$54="管理職",H101,$N$54="裁量労働制",H132,$N$54="固定残業制",H163,TRUE,"")))</f>
        <v/>
      </c>
      <c r="H71" s="417"/>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435" t="str" cm="1">
        <f t="array" ref="B72">IF(AND(B102="",B133="",B164=""),"●",IF(_xlfn.IFS($N$54="管理職",B102,$N$54="裁量労働制",B133,$N$54="固定残業制",B164,TRUE,"")=0,"",_xlfn.IFS($N$54="管理職",B102,$N$54="裁量労働制",B133,$N$54="固定残業制",B164,TRUE,"")))</f>
        <v/>
      </c>
      <c r="C72" s="436"/>
      <c r="D72" s="43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416" t="str" cm="1">
        <f t="array" ref="B76">IF(AND(B106="",B137="",B166=""),"●",IF(_xlfn.IFS($N$54="管理職",B106,$N$54="裁量労働制",B137,$N$54="固定残業制",B166,TRUE,"")=0,"",_xlfn.IFS($N$54="管理職",B106,$N$54="裁量労働制",B137,$N$54="固定残業制",B166,TRUE,"")))</f>
        <v/>
      </c>
      <c r="C76" s="416"/>
      <c r="D76" s="416"/>
      <c r="E76" s="416"/>
      <c r="F76" s="416"/>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414" t="str" cm="1">
        <f t="array" ref="B78">IF(AND(B108="",B139="",B168=""),"●",IF(_xlfn.IFS($N$54="管理職",B108,$N$54="裁量労働制",B139,$N$54="固定残業制",B168,TRUE,"")=0,"",_xlfn.IFS($N$54="管理職",B108,$N$54="裁量労働制",B139,$N$54="固定残業制",B168,TRUE,"")))</f>
        <v/>
      </c>
      <c r="C78" s="438"/>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425" t="str" cm="1">
        <f t="array" ref="B83">IF(AND(B114="",B145="",B174=""),"●",IF(_xlfn.IFS($N$54="管理職",B114,$N$54="裁量労働制",B145,$N$54="固定残業制",B174,TRUE,"")=0,"",_xlfn.IFS($N$54="管理職",B114,$N$54="裁量労働制",B145,$N$54="固定残業制",B174,TRUE,"")))</f>
        <v/>
      </c>
      <c r="C83" s="426"/>
      <c r="D83" s="426"/>
      <c r="E83" s="42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42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429" t="str" cm="1">
        <f t="array" ref="B84">IF(AND(B115="",B146="",B175=""),"●",IF(_xlfn.IFS($N$54="管理職",B115,$N$54="裁量労働制",B146,$N$54="固定残業制",B175,TRUE,"")=0,"",_xlfn.IFS($N$54="管理職",B115,$N$54="裁量労働制",B146,$N$54="固定残業制",B175,TRUE,"")))</f>
        <v/>
      </c>
      <c r="C84" s="430" t="str" cm="1">
        <f t="array" ref="C84">IF(AND(C115="",C146="",C175=""),"●",IF(_xlfn.IFS($N$54="管理職",C115,$N$54="裁量労働制",C146,$N$54="固定残業制",C175,TRUE,"")=0,"",_xlfn.IFS($N$54="管理職",C115,$N$54="裁量労働制",C146,$N$54="固定残業制",C175,TRUE,"")))</f>
        <v>●</v>
      </c>
      <c r="D84" s="431"/>
      <c r="E84" s="42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42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425" t="str" cm="1">
        <f t="array" ref="B87">IF(AND(B118="",B149="",B178=""),"●",IF(_xlfn.IFS($N$54="管理職",B118,$N$54="裁量労働制",B149,$N$54="固定残業制",B178,TRUE,"")=0,"",_xlfn.IFS($N$54="管理職",B118,$N$54="裁量労働制",B149,$N$54="固定残業制",B178,TRUE,"")))</f>
        <v/>
      </c>
      <c r="C87" s="426"/>
      <c r="D87" s="426"/>
      <c r="E87" s="42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42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429" t="str" cm="1">
        <f t="array" ref="B88">IF(AND(B119="",B150="",B179=""),"●",IF(_xlfn.IFS($N$54="管理職",B119,$N$54="裁量労働制",B150,$N$54="固定残業制",B179,TRUE,"")=0,"",_xlfn.IFS($N$54="管理職",B119,$N$54="裁量労働制",B150,$N$54="固定残業制",B179,TRUE,"")))</f>
        <v/>
      </c>
      <c r="C88" s="430" t="str" cm="1">
        <f t="array" ref="C88">IF(AND(C119="",C150="",C179=""),"●",IF(_xlfn.IFS($N$54="管理職",C119,$N$54="裁量労働制",C150,$N$54="固定残業制",C179,TRUE,"")=0,"",_xlfn.IFS($N$54="管理職",C119,$N$54="裁量労働制",C150,$N$54="固定残業制",C179,TRUE,"")))</f>
        <v>●</v>
      </c>
      <c r="D88" s="431"/>
      <c r="E88" s="42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42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42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432" t="str" cm="1">
        <f t="array" ref="M90">IF(AND(M121="",M152="",M181=""),"●",IF(_xlfn.IFS($N$54="管理職",M121,$N$54="裁量労働制",M152,$N$54="固定残業制",M181,TRUE,"")=0,"",_xlfn.IFS($N$54="管理職",M121,$N$54="裁量労働制",M152,$N$54="固定残業制",M181,TRUE,"")))</f>
        <v/>
      </c>
      <c r="N90" s="43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434" t="str" cm="1">
        <f t="array" ref="B91">IF(AND(B122="",B153="",B182=""),"●",IF(_xlfn.IFS($N$54="管理職",B122,$N$54="裁量労働制",B153,$N$54="固定残業制",B182,TRUE,"")=0,"",_xlfn.IFS($N$54="管理職",B122,$N$54="裁量労働制",B153,$N$54="固定残業制",B182,TRUE,"")))</f>
        <v/>
      </c>
      <c r="C91" s="43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42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99999999999999" hidden="1" customHeight="1" outlineLevel="1">
      <c r="A93" s="314" t="s">
        <v>56</v>
      </c>
      <c r="B93" s="237" t="s">
        <v>134</v>
      </c>
      <c r="C93" s="238"/>
      <c r="D93" s="239"/>
      <c r="E93" s="239"/>
      <c r="F93" s="239"/>
      <c r="G93" s="239"/>
      <c r="H93" s="239"/>
      <c r="I93" s="239"/>
      <c r="J93" s="240"/>
      <c r="K93" s="240"/>
      <c r="L93" s="240"/>
      <c r="M93" s="240"/>
      <c r="N93" s="240"/>
      <c r="O93" s="240"/>
      <c r="P93" s="240"/>
      <c r="Q93" s="315"/>
    </row>
    <row r="94" spans="1:18" ht="14" hidden="1" outlineLevel="1">
      <c r="A94" s="249"/>
      <c r="B94" s="248" t="str">
        <f>$A$53</f>
        <v>所定労働日数(日/月)</v>
      </c>
      <c r="C94" s="234"/>
      <c r="D94" s="249"/>
      <c r="E94" s="233">
        <f>$A$54</f>
        <v>21</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144</v>
      </c>
      <c r="N94" s="216"/>
      <c r="O94" s="256" t="s">
        <v>146</v>
      </c>
      <c r="P94" s="216"/>
      <c r="Q94" s="316"/>
    </row>
    <row r="95" spans="1:18" ht="14" hidden="1" outlineLevel="1">
      <c r="A95" s="249"/>
      <c r="B95" s="248" t="str">
        <f>$E$53</f>
        <v>休暇日数(日/月)</v>
      </c>
      <c r="C95" s="258"/>
      <c r="D95" s="249"/>
      <c r="E95" s="233">
        <f>$E$54</f>
        <v>0</v>
      </c>
      <c r="F95" s="259">
        <f>$F$54</f>
        <v>21</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99999999999999" hidden="1" customHeight="1" outlineLevel="1">
      <c r="A96" s="249"/>
      <c r="B96" s="264" t="s">
        <v>85</v>
      </c>
      <c r="C96" s="264"/>
      <c r="D96" s="257"/>
      <c r="E96" s="265"/>
      <c r="F96" s="265"/>
      <c r="G96" s="265"/>
      <c r="H96" s="265"/>
      <c r="I96" s="265"/>
      <c r="J96" s="216"/>
      <c r="K96" s="216"/>
      <c r="L96" s="216"/>
      <c r="M96" s="216"/>
      <c r="N96" s="216"/>
      <c r="O96" s="216"/>
      <c r="P96" s="216"/>
      <c r="Q96" s="316"/>
    </row>
    <row r="97" spans="1:104" ht="19.399999999999999" hidden="1" customHeight="1" outlineLevel="1">
      <c r="A97" s="249"/>
      <c r="B97" s="264"/>
      <c r="C97" s="264"/>
      <c r="D97" s="257"/>
      <c r="E97" s="265"/>
      <c r="F97" s="265"/>
      <c r="G97" s="265"/>
      <c r="H97" s="265"/>
      <c r="I97" s="265"/>
      <c r="J97" s="216"/>
      <c r="K97" s="216"/>
      <c r="L97" s="216"/>
      <c r="M97" s="216"/>
      <c r="N97" s="216"/>
      <c r="O97" s="216"/>
      <c r="P97" s="216"/>
      <c r="Q97" s="316"/>
    </row>
    <row r="98" spans="1:104" ht="19.399999999999999" hidden="1" customHeight="1" outlineLevel="1">
      <c r="A98" s="271"/>
      <c r="B98" s="270" t="s">
        <v>146</v>
      </c>
      <c r="C98" s="271"/>
      <c r="D98" s="270"/>
      <c r="E98" s="271"/>
      <c r="F98" s="265"/>
      <c r="G98" s="272"/>
      <c r="H98" s="274" t="s">
        <v>160</v>
      </c>
      <c r="I98" s="272"/>
      <c r="J98" s="253" t="str">
        <f>$H$53</f>
        <v>NEDO事業の従事時間(h/月)</v>
      </c>
      <c r="K98" s="216"/>
      <c r="L98" s="216"/>
      <c r="M98" s="284" t="str">
        <f>$I$53</f>
        <v>他の公的事業従事時間(h/月)</v>
      </c>
      <c r="N98" s="254"/>
      <c r="O98" s="312" t="s">
        <v>145</v>
      </c>
      <c r="P98" s="216"/>
      <c r="Q98" s="316"/>
    </row>
    <row r="99" spans="1:104" s="80" customFormat="1" ht="19.399999999999999" hidden="1" customHeight="1" outlineLevel="1">
      <c r="A99" s="249"/>
      <c r="B99" s="444">
        <f>O95</f>
        <v>0</v>
      </c>
      <c r="C99" s="445"/>
      <c r="D99" s="267"/>
      <c r="E99" s="277" t="str" cm="1">
        <f t="array" ref="E99">_xlfn.IFS(B99&lt;G99,"＜",B99&gt;=G99,"≧",TRUE,"")</f>
        <v>≧</v>
      </c>
      <c r="F99" s="265"/>
      <c r="G99" s="278">
        <f>$H$54+$I$54+$J$54</f>
        <v>0</v>
      </c>
      <c r="H99" s="249" t="s">
        <v>57</v>
      </c>
      <c r="I99" s="272" t="s">
        <v>58</v>
      </c>
      <c r="J99" s="278">
        <f>$H$54</f>
        <v>0</v>
      </c>
      <c r="K99" s="277" t="s">
        <v>86</v>
      </c>
      <c r="L99" s="446">
        <f>$I$54</f>
        <v>0</v>
      </c>
      <c r="M99" s="447"/>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99999999999999"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99999999999999"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99999999999999"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99999999999999"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99999999999999"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99999999999999"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99999999999999"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99999999999999"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148</v>
      </c>
      <c r="N107" s="299">
        <f>J56</f>
        <v>0</v>
      </c>
      <c r="O107" s="258"/>
      <c r="P107" s="446"/>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99999999999999" hidden="1" customHeight="1" outlineLevel="1">
      <c r="A108" s="249"/>
      <c r="B108" s="448">
        <f>O95</f>
        <v>0</v>
      </c>
      <c r="C108" s="449"/>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441"/>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99999999999999"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99999999999999"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99999999999999"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99999999999999"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99999999999999"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99999999999999"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99999999999999"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99999999999999"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99999999999999"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99999999999999"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99999999999999"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99999999999999"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99999999999999"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99999999999999"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99999999999999"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99999999999999"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4" hidden="1" outlineLevel="1">
      <c r="A125" s="249"/>
      <c r="B125" s="248" t="str">
        <f>$A$53</f>
        <v>所定労働日数(日/月)</v>
      </c>
      <c r="C125" s="234"/>
      <c r="D125" s="249"/>
      <c r="E125" s="233">
        <f>$A$54</f>
        <v>21</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144</v>
      </c>
      <c r="N125" s="216"/>
      <c r="O125" s="271" t="s">
        <v>146</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4" hidden="1" outlineLevel="1">
      <c r="A126" s="249"/>
      <c r="B126" s="257" t="str">
        <f>$E$53</f>
        <v>休暇日数(日/月)</v>
      </c>
      <c r="C126" s="258"/>
      <c r="D126" s="249"/>
      <c r="E126" s="233">
        <f>$E$54</f>
        <v>0</v>
      </c>
      <c r="F126" s="259">
        <f>$F$54</f>
        <v>21</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99999999999999"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99999999999999"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99999999999999" hidden="1" customHeight="1" outlineLevel="1">
      <c r="A129" s="271"/>
      <c r="B129" s="270" t="s">
        <v>146</v>
      </c>
      <c r="C129" s="271"/>
      <c r="D129" s="270"/>
      <c r="E129" s="271"/>
      <c r="F129" s="265"/>
      <c r="G129" s="272"/>
      <c r="H129" s="273" t="s">
        <v>147</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99999999999999" hidden="1" customHeight="1" outlineLevel="1">
      <c r="A130" s="249"/>
      <c r="B130" s="448">
        <f>O126</f>
        <v>0</v>
      </c>
      <c r="C130" s="449"/>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99999999999999"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99999999999999"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99999999999999"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99999999999999" hidden="1" customHeight="1" outlineLevel="1">
      <c r="A134" s="249"/>
      <c r="B134" s="267"/>
      <c r="C134" s="234"/>
      <c r="D134" s="267"/>
      <c r="E134" s="277"/>
      <c r="F134" s="277"/>
      <c r="G134" s="272"/>
      <c r="H134" s="278"/>
      <c r="I134" s="249"/>
      <c r="J134" s="272"/>
      <c r="K134" s="278"/>
      <c r="L134" s="291" t="s">
        <v>89</v>
      </c>
      <c r="M134" s="275"/>
      <c r="N134" s="258"/>
      <c r="O134" s="258" t="s">
        <v>145</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99999999999999"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99999999999999"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99999999999999"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99999999999999"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450"/>
      <c r="N138" s="258"/>
      <c r="O138" s="443"/>
      <c r="P138" s="446"/>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99999999999999" hidden="1" customHeight="1" outlineLevel="1">
      <c r="A139" s="249"/>
      <c r="B139" s="448">
        <f>$O$126</f>
        <v>0</v>
      </c>
      <c r="C139" s="449"/>
      <c r="D139" s="267"/>
      <c r="E139" s="258" t="s">
        <v>51</v>
      </c>
      <c r="F139" s="288" t="str">
        <f>"("&amp;$H$138&amp;" "&amp;$K$138&amp;" + "&amp;$I$53&amp;" "&amp;$I$54&amp;")"</f>
        <v>(NEDO事業の従事時間(h/月) 0 + 他の公的事業従事時間(h/月) 0)</v>
      </c>
      <c r="G139" s="289"/>
      <c r="H139" s="290"/>
      <c r="I139" s="290"/>
      <c r="J139" s="290"/>
      <c r="K139" s="290"/>
      <c r="L139" s="290"/>
      <c r="M139" s="451"/>
      <c r="N139" s="279"/>
      <c r="O139" s="441"/>
      <c r="P139" s="441"/>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99999999999999"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99999999999999"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99999999999999"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99999999999999"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99999999999999"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99999999999999"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99999999999999"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99999999999999"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99999999999999"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99999999999999"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99999999999999"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99999999999999"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99999999999999"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99999999999999"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99999999999999"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99999999999999"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99999999999999" hidden="1" customHeight="1" outlineLevel="1">
      <c r="A156" s="271"/>
      <c r="B156" s="248" t="str">
        <f>$A$53</f>
        <v>所定労働日数(日/月)</v>
      </c>
      <c r="C156" s="234"/>
      <c r="D156" s="249"/>
      <c r="E156" s="250">
        <f>A54</f>
        <v>21</v>
      </c>
      <c r="F156" s="251" t="str">
        <f>$F$53</f>
        <v>稼働日数(日/月)</v>
      </c>
      <c r="G156" s="252"/>
      <c r="H156" s="253" t="s">
        <v>149</v>
      </c>
      <c r="I156" s="216"/>
      <c r="J156" s="254" t="s">
        <v>150</v>
      </c>
      <c r="K156" s="216"/>
      <c r="L156" s="216"/>
      <c r="M156" s="255" t="s">
        <v>151</v>
      </c>
      <c r="N156" s="216"/>
      <c r="O156" s="256" t="s">
        <v>146</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99999999999999" hidden="1" customHeight="1" outlineLevel="1">
      <c r="A157" s="249"/>
      <c r="B157" s="257" t="str">
        <f>$E$53</f>
        <v>休暇日数(日/月)</v>
      </c>
      <c r="C157" s="258"/>
      <c r="D157" s="249"/>
      <c r="E157" s="250">
        <f>E54</f>
        <v>0</v>
      </c>
      <c r="F157" s="259">
        <f>F54</f>
        <v>21</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99999999999999"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99999999999999"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99999999999999" hidden="1" customHeight="1" outlineLevel="1">
      <c r="A160" s="271"/>
      <c r="B160" s="270" t="s">
        <v>146</v>
      </c>
      <c r="C160" s="271"/>
      <c r="D160" s="270"/>
      <c r="E160" s="271"/>
      <c r="F160" s="265"/>
      <c r="G160" s="272"/>
      <c r="H160" s="273" t="s">
        <v>152</v>
      </c>
      <c r="I160" s="272"/>
      <c r="J160" s="253" t="str">
        <f>$H$53</f>
        <v>NEDO事業の従事時間(h/月)</v>
      </c>
      <c r="K160" s="274"/>
      <c r="L160" s="216"/>
      <c r="M160" s="257"/>
      <c r="N160" s="275"/>
      <c r="O160" s="275" t="str">
        <f>$I$53</f>
        <v>他の公的事業従事時間(h/月)</v>
      </c>
      <c r="P160" s="439"/>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99999999999999" hidden="1" customHeight="1" outlineLevel="1">
      <c r="A161" s="249"/>
      <c r="B161" s="440" t="str">
        <f>TEXT($B$58*$F$58-G58,"###.00")&amp;" /固定除く"</f>
        <v>.00 /固定除く</v>
      </c>
      <c r="C161" s="441"/>
      <c r="D161" s="441"/>
      <c r="E161" s="277" t="str" cm="1">
        <f t="array" ref="E161">_xlfn.IFS(($B$58*$F$58-G58)&lt;G161,"＜",($B$58*$F$58-G58)&gt;=G161,"≧",TRUE,"")</f>
        <v>≧</v>
      </c>
      <c r="F161" s="265"/>
      <c r="G161" s="278">
        <f>$H$54+$I$54</f>
        <v>0</v>
      </c>
      <c r="H161" s="263" t="s">
        <v>57</v>
      </c>
      <c r="I161" s="272"/>
      <c r="J161" s="442">
        <f>$H$54</f>
        <v>0</v>
      </c>
      <c r="K161" s="441"/>
      <c r="L161" s="280"/>
      <c r="M161" s="279"/>
      <c r="N161" s="263" t="s">
        <v>61</v>
      </c>
      <c r="O161" s="279">
        <f>$I$54</f>
        <v>0</v>
      </c>
      <c r="P161" s="439"/>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99999999999999"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99999999999999" hidden="1" customHeight="1" outlineLevel="1">
      <c r="A163" s="271"/>
      <c r="B163" s="270" t="s">
        <v>53</v>
      </c>
      <c r="C163" s="271"/>
      <c r="D163" s="270"/>
      <c r="E163" s="271"/>
      <c r="F163" s="265"/>
      <c r="G163" s="272"/>
      <c r="H163" s="273" t="s">
        <v>152</v>
      </c>
      <c r="I163" s="272"/>
      <c r="J163" s="257"/>
      <c r="K163" s="273" t="str">
        <f>$H$53</f>
        <v>NEDO事業の従事時間(h/月)</v>
      </c>
      <c r="L163" s="216"/>
      <c r="M163" s="257"/>
      <c r="N163" s="281" t="str">
        <f>$I$53</f>
        <v>他の公的事業従事時間(h/月)</v>
      </c>
      <c r="O163" s="443"/>
      <c r="P163" s="439"/>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99999999999999" hidden="1" customHeight="1" outlineLevel="1">
      <c r="A164" s="249"/>
      <c r="B164" s="440" t="str">
        <f>TEXT($B$58*$F$58+$D$58-G58,"###.00")&amp;" /固定含む"</f>
        <v>.00 /固定含む</v>
      </c>
      <c r="C164" s="441"/>
      <c r="D164" s="441"/>
      <c r="E164" s="277" t="str" cm="1">
        <f t="array" ref="E164">_xlfn.IFS(($B$58*$F$58+$D$58-G58)&lt;G164,"＜",($B$58*$F$58+$D$58-G58)&gt;=G164,"≧",TRUE,"")</f>
        <v>≧</v>
      </c>
      <c r="F164" s="265"/>
      <c r="G164" s="278">
        <f>$H$54+$I$54</f>
        <v>0</v>
      </c>
      <c r="H164" s="263" t="s">
        <v>57</v>
      </c>
      <c r="I164" s="278"/>
      <c r="J164" s="282">
        <f>$H$54</f>
        <v>0</v>
      </c>
      <c r="K164" s="277"/>
      <c r="L164" s="283" t="s">
        <v>61</v>
      </c>
      <c r="M164" s="279"/>
      <c r="N164" s="279">
        <f>$I$54</f>
        <v>0</v>
      </c>
      <c r="O164" s="441"/>
      <c r="P164" s="439"/>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99999999999999"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99999999999999"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99999999999999"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99999999999999"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99999999999999"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99999999999999" hidden="1" customHeight="1" outlineLevel="1">
      <c r="A170" s="267" t="s">
        <v>64</v>
      </c>
      <c r="B170" s="234"/>
      <c r="C170" s="234"/>
      <c r="D170" s="267"/>
      <c r="E170" s="216"/>
      <c r="F170" s="264"/>
      <c r="G170" s="278"/>
      <c r="H170" s="278"/>
      <c r="I170" s="278"/>
      <c r="J170" s="278"/>
      <c r="K170" s="278"/>
      <c r="L170" s="278"/>
      <c r="M170" s="216"/>
      <c r="N170" s="216"/>
      <c r="O170" s="284" t="s">
        <v>145</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99999999999999"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99999999999999"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99999999999999"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99999999999999" hidden="1" customHeight="1" outlineLevel="1">
      <c r="A174" s="249"/>
      <c r="B174" s="270" t="str">
        <f>$O$156</f>
        <v>所定労働時間(h/月)</v>
      </c>
      <c r="C174" s="255"/>
      <c r="D174" s="216"/>
      <c r="E174" s="443" t="s">
        <v>51</v>
      </c>
      <c r="F174" s="249"/>
      <c r="G174" s="249"/>
      <c r="H174" s="257" t="str">
        <f>$H$53</f>
        <v>NEDO事業の従事時間(h/月)</v>
      </c>
      <c r="I174" s="234"/>
      <c r="J174" s="227"/>
      <c r="K174" s="229">
        <f>$H$54</f>
        <v>0</v>
      </c>
      <c r="L174" s="216"/>
      <c r="M174" s="216"/>
      <c r="N174" s="454" t="s">
        <v>61</v>
      </c>
      <c r="O174" s="293" t="s">
        <v>145</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99999999999999" hidden="1" customHeight="1" outlineLevel="1">
      <c r="A175" s="249"/>
      <c r="B175" s="440" t="str">
        <f>TEXT($B$58*$F$58-G58,"###.00")&amp;" /固定除く"</f>
        <v>.00 /固定除く</v>
      </c>
      <c r="C175" s="441"/>
      <c r="D175" s="441"/>
      <c r="E175" s="441"/>
      <c r="F175" s="288" t="str">
        <f>H174&amp;" "&amp;K$174&amp;" + "&amp;$I$53&amp;" "&amp;$I$54</f>
        <v>NEDO事業の従事時間(h/月) 0 + 他の公的事業従事時間(h/月) 0</v>
      </c>
      <c r="G175" s="289"/>
      <c r="H175" s="290"/>
      <c r="I175" s="290"/>
      <c r="J175" s="290"/>
      <c r="K175" s="290"/>
      <c r="L175" s="290"/>
      <c r="M175" s="216"/>
      <c r="N175" s="454"/>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99999999999999"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99999999999999"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99999999999999" hidden="1" customHeight="1" outlineLevel="1">
      <c r="A178" s="249"/>
      <c r="B178" s="270" t="str">
        <f>$O$156</f>
        <v>所定労働時間(h/月)</v>
      </c>
      <c r="C178" s="255"/>
      <c r="D178" s="216"/>
      <c r="E178" s="443" t="s">
        <v>51</v>
      </c>
      <c r="F178" s="249"/>
      <c r="G178" s="249"/>
      <c r="H178" s="257" t="str">
        <f>$H$53</f>
        <v>NEDO事業の従事時間(h/月)</v>
      </c>
      <c r="I178" s="234"/>
      <c r="J178" s="227"/>
      <c r="K178" s="229">
        <f>$H$54</f>
        <v>0</v>
      </c>
      <c r="L178" s="216"/>
      <c r="M178" s="216"/>
      <c r="N178" s="454" t="s">
        <v>61</v>
      </c>
      <c r="O178" s="293" t="s">
        <v>145</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99999999999999" hidden="1" customHeight="1" outlineLevel="1">
      <c r="A179" s="249"/>
      <c r="B179" s="440" t="str">
        <f>TEXT($B$58*$F$58-G58,"###.00")&amp;" /固定除く"</f>
        <v>.00 /固定除く</v>
      </c>
      <c r="C179" s="441"/>
      <c r="D179" s="441"/>
      <c r="E179" s="441"/>
      <c r="F179" s="288" t="str">
        <f>H178&amp;" "&amp;K$174&amp;" + "&amp;$I$53&amp;" "&amp;$I$54</f>
        <v>NEDO事業の従事時間(h/月) 0 + 他の公的事業従事時間(h/月) 0</v>
      </c>
      <c r="G179" s="289"/>
      <c r="H179" s="290"/>
      <c r="I179" s="290"/>
      <c r="J179" s="290"/>
      <c r="K179" s="290"/>
      <c r="L179" s="290"/>
      <c r="M179" s="216"/>
      <c r="N179" s="454"/>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99999999999999"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99999999999999" hidden="1" customHeight="1" outlineLevel="1">
      <c r="A181" s="249"/>
      <c r="B181" s="297" t="s">
        <v>153</v>
      </c>
      <c r="C181" s="234"/>
      <c r="D181" s="265"/>
      <c r="E181" s="265"/>
      <c r="F181" s="298" t="str">
        <f>$O$156</f>
        <v>所定労働時間(h/月)</v>
      </c>
      <c r="G181" s="443" t="s">
        <v>51</v>
      </c>
      <c r="H181" s="249"/>
      <c r="I181" s="249"/>
      <c r="J181" s="257" t="str">
        <f>$H$53</f>
        <v>NEDO事業の従事時間(h/月)</v>
      </c>
      <c r="K181" s="234"/>
      <c r="L181" s="227"/>
      <c r="M181" s="452">
        <f>$H$54</f>
        <v>0</v>
      </c>
      <c r="N181" s="453"/>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99999999999999" hidden="1" customHeight="1" outlineLevel="1">
      <c r="A182" s="249"/>
      <c r="B182" s="440" t="str">
        <f>"( "&amp;H58+I58</f>
        <v>( 0</v>
      </c>
      <c r="C182" s="441"/>
      <c r="D182" s="301"/>
      <c r="E182" s="267"/>
      <c r="F182" s="302" t="str">
        <f>"ー　 "&amp;B58*F58-G58+D58&amp;"/固定含む )"</f>
        <v>ー　 0/固定含む )</v>
      </c>
      <c r="G182" s="441"/>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99999999999999"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99999999999999"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99999999999999"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99999999999999" hidden="1" customHeight="1" outlineLevel="1">
      <c r="A186" s="258" t="s">
        <v>56</v>
      </c>
      <c r="B186" s="254" t="s">
        <v>111</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4"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146</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4" hidden="1" outlineLevel="1">
      <c r="A188" s="249"/>
      <c r="B188" s="257"/>
      <c r="C188" s="233">
        <f>$A$54</f>
        <v>21</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99999999999999"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99999999999999"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99999999999999" hidden="1" customHeight="1" outlineLevel="1">
      <c r="A191" s="271"/>
      <c r="B191" s="270" t="s">
        <v>146</v>
      </c>
      <c r="C191" s="271"/>
      <c r="D191" s="270"/>
      <c r="E191" s="271"/>
      <c r="F191" s="265"/>
      <c r="G191" s="255" t="s">
        <v>154</v>
      </c>
      <c r="H191" s="274"/>
      <c r="I191" s="272"/>
      <c r="J191" s="273" t="str">
        <f>$H$53</f>
        <v>NEDO事業の従事時間(h/月)</v>
      </c>
      <c r="K191" s="216"/>
      <c r="L191" s="216"/>
      <c r="M191" s="273" t="s">
        <v>155</v>
      </c>
      <c r="N191" s="258"/>
      <c r="O191" s="284" t="s">
        <v>156</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99999999999999" hidden="1" customHeight="1" outlineLevel="1">
      <c r="A192" s="249"/>
      <c r="B192" s="448">
        <f>O188</f>
        <v>0</v>
      </c>
      <c r="C192" s="449"/>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99999999999999"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99999999999999"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99999999999999"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99999999999999"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99999999999999"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99999999999999"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99999999999999"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99999999999999"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99999999999999"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99999999999999"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99999999999999"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99999999999999"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99999999999999"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99999999999999"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99999999999999"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99999999999999"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99999999999999"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99999999999999"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99999999999999"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99999999999999"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99999999999999"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99999999999999"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99999999999999"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99999999999999"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99999999999999" hidden="1" customHeight="1" outlineLevel="1">
      <c r="A217" s="258" t="s">
        <v>56</v>
      </c>
      <c r="B217" s="254" t="s">
        <v>110</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4"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157</v>
      </c>
      <c r="N218" s="216"/>
      <c r="O218" s="311" t="s">
        <v>146</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4" hidden="1" outlineLevel="1">
      <c r="A219" s="249"/>
      <c r="B219" s="257"/>
      <c r="C219" s="233">
        <f>$A$54</f>
        <v>21</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99999999999999"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99999999999999"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99999999999999" hidden="1" customHeight="1" outlineLevel="1">
      <c r="A222" s="271"/>
      <c r="B222" s="270" t="s">
        <v>146</v>
      </c>
      <c r="C222" s="271"/>
      <c r="D222" s="270"/>
      <c r="E222" s="271"/>
      <c r="F222" s="265"/>
      <c r="G222" s="253" t="s">
        <v>158</v>
      </c>
      <c r="H222" s="274"/>
      <c r="I222" s="272"/>
      <c r="J222" s="273" t="str">
        <f>$H$53</f>
        <v>NEDO事業の従事時間(h/月)</v>
      </c>
      <c r="K222" s="216"/>
      <c r="L222" s="216"/>
      <c r="M222" s="273" t="s">
        <v>155</v>
      </c>
      <c r="N222" s="258"/>
      <c r="O222" s="284" t="s">
        <v>156</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99999999999999" hidden="1" customHeight="1" outlineLevel="1">
      <c r="A223" s="249"/>
      <c r="B223" s="448">
        <f>O219</f>
        <v>0</v>
      </c>
      <c r="C223" s="449"/>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99999999999999"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99999999999999"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99999999999999"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99999999999999"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99999999999999"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99999999999999"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99999999999999"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99999999999999"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99999999999999"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99999999999999"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99999999999999"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99999999999999"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99999999999999"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99999999999999"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99999999999999"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99999999999999"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99999999999999"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99999999999999"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99999999999999"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99999999999999"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99999999999999"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99999999999999"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99999999999999"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99999999999999"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99999999999999" customHeight="1" collapsed="1"/>
  </sheetData>
  <sheetProtection algorithmName="SHA-512" hashValue="f1Rz5Q6IQOoihMrutdhF2YDfr7ws/2/vxK9a2ZSD2rwxItMeC8CE69kZzSwrLPe04Oqm/0lapYVaC3gNQk1t7g==" saltValue="BPrxKfvOkRfqnoa7oCFJTA==" spinCount="100000" sheet="1" formatRows="0" selectLockedCells="1"/>
  <dataConsolidate/>
  <mergeCells count="140">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s>
  <phoneticPr fontId="2"/>
  <conditionalFormatting sqref="A13:Q43">
    <cfRule type="expression" dxfId="52" priority="37">
      <formula>OR($C13="休暇",$C13="休日")</formula>
    </cfRule>
  </conditionalFormatting>
  <conditionalFormatting sqref="B13:B43">
    <cfRule type="expression" dxfId="51" priority="85">
      <formula>$B13="土"</formula>
    </cfRule>
    <cfRule type="expression" dxfId="50" priority="84">
      <formula>$B13="日"</formula>
    </cfRule>
  </conditionalFormatting>
  <conditionalFormatting sqref="B64 B68 F68 B71">
    <cfRule type="expression" dxfId="49" priority="35">
      <formula>OR($N$54="管理職",$N$54="裁量労働制",$N$54="固定残業制")</formula>
    </cfRule>
  </conditionalFormatting>
  <conditionalFormatting sqref="B64 B68 F68">
    <cfRule type="expression" dxfId="48" priority="3">
      <formula>OR($N$54="(大学・国研等)管理職",$N$54="(大学・国研等)裁量労働制")</formula>
    </cfRule>
  </conditionalFormatting>
  <conditionalFormatting sqref="B76">
    <cfRule type="expression" dxfId="47" priority="15">
      <formula>OR($N$54="管理職",$N$54="裁量労働制")</formula>
    </cfRule>
  </conditionalFormatting>
  <conditionalFormatting sqref="B77">
    <cfRule type="expression" dxfId="46" priority="29">
      <formula>OR($N$54="管理職",$N$54="裁量労働制")</formula>
    </cfRule>
  </conditionalFormatting>
  <conditionalFormatting sqref="B80">
    <cfRule type="expression" dxfId="45" priority="27">
      <formula>$N$54="固定残業制"</formula>
    </cfRule>
  </conditionalFormatting>
  <conditionalFormatting sqref="B83 B87 B90">
    <cfRule type="expression" dxfId="44" priority="24">
      <formula>$N$54="固定残業制"</formula>
    </cfRule>
  </conditionalFormatting>
  <conditionalFormatting sqref="B84 B88 B91">
    <cfRule type="expression" dxfId="43" priority="21">
      <formula>$N$54="固定残業制"</formula>
    </cfRule>
  </conditionalFormatting>
  <conditionalFormatting sqref="B65:C65 B69:C69 F69 B72:C72 B78:C78">
    <cfRule type="expression" dxfId="42" priority="9">
      <formula>OR($N$54="管理職",$N$54="裁量労働制")</formula>
    </cfRule>
  </conditionalFormatting>
  <conditionalFormatting sqref="B65:C65 B69:C69 F69 B72:C72">
    <cfRule type="expression" dxfId="41" priority="33">
      <formula>OR($N$54="管理職",$N$54="裁量労働制",$N$54="固定残業制")</formula>
    </cfRule>
  </conditionalFormatting>
  <conditionalFormatting sqref="B65:C65 B69:C69 F69">
    <cfRule type="expression" dxfId="40" priority="2">
      <formula>OR($N$54="(大学・国研等)管理職",$N$54="(大学・国研等)裁量労働制")</formula>
    </cfRule>
  </conditionalFormatting>
  <conditionalFormatting sqref="B69:D69">
    <cfRule type="expression" dxfId="39" priority="7">
      <formula>OR($N$54="管理職",$N$54="裁量労働制",$N$54="固定残業制",$N$54="(大学・国研等)管理職",$N$54="(大学・国研等)裁量労働制")</formula>
    </cfRule>
  </conditionalFormatting>
  <conditionalFormatting sqref="C64 F64:O64 C68 G68:O68 C71:N71">
    <cfRule type="expression" dxfId="38" priority="14">
      <formula>OR($N$54="管理職",$N$54="裁量労働制",$N$54="固定残業制")</formula>
    </cfRule>
  </conditionalFormatting>
  <conditionalFormatting sqref="C80:L80">
    <cfRule type="expression" dxfId="37" priority="25">
      <formula>$N$54="固定残業制"</formula>
    </cfRule>
  </conditionalFormatting>
  <conditionalFormatting sqref="C83:L83 C90:N90 C87:E87">
    <cfRule type="expression" dxfId="36" priority="18">
      <formula>$N$54="固定残業制"</formula>
    </cfRule>
  </conditionalFormatting>
  <conditionalFormatting sqref="C84:L84 C88:L88 C91:N91">
    <cfRule type="expression" dxfId="35" priority="19">
      <formula>$N$54="固定残業制"</formula>
    </cfRule>
  </conditionalFormatting>
  <conditionalFormatting sqref="C76:N76">
    <cfRule type="expression" dxfId="34" priority="34">
      <formula>OR($N$54="管理職",$N$54="裁量労働制")</formula>
    </cfRule>
  </conditionalFormatting>
  <conditionalFormatting sqref="C78:N78">
    <cfRule type="expression" dxfId="33" priority="32">
      <formula>OR($N$54="管理職",$N$54="裁量労働制")</formula>
    </cfRule>
  </conditionalFormatting>
  <conditionalFormatting sqref="C64:O64 C68 G68:O68">
    <cfRule type="expression" dxfId="32" priority="12">
      <formula>OR($N$54="管理職",$N$54="裁量労働制",$N$54="固定残業制",$N$54="(大学・国研等)管理職",$N$54="(大学・国研等)裁量労働制")</formula>
    </cfRule>
  </conditionalFormatting>
  <conditionalFormatting sqref="D65">
    <cfRule type="expression" dxfId="31" priority="1">
      <formula>OR($N$54="(大学・国研等)管理職",$N$54="(大学・国研等)裁量労働制")</formula>
    </cfRule>
  </conditionalFormatting>
  <conditionalFormatting sqref="D65:O65 C69 G69:O69 C72:N72">
    <cfRule type="expression" dxfId="30" priority="11">
      <formula>OR($N$54="管理職",$N$54="裁量労働制",$N$54="固定残業制")</formula>
    </cfRule>
  </conditionalFormatting>
  <conditionalFormatting sqref="D65:O65 C69 G69:O69">
    <cfRule type="expression" dxfId="29" priority="5">
      <formula>OR($N$54="(大学・国研等)管理職",$N$54="(大学・国研等)裁量労働制")</formula>
    </cfRule>
  </conditionalFormatting>
  <conditionalFormatting sqref="E10:F10">
    <cfRule type="expression" dxfId="28" priority="75">
      <formula>OR(I9="管理職/高プロ",I9="固定残業代有",I9="(大学・国研等)管理職/高プロ")</formula>
    </cfRule>
  </conditionalFormatting>
  <conditionalFormatting sqref="F83:L83 H90:N90">
    <cfRule type="expression" dxfId="27" priority="6">
      <formula>$N$54="固定残業制"</formula>
    </cfRule>
  </conditionalFormatting>
  <conditionalFormatting sqref="F87:L87">
    <cfRule type="expression" dxfId="26" priority="20">
      <formula>$N$54="固定残業制"</formula>
    </cfRule>
  </conditionalFormatting>
  <conditionalFormatting sqref="F77:N77">
    <cfRule type="expression" dxfId="25" priority="16">
      <formula>OR($N$54="管理職",$N$54="裁量労働制")</formula>
    </cfRule>
  </conditionalFormatting>
  <conditionalFormatting sqref="G10">
    <cfRule type="expression" dxfId="24" priority="80">
      <formula>OR($I$9="管理職/高プロ",$I$9="固定残業代有",$I$9="(大学・国研等)管理職/高プロ")</formula>
    </cfRule>
  </conditionalFormatting>
  <conditionalFormatting sqref="H2">
    <cfRule type="expression" dxfId="23" priority="78">
      <formula>COUNTA($F$1)=1</formula>
    </cfRule>
  </conditionalFormatting>
  <conditionalFormatting sqref="H10">
    <cfRule type="expression" dxfId="22" priority="73">
      <formula>OR($I$9="管理職/高プロ",$I$9="裁量",$I$9="固定残業代有",$I$9="(大学・国研等)裁量")</formula>
    </cfRule>
  </conditionalFormatting>
  <conditionalFormatting sqref="I9:J9">
    <cfRule type="expression" dxfId="21" priority="81">
      <formula>COUNTA($F$1)=1</formula>
    </cfRule>
  </conditionalFormatting>
  <conditionalFormatting sqref="I1:M1">
    <cfRule type="expression" dxfId="20" priority="83">
      <formula>$I$1&lt;&gt;"-"</formula>
    </cfRule>
  </conditionalFormatting>
  <conditionalFormatting sqref="J10">
    <cfRule type="expression" dxfId="19" priority="74">
      <formula>OR($I$9="管理職/高プロ",$I$9="裁量",$I$9="固定残業代有",$I$9="(大学・国研等)裁量")</formula>
    </cfRule>
  </conditionalFormatting>
  <conditionalFormatting sqref="K10">
    <cfRule type="expression" dxfId="18" priority="76">
      <formula>OR($I$9="裁量",$I$9="固定残業代有",$I$9="(大学・国研等)裁量")</formula>
    </cfRule>
  </conditionalFormatting>
  <conditionalFormatting sqref="M80">
    <cfRule type="expression" dxfId="17" priority="26">
      <formula>$N$54="固定残業制"</formula>
    </cfRule>
  </conditionalFormatting>
  <conditionalFormatting sqref="M83 M87 O90">
    <cfRule type="expression" dxfId="16" priority="23">
      <formula>$N$54="固定残業制"</formula>
    </cfRule>
  </conditionalFormatting>
  <conditionalFormatting sqref="M84 M88 O91">
    <cfRule type="expression" dxfId="15" priority="22">
      <formula>$N$54="固定残業制"</formula>
    </cfRule>
  </conditionalFormatting>
  <conditionalFormatting sqref="N10">
    <cfRule type="expression" dxfId="14" priority="82">
      <formula>OR($I$9="裁量",$I$9="固定残業代有",$I$9="(大学・国研等)裁量")</formula>
    </cfRule>
  </conditionalFormatting>
  <conditionalFormatting sqref="O10">
    <cfRule type="expression" dxfId="13" priority="86">
      <formula>OR($H$2="あり",$Q$2="あり")</formula>
    </cfRule>
  </conditionalFormatting>
  <conditionalFormatting sqref="O76">
    <cfRule type="expression" dxfId="12" priority="31">
      <formula>OR($N$54="管理職",$N$54="裁量労働制")</formula>
    </cfRule>
  </conditionalFormatting>
  <conditionalFormatting sqref="O77">
    <cfRule type="expression" dxfId="11" priority="10">
      <formula>OR(,$N$54="管理職",$N$54="裁量労働制")</formula>
    </cfRule>
  </conditionalFormatting>
  <conditionalFormatting sqref="O78">
    <cfRule type="expression" dxfId="10" priority="28">
      <formula>OR($N$54="管理職",$N$54="裁量労働制")</formula>
    </cfRule>
  </conditionalFormatting>
  <conditionalFormatting sqref="O80 O84 O88">
    <cfRule type="expression" dxfId="9" priority="17">
      <formula>$N$54="固定残業制"</formula>
    </cfRule>
  </conditionalFormatting>
  <conditionalFormatting sqref="P64 D68 O68:P68">
    <cfRule type="expression" dxfId="8" priority="4">
      <formula>OR($N$54="(大学・国研等)管理職",$N$54="(大学・国研等)裁量労働制")</formula>
    </cfRule>
  </conditionalFormatting>
  <conditionalFormatting sqref="P64 D68 P68 O71">
    <cfRule type="expression" dxfId="7" priority="13">
      <formula>OR($N$54="管理職",$N$54="裁量労働制",$N$54="固定残業制")</formula>
    </cfRule>
  </conditionalFormatting>
  <conditionalFormatting sqref="P65 P69 O72">
    <cfRule type="expression" dxfId="6" priority="8">
      <formula>OR($N$54="管理職",$N$54="裁量労働制",$N$54="固定残業制")</formula>
    </cfRule>
  </conditionalFormatting>
  <conditionalFormatting sqref="P65 P69">
    <cfRule type="expression" dxfId="5" priority="30">
      <formula>OR($N$54="管理職",$N$54="裁量労働制",$N$54="(大学・国研等)管理職",$N$54="(大学・国研等)裁量労働制")</formula>
    </cfRule>
  </conditionalFormatting>
  <conditionalFormatting sqref="Q2">
    <cfRule type="expression" dxfId="4" priority="79">
      <formula>COUNTA($F$1)=1</formula>
    </cfRule>
  </conditionalFormatting>
  <conditionalFormatting sqref="Q10">
    <cfRule type="expression" dxfId="3" priority="87">
      <formula>OR($H$2="あり",$Q$2="あり")</formula>
    </cfRule>
  </conditionalFormatting>
  <conditionalFormatting sqref="AI1">
    <cfRule type="expression" dxfId="1" priority="89">
      <formula>COUNTIF(AI2:AI26,"○")=COUNTA($AH$2:$AH$26)</formula>
    </cfRule>
  </conditionalFormatting>
  <dataValidations count="8">
    <dataValidation type="custom" allowBlank="1" showInputMessage="1" showErrorMessage="1" sqref="I20" xr:uid="{25F5E06C-A761-4752-915C-0C328831D090}">
      <formula1>IF($C20="休日",I20="",I20&gt;"*")</formula1>
    </dataValidation>
    <dataValidation type="list" allowBlank="1" showInputMessage="1" showErrorMessage="1" sqref="H2 Q2" xr:uid="{94A8A191-7F18-4F73-BF91-72A381A3BCB3}">
      <formula1>"あり,なし"</formula1>
    </dataValidation>
    <dataValidation type="list" allowBlank="1" showInputMessage="1" showErrorMessage="1" sqref="F1:H1" xr:uid="{B03F15A0-647A-403C-8F1F-A40EE3093AAD}">
      <formula1>"委託業務従事日誌,補助事業従事日誌"</formula1>
    </dataValidation>
    <dataValidation type="time" operator="greaterThan" allowBlank="1" showInputMessage="1" showErrorMessage="1" errorTitle="時刻を入力して下さい。" error="0:01以上の時刻を入力して下さい。" sqref="G13:G43 E13:E43" xr:uid="{ED88424B-21B3-4419-97B9-FC7C9539A36F}">
      <formula1>0</formula1>
    </dataValidation>
    <dataValidation type="time" allowBlank="1" showInputMessage="1" showErrorMessage="1" errorTitle="時刻を入力してください。" error="0:00から23:59までの時刻が入力できます。" sqref="H13:H43 F13:F43 D13:D43" xr:uid="{B6BBFB71-4B46-426F-89A9-371D9776F0E5}">
      <formula1>0</formula1>
      <formula2>0.999988425925926</formula2>
    </dataValidation>
    <dataValidation type="list" allowBlank="1" showInputMessage="1" showErrorMessage="1" sqref="N55:P55" xr:uid="{5D52537D-62B7-4FAB-BE7F-9947E40C8456}">
      <formula1>"管理職,裁量労働制,固定残業制,一般従業員,エフォート"</formula1>
    </dataValidation>
    <dataValidation type="list" imeMode="on" allowBlank="1" sqref="I9:J9" xr:uid="{5D8A97F0-6F62-4512-9208-F792D76678EF}">
      <formula1>"通常勤務,管理職/高プロ,裁量,固定残業代有,出向,(大学・国研等)管理職/高プロ,(大学・国研等)裁量,その他"</formula1>
    </dataValidation>
    <dataValidation type="list" allowBlank="1" showInputMessage="1" showErrorMessage="1" sqref="C13:C43" xr:uid="{1AECE8E0-EBDC-47BB-90AA-CA2F6140FB4B}">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B1402146-44A4-4491-9F19-B9ACD64BD999}">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FB209C86-852D-4A52-9B37-572B1F1FDCF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DF703-CA9D-419D-9DFE-E7184EEAC093}">
  <dimension ref="A1:CZ248"/>
  <sheetViews>
    <sheetView showGridLines="0" view="pageBreakPreview" zoomScale="115" zoomScaleNormal="100" zoomScaleSheetLayoutView="115" workbookViewId="0">
      <pane ySplit="1" topLeftCell="A2" activePane="bottomLeft" state="frozen"/>
      <selection activeCell="I9" sqref="I9:J9"/>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36328125" style="1" customWidth="1"/>
    <col min="17" max="17" width="6.36328125" style="1" customWidth="1"/>
    <col min="18" max="18" width="2.90625" style="80" customWidth="1"/>
    <col min="19" max="19" width="60.6328125" style="1" customWidth="1"/>
    <col min="20" max="20" width="2.6328125" style="1" customWidth="1"/>
    <col min="21" max="25" width="2.7265625" style="1" hidden="1" customWidth="1" outlineLevel="1"/>
    <col min="26" max="33" width="2.90625" style="1" hidden="1" customWidth="1" outlineLevel="1"/>
    <col min="34" max="34" width="26.26953125" style="72" hidden="1" customWidth="1" outlineLevel="1"/>
    <col min="35" max="35" width="7.7265625" style="3" hidden="1" customWidth="1" outlineLevel="1"/>
    <col min="36" max="37" width="9" style="1" hidden="1" customWidth="1" outlineLevel="1"/>
    <col min="38" max="38" width="10.6328125" style="323" customWidth="1" collapsed="1"/>
    <col min="39" max="40" width="10.6328125" style="323" customWidth="1"/>
    <col min="41" max="44" width="7.6328125" style="1" hidden="1" customWidth="1" outlineLevel="1"/>
    <col min="45" max="45" width="6.6328125" style="1" hidden="1" customWidth="1" outlineLevel="1"/>
    <col min="46" max="46" width="10.6328125" style="323" customWidth="1" collapsed="1"/>
    <col min="47" max="104" width="10.6328125" style="323" customWidth="1"/>
    <col min="105" max="16384" width="9" style="1"/>
  </cols>
  <sheetData>
    <row r="1" spans="1:104" ht="17.149999999999999" customHeight="1" thickBot="1">
      <c r="A1" s="336" t="s">
        <v>165</v>
      </c>
      <c r="B1" s="337"/>
      <c r="C1" s="337"/>
      <c r="D1" s="337"/>
      <c r="E1" s="337"/>
      <c r="F1" s="338" t="s">
        <v>177</v>
      </c>
      <c r="G1" s="339"/>
      <c r="H1" s="339"/>
      <c r="I1" s="340" t="str">
        <f>IF(AI1="エラーなし","-","コメント(S列)をご確認ください。")</f>
        <v>コメント(S列)をご確認ください。</v>
      </c>
      <c r="J1" s="341"/>
      <c r="K1" s="341"/>
      <c r="L1" s="341"/>
      <c r="M1" s="341"/>
      <c r="N1" s="34" t="str">
        <f>IF($F$1="委託業務従事日誌","契約管理番号：","事業番号：")</f>
        <v>事業番号：</v>
      </c>
      <c r="O1" s="346" t="s">
        <v>161</v>
      </c>
      <c r="P1" s="347"/>
      <c r="Q1" s="12" t="str">
        <f>IF($F$1="委託業務従事日誌","別紙８","")</f>
        <v/>
      </c>
      <c r="R1" s="348" t="s">
        <v>50</v>
      </c>
      <c r="S1" s="84" t="s">
        <v>94</v>
      </c>
      <c r="T1" s="104"/>
      <c r="U1" s="79"/>
      <c r="V1" s="79"/>
      <c r="W1" s="79"/>
      <c r="X1" s="79"/>
      <c r="Y1" s="324" t="s">
        <v>77</v>
      </c>
      <c r="Z1" s="324" t="s">
        <v>78</v>
      </c>
      <c r="AA1" s="324" t="s">
        <v>79</v>
      </c>
      <c r="AB1" s="324" t="s">
        <v>80</v>
      </c>
      <c r="AC1" s="324" t="s">
        <v>83</v>
      </c>
      <c r="AD1" s="324" t="s">
        <v>81</v>
      </c>
      <c r="AE1" s="324" t="s">
        <v>82</v>
      </c>
      <c r="AF1" s="324" t="s">
        <v>126</v>
      </c>
      <c r="AG1" s="324"/>
      <c r="AH1" s="72" t="s">
        <v>25</v>
      </c>
      <c r="AI1" s="73" t="str">
        <f>IF(COUNTIF(AI2:AI26,"○")=COUNTA(AH2:AH26),"エラーなし","エラーあり")</f>
        <v>エラーあり</v>
      </c>
      <c r="AJ1" s="76" t="s">
        <v>37</v>
      </c>
      <c r="AK1" s="76"/>
      <c r="AO1" s="30"/>
      <c r="AP1" s="30"/>
      <c r="AQ1" s="30"/>
      <c r="AR1" s="30"/>
      <c r="AS1" s="30"/>
    </row>
    <row r="2" spans="1:104" ht="17.149999999999999" customHeight="1" thickBot="1">
      <c r="A2" s="330" t="s">
        <v>14</v>
      </c>
      <c r="B2" s="331"/>
      <c r="C2" s="331"/>
      <c r="D2" s="331"/>
      <c r="E2" s="331"/>
      <c r="F2" s="331"/>
      <c r="G2" s="331"/>
      <c r="H2" s="101"/>
      <c r="I2" s="102"/>
      <c r="J2" s="102"/>
      <c r="K2" s="102"/>
      <c r="L2" s="102"/>
      <c r="M2" s="102"/>
      <c r="N2" s="102"/>
      <c r="O2" s="102"/>
      <c r="P2" s="102" t="s">
        <v>20</v>
      </c>
      <c r="Q2" s="78"/>
      <c r="R2" s="349"/>
      <c r="S2" s="79" t="str" cm="1">
        <f t="array" ref="S2">IF(AND(AI2="○",AI3="○"),"○",_xlfn.IFS(AI2="○","",AI2="✕","✕　"&amp;AJ2&amp;"　　")&amp;_xlfn.IFS(AI3="○","",AI3="✕","✕　"&amp;AJ3))</f>
        <v>○</v>
      </c>
      <c r="T2" s="79"/>
      <c r="W2" s="79"/>
      <c r="X2" s="79"/>
      <c r="Y2" s="325"/>
      <c r="Z2" s="325"/>
      <c r="AA2" s="325"/>
      <c r="AB2" s="325"/>
      <c r="AC2" s="325"/>
      <c r="AD2" s="325"/>
      <c r="AE2" s="325"/>
      <c r="AF2" s="325"/>
      <c r="AG2" s="325"/>
      <c r="AH2" s="180" t="s">
        <v>33</v>
      </c>
      <c r="AI2" s="181" t="str">
        <f>IF(A1="","✕","○")</f>
        <v>○</v>
      </c>
      <c r="AJ2" s="77" t="s">
        <v>43</v>
      </c>
    </row>
    <row r="3" spans="1:104" ht="17.149999999999999" customHeight="1" thickBot="1">
      <c r="A3" s="332" t="str">
        <f>IF($F$1="委託業務従事日誌","委託業務の名称：","助成事業の名称：")</f>
        <v>助成事業の名称：</v>
      </c>
      <c r="B3" s="333"/>
      <c r="C3" s="333"/>
      <c r="D3" s="333"/>
      <c r="E3" s="326" t="s">
        <v>132</v>
      </c>
      <c r="F3" s="327"/>
      <c r="G3" s="327"/>
      <c r="H3" s="327"/>
      <c r="I3" s="327"/>
      <c r="J3" s="327"/>
      <c r="K3" s="327"/>
      <c r="L3" s="327"/>
      <c r="M3" s="327"/>
      <c r="N3" s="327"/>
      <c r="O3" s="327"/>
      <c r="P3" s="327"/>
      <c r="Q3" s="97"/>
      <c r="R3" s="349"/>
      <c r="S3" s="79" t="str" cm="1">
        <f t="array" ref="S3">IF(AND(AI4="○",AI5="○"),"○",_xlfn.IFS(AI4="○","",AI4="✕","✕　"&amp;AJ4&amp;"　　")&amp;_xlfn.IFS(AI5="○","",AI5="✕","✕　"&amp;AJ5))</f>
        <v>✕　“他のNEDO事業有無”が未選択。　　✕　“他の公的事業有無”が未選択。</v>
      </c>
      <c r="T3" s="79"/>
      <c r="W3" s="79"/>
      <c r="X3" s="79"/>
      <c r="Y3" s="325"/>
      <c r="Z3" s="325"/>
      <c r="AA3" s="325"/>
      <c r="AB3" s="325"/>
      <c r="AC3" s="325"/>
      <c r="AD3" s="325"/>
      <c r="AE3" s="325"/>
      <c r="AF3" s="325"/>
      <c r="AG3" s="325"/>
      <c r="AH3" s="182" t="s">
        <v>32</v>
      </c>
      <c r="AI3" s="183" t="str">
        <f>IF(O1="","✕","○")</f>
        <v>○</v>
      </c>
      <c r="AJ3" s="77" t="s">
        <v>38</v>
      </c>
      <c r="AO3" s="169" t="s">
        <v>113</v>
      </c>
      <c r="AP3" s="171" t="s">
        <v>112</v>
      </c>
      <c r="AQ3" s="3"/>
      <c r="AR3" s="3"/>
      <c r="AS3" s="3"/>
    </row>
    <row r="4" spans="1:104" ht="17.149999999999999" customHeight="1" thickBot="1">
      <c r="A4" s="334"/>
      <c r="B4" s="335"/>
      <c r="C4" s="335"/>
      <c r="D4" s="335"/>
      <c r="E4" s="326" t="s">
        <v>131</v>
      </c>
      <c r="F4" s="327"/>
      <c r="G4" s="327"/>
      <c r="H4" s="327"/>
      <c r="I4" s="327"/>
      <c r="J4" s="327"/>
      <c r="K4" s="327"/>
      <c r="L4" s="327"/>
      <c r="M4" s="327"/>
      <c r="N4" s="327"/>
      <c r="O4" s="327"/>
      <c r="P4" s="327"/>
      <c r="Q4" s="97"/>
      <c r="S4" s="79" t="str">
        <f>IF(COUNTA(E3:P5)&gt;=1,"○","✕ "&amp;AJ6)</f>
        <v>○</v>
      </c>
      <c r="T4" s="79"/>
      <c r="W4" s="79"/>
      <c r="X4" s="79"/>
      <c r="Y4" s="325"/>
      <c r="Z4" s="325"/>
      <c r="AA4" s="325"/>
      <c r="AB4" s="325"/>
      <c r="AC4" s="325"/>
      <c r="AD4" s="325"/>
      <c r="AE4" s="325"/>
      <c r="AF4" s="325"/>
      <c r="AG4" s="325"/>
      <c r="AH4" s="182" t="s">
        <v>31</v>
      </c>
      <c r="AI4" s="183" t="str" cm="1">
        <f t="array" ref="AI4">_xlfn.IFS(H2="あり","○",H2="なし","○",TRUE,"✕")</f>
        <v>✕</v>
      </c>
      <c r="AJ4" s="77" t="s">
        <v>39</v>
      </c>
      <c r="AO4" s="170">
        <f>I9</f>
        <v>0</v>
      </c>
      <c r="AP4" s="172" t="e">
        <f>VLOOKUP($AO$4,$AO$11:$AS$19,2,)</f>
        <v>#N/A</v>
      </c>
      <c r="AQ4" s="3"/>
      <c r="AR4" s="3"/>
      <c r="AS4" s="3"/>
    </row>
    <row r="5" spans="1:104" ht="17.149999999999999" customHeight="1">
      <c r="A5" s="334"/>
      <c r="B5" s="335"/>
      <c r="C5" s="335"/>
      <c r="D5" s="335"/>
      <c r="E5" s="326" t="s">
        <v>162</v>
      </c>
      <c r="F5" s="327"/>
      <c r="G5" s="327"/>
      <c r="H5" s="327"/>
      <c r="I5" s="327"/>
      <c r="J5" s="327"/>
      <c r="K5" s="327"/>
      <c r="L5" s="327"/>
      <c r="M5" s="327"/>
      <c r="N5" s="327"/>
      <c r="O5" s="327"/>
      <c r="P5" s="327"/>
      <c r="Q5" s="97"/>
      <c r="R5" s="81"/>
      <c r="S5" s="79"/>
      <c r="T5" s="79"/>
      <c r="U5" s="29"/>
      <c r="V5" s="29"/>
      <c r="W5" s="79"/>
      <c r="X5" s="79"/>
      <c r="Y5" s="325"/>
      <c r="Z5" s="325"/>
      <c r="AA5" s="325"/>
      <c r="AB5" s="325"/>
      <c r="AC5" s="325"/>
      <c r="AD5" s="325"/>
      <c r="AE5" s="325"/>
      <c r="AF5" s="325"/>
      <c r="AG5" s="325"/>
      <c r="AH5" s="182" t="s">
        <v>30</v>
      </c>
      <c r="AI5" s="183" t="str" cm="1">
        <f t="array" ref="AI5">_xlfn.IFS(Q2="あり","○",Q2="なし","○",TRUE,"✕")</f>
        <v>✕</v>
      </c>
      <c r="AJ5" s="77" t="s">
        <v>95</v>
      </c>
      <c r="AO5" s="159"/>
      <c r="AP5" s="173" t="e">
        <f>VLOOKUP($AO$4,$AO$11:$AS$19,3,)</f>
        <v>#N/A</v>
      </c>
      <c r="AQ5" s="3"/>
      <c r="AR5" s="3"/>
      <c r="AS5" s="3"/>
    </row>
    <row r="6" spans="1:104" ht="17.149999999999999" customHeight="1">
      <c r="A6" s="332" t="str">
        <f>IF($F$1="委託業務従事日誌","再委託等項目：","委託・共同研究項目：")</f>
        <v>委託・共同研究項目：</v>
      </c>
      <c r="B6" s="333"/>
      <c r="C6" s="333"/>
      <c r="D6" s="333"/>
      <c r="E6" s="326" t="s">
        <v>15</v>
      </c>
      <c r="F6" s="327"/>
      <c r="G6" s="327"/>
      <c r="H6" s="327"/>
      <c r="I6" s="327"/>
      <c r="J6" s="327"/>
      <c r="K6" s="327"/>
      <c r="L6" s="327"/>
      <c r="M6" s="327"/>
      <c r="N6" s="327"/>
      <c r="O6" s="327"/>
      <c r="P6" s="327"/>
      <c r="Q6" s="97"/>
      <c r="S6" s="79"/>
      <c r="T6" s="79"/>
      <c r="W6" s="79"/>
      <c r="X6" s="79"/>
      <c r="Y6" s="325"/>
      <c r="Z6" s="325"/>
      <c r="AA6" s="325"/>
      <c r="AB6" s="325"/>
      <c r="AC6" s="325"/>
      <c r="AD6" s="325"/>
      <c r="AE6" s="325"/>
      <c r="AF6" s="325"/>
      <c r="AG6" s="325"/>
      <c r="AH6" s="182" t="s">
        <v>29</v>
      </c>
      <c r="AI6" s="183" t="str">
        <f>IF(COUNTA(E3:P5)&gt;=1,"○","✕")</f>
        <v>○</v>
      </c>
      <c r="AJ6" s="77" t="s">
        <v>40</v>
      </c>
      <c r="AO6" s="159"/>
      <c r="AP6" s="173" t="e">
        <f>VLOOKUP($AO$4,$AO$11:$AS$19,4,)</f>
        <v>#N/A</v>
      </c>
      <c r="AQ6" s="3"/>
      <c r="AR6" s="3"/>
      <c r="AS6" s="3"/>
    </row>
    <row r="7" spans="1:104" ht="17.149999999999999" customHeight="1" thickBot="1">
      <c r="A7" s="96"/>
      <c r="B7" s="103"/>
      <c r="C7" s="333" t="str">
        <f>IF($F$1="委託業務従事日誌","委託先等名称：","助成先等名称：")</f>
        <v>助成先等名称：</v>
      </c>
      <c r="D7" s="329"/>
      <c r="E7" s="326" t="s">
        <v>128</v>
      </c>
      <c r="F7" s="327"/>
      <c r="G7" s="327"/>
      <c r="H7" s="327"/>
      <c r="I7" s="327"/>
      <c r="J7" s="327"/>
      <c r="K7" s="327"/>
      <c r="L7" s="327"/>
      <c r="M7" s="327"/>
      <c r="N7" s="327"/>
      <c r="O7" s="327"/>
      <c r="P7" s="327"/>
      <c r="Q7" s="97"/>
      <c r="R7" s="80" t="s">
        <v>49</v>
      </c>
      <c r="S7" s="79" t="str" cm="1">
        <f t="array" ref="S7">IF(COUNTA(E7)&gt;=1,_xlfn.IFS(E7=" ","✕"&amp;AJ7,E7="　","✕"&amp;AJ7,TRUE,"○"),"✕"&amp;AJ7)</f>
        <v>○</v>
      </c>
      <c r="T7" s="79"/>
      <c r="U7" s="30"/>
      <c r="V7" s="30"/>
      <c r="W7" s="79"/>
      <c r="X7" s="79"/>
      <c r="Y7" s="325"/>
      <c r="Z7" s="325"/>
      <c r="AA7" s="325"/>
      <c r="AB7" s="325"/>
      <c r="AC7" s="325"/>
      <c r="AD7" s="325"/>
      <c r="AE7" s="325"/>
      <c r="AF7" s="325"/>
      <c r="AG7" s="325"/>
      <c r="AH7" s="182" t="s">
        <v>28</v>
      </c>
      <c r="AI7" s="183" t="str" cm="1">
        <f t="array" ref="AI7">IF(COUNTA(E7)&gt;=1,_xlfn.IFS(E7=" ","✕",E7="　","✕",TRUE,"○"),"✕")</f>
        <v>○</v>
      </c>
      <c r="AJ7" s="77" t="s">
        <v>74</v>
      </c>
      <c r="AO7" s="159"/>
      <c r="AP7" s="189" t="e">
        <f>VLOOKUP($AO$4,$AO$11:$AS$19,5,)</f>
        <v>#N/A</v>
      </c>
      <c r="AQ7" s="3"/>
      <c r="AR7" s="3"/>
      <c r="AS7" s="3"/>
    </row>
    <row r="8" spans="1:104" ht="17.149999999999999" customHeight="1">
      <c r="A8" s="156"/>
      <c r="B8" s="157"/>
      <c r="C8" s="328" t="s">
        <v>75</v>
      </c>
      <c r="D8" s="329"/>
      <c r="E8" s="344" t="s">
        <v>129</v>
      </c>
      <c r="F8" s="345"/>
      <c r="G8" s="345"/>
      <c r="H8" s="345"/>
      <c r="J8" s="35"/>
      <c r="K8" s="53"/>
      <c r="L8" s="53" t="str">
        <f>IF($F$1="委託業務従事日誌","業務管理者等","主任研究者等")&amp;"　所属："</f>
        <v>主任研究者等　所属：</v>
      </c>
      <c r="M8" s="53"/>
      <c r="N8" s="344" t="s">
        <v>133</v>
      </c>
      <c r="O8" s="345"/>
      <c r="P8" s="345"/>
      <c r="Q8" s="98"/>
      <c r="R8" s="80" t="s">
        <v>49</v>
      </c>
      <c r="S8" s="79" t="str" cm="1">
        <f t="array" ref="S8">_xlfn.IFS(AND(COUNTA(E8)&gt;=1,COUNTA(N8)&gt;=1),"○",TRUE,IF(COUNTA(E8)&gt;=1,"","✕ "&amp;AJ8&amp;" ")&amp;IF(COUNTA(N8)&gt;=1,"","✕ "&amp;AJ10))</f>
        <v>○</v>
      </c>
      <c r="T8" s="79"/>
      <c r="W8" s="79"/>
      <c r="X8" s="79"/>
      <c r="Y8" s="325"/>
      <c r="Z8" s="325"/>
      <c r="AA8" s="325"/>
      <c r="AB8" s="325"/>
      <c r="AC8" s="325"/>
      <c r="AD8" s="325"/>
      <c r="AE8" s="325"/>
      <c r="AF8" s="325"/>
      <c r="AG8" s="325"/>
      <c r="AH8" s="184" t="s">
        <v>97</v>
      </c>
      <c r="AI8" s="183" t="str">
        <f>IF(COUNTA(E8)&gt;=1,"○","✕")</f>
        <v>○</v>
      </c>
      <c r="AJ8" s="77" t="s">
        <v>96</v>
      </c>
      <c r="AO8" s="159"/>
      <c r="AP8" s="190"/>
      <c r="AQ8" s="3"/>
      <c r="AR8" s="3"/>
      <c r="AS8" s="3"/>
    </row>
    <row r="9" spans="1:104" ht="21" customHeight="1">
      <c r="A9" s="350" t="s">
        <v>107</v>
      </c>
      <c r="B9" s="157"/>
      <c r="C9" s="107"/>
      <c r="D9" s="105" t="s">
        <v>3</v>
      </c>
      <c r="E9" s="344" t="s">
        <v>176</v>
      </c>
      <c r="F9" s="344"/>
      <c r="G9" s="344"/>
      <c r="H9" s="344"/>
      <c r="I9" s="358"/>
      <c r="J9" s="359"/>
      <c r="K9" s="52"/>
      <c r="L9" s="52" t="s">
        <v>6</v>
      </c>
      <c r="M9" s="52"/>
      <c r="N9" s="344" t="s">
        <v>130</v>
      </c>
      <c r="O9" s="345"/>
      <c r="P9" s="345"/>
      <c r="Q9" s="98"/>
      <c r="R9" s="80" t="s">
        <v>49</v>
      </c>
      <c r="S9" s="79" t="str" cm="1">
        <f t="array" ref="S9">_xlfn.IFS(AND(COUNTA(E9)&gt;=1,COUNTA(N9)&gt;=1),"○",TRUE,IF(COUNTA(E9)&gt;=1,"","✕ "&amp;AJ9&amp;" ")&amp;IF(COUNTA(N9)&gt;=1,"","✕ "&amp;AJ11))</f>
        <v>○</v>
      </c>
      <c r="T9" s="79"/>
      <c r="W9" s="79"/>
      <c r="X9" s="79"/>
      <c r="Y9" s="325"/>
      <c r="Z9" s="325"/>
      <c r="AA9" s="325"/>
      <c r="AB9" s="325"/>
      <c r="AC9" s="325"/>
      <c r="AD9" s="325"/>
      <c r="AE9" s="325"/>
      <c r="AF9" s="325"/>
      <c r="AG9" s="325"/>
      <c r="AH9" s="182" t="s">
        <v>99</v>
      </c>
      <c r="AI9" s="183" t="str">
        <f>IF(COUNTA(E9)&gt;=1,"○","✕")</f>
        <v>○</v>
      </c>
      <c r="AJ9" s="77" t="s">
        <v>98</v>
      </c>
      <c r="AO9" s="159"/>
      <c r="AP9" s="158"/>
      <c r="AQ9" s="3"/>
      <c r="AR9" s="3"/>
      <c r="AS9" s="3"/>
    </row>
    <row r="10" spans="1:104" ht="30" customHeight="1" thickBot="1">
      <c r="A10" s="351"/>
      <c r="B10" s="69">
        <f>COUNTIF($B$13:$B$43,"月")+COUNTIF($B$13:$B$43,"火")+COUNTIF($B$13:$B$43,"水")+COUNTIF($B$13:$B$43,"木")+COUNTIF($B$13:$B$43,"金")+COUNTIF($B$13:$B$43,"土")+COUNTIF($B$13:$B$43,"日")-COUNTIF($C$13:$C$43,"休日")-COUNTIF($C$13:$C$43,"休日出勤")-COUNTIF($C$13:$C$43,"振休")-COUNTIF($C$13:$C$43,"代休")</f>
        <v>20</v>
      </c>
      <c r="C10" s="377" t="str">
        <f>"←稼働"&amp;F54&amp;"日
 + "&amp;"休暇"&amp;E54&amp;"日"</f>
        <v>←稼働20日
 + 休暇0日</v>
      </c>
      <c r="D10" s="378"/>
      <c r="E10" s="379" t="str">
        <f>IF(OR(I9="管理職/高プロ",I9="固定残業代有",I9="(大学・国研等)管理職/高プロ"),"所定労働時間                                                                                                                                                                                              (h/日)","")</f>
        <v/>
      </c>
      <c r="F10" s="380"/>
      <c r="G10" s="99"/>
      <c r="H10" s="381" t="str" cm="1">
        <f t="array" ref="H10">_xlfn.IFS(OR(N54="管理職",N54="裁量労働制",N54="固定残業制"),"時間休(h/月)",OR(N54="(大学・国研等)裁量労働制"),"給与支給上の休日労働時間(h/月)",TRUE,"")</f>
        <v/>
      </c>
      <c r="I10" s="343"/>
      <c r="J10" s="106"/>
      <c r="K10" s="381" t="str" cm="1">
        <f t="array" ref="K10">_xlfn.IFS(OR(N54="裁量労働制",N54="(大学・国研等)裁量労働制"),"労基提出した協定上
の みなし時間(h/日)",N54="固定残業制","雇用契約に記載の
固定残業時間(h/月)",TRUE,"")</f>
        <v/>
      </c>
      <c r="L10" s="343"/>
      <c r="M10" s="343"/>
      <c r="N10" s="106"/>
      <c r="O10" s="342" t="str" cm="1">
        <f t="array" ref="O10">_xlfn.IFS(OR(H2="あり",Q2="あり"),"他の公的事業
従事(h/月)",AND(H2="なし",Q2="なし"),"",TRUE,"")</f>
        <v/>
      </c>
      <c r="P10" s="343"/>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5"/>
      <c r="Z10" s="325"/>
      <c r="AA10" s="325"/>
      <c r="AB10" s="325"/>
      <c r="AC10" s="325"/>
      <c r="AD10" s="325"/>
      <c r="AE10" s="325"/>
      <c r="AF10" s="325"/>
      <c r="AG10" s="325"/>
      <c r="AH10" s="182" t="s">
        <v>100</v>
      </c>
      <c r="AI10" s="183" t="str">
        <f>IF(COUNTA(N8)&gt;=1,"○","✕")</f>
        <v>○</v>
      </c>
      <c r="AJ10" s="77" t="s">
        <v>101</v>
      </c>
      <c r="AO10" s="93"/>
      <c r="AP10" s="3"/>
      <c r="AQ10" s="3"/>
      <c r="AR10" s="3"/>
      <c r="AS10" s="3"/>
    </row>
    <row r="11" spans="1:104" s="3" customFormat="1" ht="17.149999999999999" customHeight="1" thickBot="1">
      <c r="A11" s="360" t="s">
        <v>0</v>
      </c>
      <c r="B11" s="362" t="s">
        <v>1</v>
      </c>
      <c r="C11" s="364" t="s">
        <v>92</v>
      </c>
      <c r="D11" s="366" t="s">
        <v>9</v>
      </c>
      <c r="E11" s="367"/>
      <c r="F11" s="367"/>
      <c r="G11" s="368"/>
      <c r="H11" s="369" t="s">
        <v>7</v>
      </c>
      <c r="I11" s="369" t="s">
        <v>8</v>
      </c>
      <c r="J11" s="371" t="s">
        <v>91</v>
      </c>
      <c r="K11" s="371"/>
      <c r="L11" s="371"/>
      <c r="M11" s="371"/>
      <c r="N11" s="371"/>
      <c r="O11" s="371"/>
      <c r="P11" s="371"/>
      <c r="Q11" s="372"/>
      <c r="R11" s="80"/>
      <c r="S11" s="109"/>
      <c r="T11" s="79"/>
      <c r="W11" s="79"/>
      <c r="X11" s="79"/>
      <c r="Y11" s="325"/>
      <c r="Z11" s="325"/>
      <c r="AA11" s="325"/>
      <c r="AB11" s="325"/>
      <c r="AC11" s="325"/>
      <c r="AD11" s="325"/>
      <c r="AE11" s="325"/>
      <c r="AF11" s="325"/>
      <c r="AG11" s="325"/>
      <c r="AH11" s="182" t="s">
        <v>103</v>
      </c>
      <c r="AI11" s="183" t="str">
        <f>IF(COUNTA(N9)&gt;=1,"○","✕")</f>
        <v>○</v>
      </c>
      <c r="AJ11" s="77" t="s">
        <v>102</v>
      </c>
      <c r="AK11" s="1"/>
      <c r="AL11" s="323"/>
      <c r="AM11" s="323"/>
      <c r="AN11" s="323"/>
      <c r="AO11" s="165" t="s">
        <v>113</v>
      </c>
      <c r="AP11" s="176" t="s">
        <v>112</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49999999999999" customHeight="1" thickBot="1">
      <c r="A12" s="361"/>
      <c r="B12" s="363"/>
      <c r="C12" s="365"/>
      <c r="D12" s="49" t="s">
        <v>4</v>
      </c>
      <c r="E12" s="4" t="s">
        <v>5</v>
      </c>
      <c r="F12" s="5" t="s">
        <v>4</v>
      </c>
      <c r="G12" s="4" t="s">
        <v>5</v>
      </c>
      <c r="H12" s="370"/>
      <c r="I12" s="370"/>
      <c r="J12" s="373"/>
      <c r="K12" s="373"/>
      <c r="L12" s="373"/>
      <c r="M12" s="373"/>
      <c r="N12" s="373"/>
      <c r="O12" s="373"/>
      <c r="P12" s="373"/>
      <c r="Q12" s="374"/>
      <c r="R12" s="80"/>
      <c r="S12" s="109" t="str">
        <f>IF(TEXT(ABS((E23-D23)+(G23-F23)-H23),IF((E23-D23)+(G23-F23)&lt;H23,"-[h]:mm","[h]:mm"))&lt;"0:00"*1,"✕","○")</f>
        <v>○</v>
      </c>
      <c r="T12" s="79"/>
      <c r="W12" s="79"/>
      <c r="X12" s="79"/>
      <c r="Y12" s="325"/>
      <c r="Z12" s="325"/>
      <c r="AA12" s="325"/>
      <c r="AB12" s="325"/>
      <c r="AC12" s="325"/>
      <c r="AD12" s="325"/>
      <c r="AE12" s="325"/>
      <c r="AF12" s="325"/>
      <c r="AG12" s="325"/>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114</v>
      </c>
      <c r="AP12" s="177" t="s">
        <v>15</v>
      </c>
      <c r="AQ12" s="174" t="s">
        <v>122</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49999999999999" customHeight="1" thickTop="1">
      <c r="A13" s="31">
        <f>DATEVALUE(TEXT(SUBSTITUTE(SUBSTITUTE(SUBSTITUTE($A$1,"元","１"),"分",""),"度","")&amp;"１日","yyyy/mm/d"))</f>
        <v>45778</v>
      </c>
      <c r="B13" s="45" t="str">
        <f>TEXT(A13,"aaa")</f>
        <v>木</v>
      </c>
      <c r="C13" s="94" t="s">
        <v>125</v>
      </c>
      <c r="D13" s="24"/>
      <c r="E13" s="25"/>
      <c r="F13" s="32"/>
      <c r="G13" s="25"/>
      <c r="H13" s="33"/>
      <c r="I13" s="6" t="str" cm="1">
        <f t="array" ref="I13">IFERROR(_xlfn.IFS(AND(D13&gt;0,E13=""),"--",AND(F13&gt;0,G13=""),"--",VALUE(TEXT(E13-D13,"[h]:mm"))+VALUE(TEXT(G13-F13,"[h]:mm"))-VALUE(TEXT(H13,"[h]:mm"))=0,"",VALUE(TEXT(E13-D13,"[h]:mm"))+VALUE(TEXT(G13-F13,"[h]:mm"))-VALUE(TEXT(H13,"[h]:mm"))&lt;0,"-",TRUE,(E13-D13)+(G13-F13)-H13),"-")</f>
        <v/>
      </c>
      <c r="J13" s="352"/>
      <c r="K13" s="353"/>
      <c r="L13" s="353"/>
      <c r="M13" s="353"/>
      <c r="N13" s="353"/>
      <c r="O13" s="353"/>
      <c r="P13" s="353"/>
      <c r="Q13" s="354"/>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121</v>
      </c>
      <c r="AP13" s="178" t="s">
        <v>15</v>
      </c>
      <c r="AQ13" s="160" t="s">
        <v>122</v>
      </c>
      <c r="AR13" s="160" t="s">
        <v>123</v>
      </c>
      <c r="AS13" s="161" t="s">
        <v>124</v>
      </c>
    </row>
    <row r="14" spans="1:104" ht="17.149999999999999" customHeight="1">
      <c r="A14" s="7">
        <f t="shared" ref="A14:A19" si="1">A13+1</f>
        <v>45779</v>
      </c>
      <c r="B14" s="46" t="str">
        <f>TEXT(A14,"aaa")</f>
        <v>金</v>
      </c>
      <c r="C14" s="94"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55"/>
      <c r="K14" s="356"/>
      <c r="L14" s="356"/>
      <c r="M14" s="356"/>
      <c r="N14" s="356"/>
      <c r="O14" s="356"/>
      <c r="P14" s="356"/>
      <c r="Q14" s="357"/>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120</v>
      </c>
      <c r="AP14" s="178" t="s">
        <v>15</v>
      </c>
      <c r="AQ14" s="160" t="s">
        <v>122</v>
      </c>
      <c r="AR14" s="160" t="s">
        <v>123</v>
      </c>
      <c r="AS14" s="161" t="s">
        <v>124</v>
      </c>
    </row>
    <row r="15" spans="1:104" ht="17.149999999999999" customHeight="1">
      <c r="A15" s="7">
        <f t="shared" si="1"/>
        <v>45780</v>
      </c>
      <c r="B15" s="46" t="str">
        <f t="shared" ref="B15:B18" si="3">TEXT(A15,"aaa")</f>
        <v>土</v>
      </c>
      <c r="C15" s="94" t="s">
        <v>23</v>
      </c>
      <c r="D15" s="60"/>
      <c r="E15" s="15"/>
      <c r="F15" s="16"/>
      <c r="G15" s="17"/>
      <c r="H15" s="18"/>
      <c r="I15" s="6" t="str" cm="1">
        <f t="array" ref="I15">IFERROR(_xlfn.IFS(AND(D15&gt;0,E15=""),"--",AND(F15&gt;0,G15=""),"--",VALUE(TEXT(E15-D15,"[h]:mm"))+VALUE(TEXT(G15-F15,"[h]:mm"))-VALUE(TEXT(H15,"[h]:mm"))=0,"",VALUE(TEXT(E15-D15,"[h]:mm"))+VALUE(TEXT(G15-F15,"[h]:mm"))-VALUE(TEXT(H15,"[h]:mm"))&lt;0,"-",TRUE,(E15-D15)+(G15-F15)-H15),"-")</f>
        <v/>
      </c>
      <c r="J15" s="355"/>
      <c r="K15" s="356"/>
      <c r="L15" s="356"/>
      <c r="M15" s="356"/>
      <c r="N15" s="356"/>
      <c r="O15" s="356"/>
      <c r="P15" s="356"/>
      <c r="Q15" s="357"/>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119</v>
      </c>
      <c r="AP15" s="178" t="s">
        <v>15</v>
      </c>
      <c r="AQ15" s="160" t="s">
        <v>122</v>
      </c>
      <c r="AR15" s="160" t="s">
        <v>123</v>
      </c>
      <c r="AS15" s="161" t="s">
        <v>124</v>
      </c>
    </row>
    <row r="16" spans="1:104" ht="17.149999999999999" customHeight="1">
      <c r="A16" s="7">
        <f t="shared" si="1"/>
        <v>45781</v>
      </c>
      <c r="B16" s="46" t="str">
        <f t="shared" si="3"/>
        <v>日</v>
      </c>
      <c r="C16" s="94" t="s">
        <v>23</v>
      </c>
      <c r="D16" s="60"/>
      <c r="E16" s="15"/>
      <c r="F16" s="16"/>
      <c r="G16" s="17"/>
      <c r="H16" s="18"/>
      <c r="I16" s="6" t="str" cm="1">
        <f t="array" ref="I16">IFERROR(_xlfn.IFS(AND(D16&gt;0,E16=""),"--",AND(F16&gt;0,G16=""),"--",VALUE(TEXT(E16-D16,"[h]:mm"))+VALUE(TEXT(G16-F16,"[h]:mm"))-VALUE(TEXT(H16,"[h]:mm"))=0,"",VALUE(TEXT(E16-D16,"[h]:mm"))+VALUE(TEXT(G16-F16,"[h]:mm"))-VALUE(TEXT(H16,"[h]:mm"))&lt;0,"-",TRUE,(E16-D16)+(G16-F16)-H16),"-")</f>
        <v/>
      </c>
      <c r="J16" s="355"/>
      <c r="K16" s="356"/>
      <c r="L16" s="356"/>
      <c r="M16" s="356"/>
      <c r="N16" s="356"/>
      <c r="O16" s="356"/>
      <c r="P16" s="356"/>
      <c r="Q16" s="357"/>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115</v>
      </c>
      <c r="AP16" s="178" t="s">
        <v>15</v>
      </c>
      <c r="AQ16" s="160" t="s">
        <v>122</v>
      </c>
      <c r="AR16" s="160" t="s">
        <v>15</v>
      </c>
      <c r="AS16" s="161" t="s">
        <v>15</v>
      </c>
    </row>
    <row r="17" spans="1:45" ht="17.149999999999999" customHeight="1">
      <c r="A17" s="7">
        <f t="shared" si="1"/>
        <v>45782</v>
      </c>
      <c r="B17" s="46" t="str">
        <f t="shared" si="3"/>
        <v>月</v>
      </c>
      <c r="C17" s="94" t="s">
        <v>23</v>
      </c>
      <c r="D17" s="60"/>
      <c r="E17" s="15"/>
      <c r="F17" s="16"/>
      <c r="G17" s="17"/>
      <c r="H17" s="18"/>
      <c r="I17" s="6" t="str" cm="1">
        <f t="array" ref="I17">IFERROR(_xlfn.IFS(AND(D17&gt;0,E17=""),"--",AND(F17&gt;0,G17=""),"--",VALUE(TEXT(E17-D17,"[h]:mm"))+VALUE(TEXT(G17-F17,"[h]:mm"))-VALUE(TEXT(H17,"[h]:mm"))=0,"",VALUE(TEXT(E17-D17,"[h]:mm"))+VALUE(TEXT(G17-F17,"[h]:mm"))-VALUE(TEXT(H17,"[h]:mm"))&lt;0,"-",TRUE,(E17-D17)+(G17-F17)-H17),"-")</f>
        <v/>
      </c>
      <c r="J17" s="355"/>
      <c r="K17" s="356"/>
      <c r="L17" s="356"/>
      <c r="M17" s="356"/>
      <c r="N17" s="356"/>
      <c r="O17" s="356"/>
      <c r="P17" s="356"/>
      <c r="Q17" s="357"/>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118</v>
      </c>
      <c r="AP17" s="178" t="s">
        <v>15</v>
      </c>
      <c r="AQ17" s="160" t="s">
        <v>122</v>
      </c>
      <c r="AR17" s="160" t="s">
        <v>15</v>
      </c>
      <c r="AS17" s="161" t="s">
        <v>15</v>
      </c>
    </row>
    <row r="18" spans="1:45" ht="17.149999999999999" customHeight="1">
      <c r="A18" s="23">
        <f t="shared" si="1"/>
        <v>45783</v>
      </c>
      <c r="B18" s="47" t="str">
        <f t="shared" si="3"/>
        <v>火</v>
      </c>
      <c r="C18" s="94" t="s">
        <v>23</v>
      </c>
      <c r="D18" s="60"/>
      <c r="E18" s="15"/>
      <c r="F18" s="26"/>
      <c r="G18" s="27"/>
      <c r="H18" s="28"/>
      <c r="I18" s="6" t="str" cm="1">
        <f t="array" ref="I18">IFERROR(_xlfn.IFS(AND(D18&gt;0,E18=""),"--",AND(F18&gt;0,G18=""),"--",VALUE(TEXT(E18-D18,"[h]:mm"))+VALUE(TEXT(G18-F18,"[h]:mm"))-VALUE(TEXT(H18,"[h]:mm"))=0,"",VALUE(TEXT(E18-D18,"[h]:mm"))+VALUE(TEXT(G18-F18,"[h]:mm"))-VALUE(TEXT(H18,"[h]:mm"))&lt;0,"-",TRUE,(E18-D18)+(G18-F18)-H18),"-")</f>
        <v/>
      </c>
      <c r="J18" s="355"/>
      <c r="K18" s="356"/>
      <c r="L18" s="356"/>
      <c r="M18" s="356"/>
      <c r="N18" s="356"/>
      <c r="O18" s="356"/>
      <c r="P18" s="356"/>
      <c r="Q18" s="357"/>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117</v>
      </c>
      <c r="AP18" s="178" t="s">
        <v>15</v>
      </c>
      <c r="AQ18" s="160" t="s">
        <v>122</v>
      </c>
      <c r="AR18" s="160" t="s">
        <v>15</v>
      </c>
      <c r="AS18" s="161" t="s">
        <v>15</v>
      </c>
    </row>
    <row r="19" spans="1:45" ht="17.149999999999999" customHeight="1" thickBot="1">
      <c r="A19" s="23">
        <f t="shared" si="1"/>
        <v>45784</v>
      </c>
      <c r="B19" s="47" t="str">
        <f>TEXT(A19,"aaa")</f>
        <v>水</v>
      </c>
      <c r="C19" s="94" t="s">
        <v>125</v>
      </c>
      <c r="D19" s="61"/>
      <c r="E19" s="14"/>
      <c r="F19" s="26"/>
      <c r="G19" s="27"/>
      <c r="H19" s="28"/>
      <c r="I19" s="6" t="str" cm="1">
        <f t="array" ref="I19">IFERROR(_xlfn.IFS(AND(D19&gt;0,E19=""),"--",AND(F19&gt;0,G19=""),"--",VALUE(TEXT(E19-D19,"[h]:mm"))+VALUE(TEXT(G19-F19,"[h]:mm"))-VALUE(TEXT(H19,"[h]:mm"))=0,"",VALUE(TEXT(E19-D19,"[h]:mm"))+VALUE(TEXT(G19-F19,"[h]:mm"))-VALUE(TEXT(H19,"[h]:mm"))&lt;0,"-",TRUE,(E19-D19)+(G19-F19)-H19),"-")</f>
        <v/>
      </c>
      <c r="J19" s="355"/>
      <c r="K19" s="356"/>
      <c r="L19" s="356"/>
      <c r="M19" s="356"/>
      <c r="N19" s="356"/>
      <c r="O19" s="356"/>
      <c r="P19" s="356"/>
      <c r="Q19" s="357"/>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116</v>
      </c>
      <c r="AP19" s="179" t="s">
        <v>15</v>
      </c>
      <c r="AQ19" s="175" t="s">
        <v>122</v>
      </c>
      <c r="AR19" s="175" t="s">
        <v>123</v>
      </c>
      <c r="AS19" s="162" t="s">
        <v>124</v>
      </c>
    </row>
    <row r="20" spans="1:45" ht="17.149999999999999" customHeight="1">
      <c r="A20" s="7">
        <f>A19+1</f>
        <v>45785</v>
      </c>
      <c r="B20" s="46" t="str">
        <f>TEXT(A20,"aaa")</f>
        <v>木</v>
      </c>
      <c r="C20" s="94" t="s">
        <v>125</v>
      </c>
      <c r="D20" s="61"/>
      <c r="E20" s="14"/>
      <c r="F20" s="16"/>
      <c r="G20" s="17"/>
      <c r="H20" s="18"/>
      <c r="I20" s="6" t="str" cm="1">
        <f t="array" ref="I20">IFERROR(_xlfn.IFS(AND(D20&gt;0,E20=""),"--",AND(F20&gt;0,G20=""),"--",VALUE(TEXT(E20-D20,"[h]:mm"))+VALUE(TEXT(G20-F20,"[h]:mm"))-VALUE(TEXT(H20,"[h]:mm"))=0,"",VALUE(TEXT(E20-D20,"[h]:mm"))+VALUE(TEXT(G20-F20,"[h]:mm"))-VALUE(TEXT(H20,"[h]:mm"))&lt;0,"-",TRUE,(E20-D20)+(G20-F20)-H20),"-")</f>
        <v/>
      </c>
      <c r="J20" s="382"/>
      <c r="K20" s="383"/>
      <c r="L20" s="383"/>
      <c r="M20" s="383"/>
      <c r="N20" s="383"/>
      <c r="O20" s="383"/>
      <c r="P20" s="383"/>
      <c r="Q20" s="384"/>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49999999999999" customHeight="1" thickBot="1">
      <c r="A21" s="7">
        <f t="shared" ref="A21" si="5">A20+1</f>
        <v>45786</v>
      </c>
      <c r="B21" s="46" t="str">
        <f t="shared" ref="B21:B43" si="6">TEXT(A21,"aaa")</f>
        <v>金</v>
      </c>
      <c r="C21" s="94" t="s">
        <v>125</v>
      </c>
      <c r="D21" s="60"/>
      <c r="E21" s="15"/>
      <c r="F21" s="16"/>
      <c r="G21" s="17"/>
      <c r="H21" s="18"/>
      <c r="I21" s="6" t="str" cm="1">
        <f t="array" ref="I21">IFERROR(_xlfn.IFS(AND(D21&gt;0,E21=""),"--",AND(F21&gt;0,G21=""),"--",VALUE(TEXT(E21-D21,"[h]:mm"))+VALUE(TEXT(G21-F21,"[h]:mm"))-VALUE(TEXT(H21,"[h]:mm"))=0,"",VALUE(TEXT(E21-D21,"[h]:mm"))+VALUE(TEXT(G21-F21,"[h]:mm"))-VALUE(TEXT(H21,"[h]:mm"))&lt;0,"-",TRUE,(E21-D21)+(G21-F21)-H21),"-")</f>
        <v/>
      </c>
      <c r="J21" s="355"/>
      <c r="K21" s="356"/>
      <c r="L21" s="356"/>
      <c r="M21" s="356"/>
      <c r="N21" s="356"/>
      <c r="O21" s="356"/>
      <c r="P21" s="356"/>
      <c r="Q21" s="357"/>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164</v>
      </c>
      <c r="AI21" s="185" t="str" cm="1">
        <f t="array" ref="AI21">_xlfn.IFS(AND(OR(I9="管理職/高プロ",I9="裁量",$I$9="固定残業代有"),AND(J10&gt;=0,J10&lt;=100)),"○",AND(I9="(大学・国研等)裁量",AND(J10&gt;=0,J10&lt;=100)),"○",I9="通常勤務","○",I9="出向","○",I9="(大学・国研等)管理職/高プロ","○",I9="その他","○",TRUE,"✕")</f>
        <v>✕</v>
      </c>
      <c r="AJ21" s="77" t="s">
        <v>163</v>
      </c>
    </row>
    <row r="22" spans="1:45" ht="17.149999999999999" customHeight="1">
      <c r="A22" s="36">
        <f>A21+1</f>
        <v>45787</v>
      </c>
      <c r="B22" s="46" t="str">
        <f t="shared" si="6"/>
        <v>土</v>
      </c>
      <c r="C22" s="94" t="s">
        <v>23</v>
      </c>
      <c r="D22" s="60"/>
      <c r="E22" s="15"/>
      <c r="F22" s="16"/>
      <c r="G22" s="17"/>
      <c r="H22" s="18"/>
      <c r="I22" s="6" t="str" cm="1">
        <f t="array" ref="I22">IFERROR(_xlfn.IFS(AND(D22&gt;0,E22=""),"--",AND(F22&gt;0,G22=""),"--",VALUE(TEXT(E22-D22,"[h]:mm"))+VALUE(TEXT(G22-F22,"[h]:mm"))-VALUE(TEXT(H22,"[h]:mm"))=0,"",VALUE(TEXT(E22-D22,"[h]:mm"))+VALUE(TEXT(G22-F22,"[h]:mm"))-VALUE(TEXT(H22,"[h]:mm"))&lt;0,"-",TRUE,(E22-D22)+(G22-F22)-H22),"-")</f>
        <v/>
      </c>
      <c r="J22" s="355"/>
      <c r="K22" s="356"/>
      <c r="L22" s="356"/>
      <c r="M22" s="356"/>
      <c r="N22" s="356"/>
      <c r="O22" s="356"/>
      <c r="P22" s="356"/>
      <c r="Q22" s="357"/>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49999999999999" customHeight="1">
      <c r="A23" s="7">
        <f t="shared" ref="A23:A38" si="7">A22+1</f>
        <v>45788</v>
      </c>
      <c r="B23" s="46" t="str">
        <f t="shared" si="6"/>
        <v>日</v>
      </c>
      <c r="C23" s="94" t="s">
        <v>23</v>
      </c>
      <c r="D23" s="60"/>
      <c r="E23" s="15"/>
      <c r="F23" s="16"/>
      <c r="G23" s="17"/>
      <c r="H23" s="18"/>
      <c r="I23" s="6" t="str" cm="1">
        <f t="array" ref="I23">IFERROR(_xlfn.IFS(AND(D23&gt;0,E23=""),"--",AND(F23&gt;0,G23=""),"--",VALUE(TEXT(E23-D23,"[h]:mm"))+VALUE(TEXT(G23-F23,"[h]:mm"))-VALUE(TEXT(H23,"[h]:mm"))=0,"",VALUE(TEXT(E23-D23,"[h]:mm"))+VALUE(TEXT(G23-F23,"[h]:mm"))-VALUE(TEXT(H23,"[h]:mm"))&lt;0,"-",TRUE,(E23-D23)+(G23-F23)-H23),"-")</f>
        <v/>
      </c>
      <c r="J23" s="355"/>
      <c r="K23" s="356"/>
      <c r="L23" s="356"/>
      <c r="M23" s="356"/>
      <c r="N23" s="356"/>
      <c r="O23" s="356"/>
      <c r="P23" s="356"/>
      <c r="Q23" s="357"/>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49999999999999" customHeight="1">
      <c r="A24" s="7">
        <f t="shared" si="7"/>
        <v>45789</v>
      </c>
      <c r="B24" s="46" t="str">
        <f t="shared" si="6"/>
        <v>月</v>
      </c>
      <c r="C24" s="94"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55"/>
      <c r="K24" s="356"/>
      <c r="L24" s="356"/>
      <c r="M24" s="356"/>
      <c r="N24" s="356"/>
      <c r="O24" s="356"/>
      <c r="P24" s="356"/>
      <c r="Q24" s="357"/>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49999999999999" customHeight="1">
      <c r="A25" s="7">
        <f t="shared" si="7"/>
        <v>45790</v>
      </c>
      <c r="B25" s="46" t="str">
        <f t="shared" si="6"/>
        <v>火</v>
      </c>
      <c r="C25" s="94" t="s">
        <v>125</v>
      </c>
      <c r="D25" s="60"/>
      <c r="E25" s="15"/>
      <c r="F25" s="16"/>
      <c r="G25" s="17"/>
      <c r="H25" s="18"/>
      <c r="I25" s="6" t="str" cm="1">
        <f t="array" ref="I25">IFERROR(_xlfn.IFS(AND(D25&gt;0,E25=""),"--",AND(F25&gt;0,G25=""),"--",VALUE(TEXT(E25-D25,"[h]:mm"))+VALUE(TEXT(G25-F25,"[h]:mm"))-VALUE(TEXT(H25,"[h]:mm"))=0,"",VALUE(TEXT(E25-D25,"[h]:mm"))+VALUE(TEXT(G25-F25,"[h]:mm"))-VALUE(TEXT(H25,"[h]:mm"))&lt;0,"-",TRUE,(E25-D25)+(G25-F25)-H25),"-")</f>
        <v/>
      </c>
      <c r="J25" s="355"/>
      <c r="K25" s="356"/>
      <c r="L25" s="356"/>
      <c r="M25" s="356"/>
      <c r="N25" s="356"/>
      <c r="O25" s="356"/>
      <c r="P25" s="356"/>
      <c r="Q25" s="357"/>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49999999999999" customHeight="1">
      <c r="A26" s="7">
        <f t="shared" si="7"/>
        <v>45791</v>
      </c>
      <c r="B26" s="46" t="str">
        <f t="shared" si="6"/>
        <v>水</v>
      </c>
      <c r="C26" s="94" t="s">
        <v>125</v>
      </c>
      <c r="D26" s="61"/>
      <c r="E26" s="14"/>
      <c r="F26" s="16"/>
      <c r="G26" s="17"/>
      <c r="H26" s="18"/>
      <c r="I26" s="6" t="str" cm="1">
        <f t="array" ref="I26">IFERROR(_xlfn.IFS(AND(D26&gt;0,E26=""),"--",AND(F26&gt;0,G26=""),"--",VALUE(TEXT(E26-D26,"[h]:mm"))+VALUE(TEXT(G26-F26,"[h]:mm"))-VALUE(TEXT(H26,"[h]:mm"))=0,"",VALUE(TEXT(E26-D26,"[h]:mm"))+VALUE(TEXT(G26-F26,"[h]:mm"))-VALUE(TEXT(H26,"[h]:mm"))&lt;0,"-",TRUE,(E26-D26)+(G26-F26)-H26),"-")</f>
        <v/>
      </c>
      <c r="J26" s="355"/>
      <c r="K26" s="356"/>
      <c r="L26" s="356"/>
      <c r="M26" s="356"/>
      <c r="N26" s="356"/>
      <c r="O26" s="356"/>
      <c r="P26" s="356"/>
      <c r="Q26" s="357"/>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49999999999999" customHeight="1">
      <c r="A27" s="7">
        <f t="shared" si="7"/>
        <v>45792</v>
      </c>
      <c r="B27" s="46" t="str">
        <f t="shared" si="6"/>
        <v>木</v>
      </c>
      <c r="C27" s="94" t="s">
        <v>125</v>
      </c>
      <c r="D27" s="61"/>
      <c r="E27" s="14"/>
      <c r="F27" s="16"/>
      <c r="G27" s="17"/>
      <c r="H27" s="18"/>
      <c r="I27" s="6" t="str" cm="1">
        <f t="array" ref="I27">IFERROR(_xlfn.IFS(AND(D27&gt;0,E27=""),"--",AND(F27&gt;0,G27=""),"--",VALUE(TEXT(E27-D27,"[h]:mm"))+VALUE(TEXT(G27-F27,"[h]:mm"))-VALUE(TEXT(H27,"[h]:mm"))=0,"",VALUE(TEXT(E27-D27,"[h]:mm"))+VALUE(TEXT(G27-F27,"[h]:mm"))-VALUE(TEXT(H27,"[h]:mm"))&lt;0,"-",TRUE,(E27-D27)+(G27-F27)-H27),"-")</f>
        <v/>
      </c>
      <c r="J27" s="355"/>
      <c r="K27" s="375"/>
      <c r="L27" s="375"/>
      <c r="M27" s="375"/>
      <c r="N27" s="375"/>
      <c r="O27" s="375"/>
      <c r="P27" s="375"/>
      <c r="Q27" s="37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49999999999999" customHeight="1">
      <c r="A28" s="7">
        <f t="shared" si="7"/>
        <v>45793</v>
      </c>
      <c r="B28" s="46" t="str">
        <f t="shared" si="6"/>
        <v>金</v>
      </c>
      <c r="C28" s="94"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55"/>
      <c r="K28" s="375"/>
      <c r="L28" s="375"/>
      <c r="M28" s="375"/>
      <c r="N28" s="375"/>
      <c r="O28" s="375"/>
      <c r="P28" s="375"/>
      <c r="Q28" s="37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49999999999999" customHeight="1">
      <c r="A29" s="7">
        <f t="shared" si="7"/>
        <v>45794</v>
      </c>
      <c r="B29" s="46" t="str">
        <f t="shared" si="6"/>
        <v>土</v>
      </c>
      <c r="C29" s="94" t="s">
        <v>23</v>
      </c>
      <c r="D29" s="61"/>
      <c r="E29" s="14"/>
      <c r="F29" s="16"/>
      <c r="G29" s="17"/>
      <c r="H29" s="18"/>
      <c r="I29" s="6" t="str" cm="1">
        <f t="array" ref="I29">IFERROR(_xlfn.IFS(AND(D29&gt;0,E29=""),"--",AND(F29&gt;0,G29=""),"--",VALUE(TEXT(E29-D29,"[h]:mm"))+VALUE(TEXT(G29-F29,"[h]:mm"))-VALUE(TEXT(H29,"[h]:mm"))=0,"",VALUE(TEXT(E29-D29,"[h]:mm"))+VALUE(TEXT(G29-F29,"[h]:mm"))-VALUE(TEXT(H29,"[h]:mm"))&lt;0,"-",TRUE,(E29-D29)+(G29-F29)-H29),"-")</f>
        <v/>
      </c>
      <c r="J29" s="355"/>
      <c r="K29" s="375"/>
      <c r="L29" s="375"/>
      <c r="M29" s="375"/>
      <c r="N29" s="375"/>
      <c r="O29" s="375"/>
      <c r="P29" s="375"/>
      <c r="Q29" s="37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49999999999999" customHeight="1">
      <c r="A30" s="7">
        <f t="shared" si="7"/>
        <v>45795</v>
      </c>
      <c r="B30" s="46" t="str">
        <f t="shared" si="6"/>
        <v>日</v>
      </c>
      <c r="C30" s="94" t="s">
        <v>23</v>
      </c>
      <c r="D30" s="61"/>
      <c r="E30" s="14"/>
      <c r="F30" s="16"/>
      <c r="G30" s="17"/>
      <c r="H30" s="18"/>
      <c r="I30" s="6" t="str" cm="1">
        <f t="array" ref="I30">IFERROR(_xlfn.IFS(AND(D30&gt;0,E30=""),"--",AND(F30&gt;0,G30=""),"--",VALUE(TEXT(E30-D30,"[h]:mm"))+VALUE(TEXT(G30-F30,"[h]:mm"))-VALUE(TEXT(H30,"[h]:mm"))=0,"",VALUE(TEXT(E30-D30,"[h]:mm"))+VALUE(TEXT(G30-F30,"[h]:mm"))-VALUE(TEXT(H30,"[h]:mm"))&lt;0,"-",TRUE,(E30-D30)+(G30-F30)-H30),"-")</f>
        <v/>
      </c>
      <c r="J30" s="355"/>
      <c r="K30" s="356"/>
      <c r="L30" s="356"/>
      <c r="M30" s="356"/>
      <c r="N30" s="356"/>
      <c r="O30" s="356"/>
      <c r="P30" s="356"/>
      <c r="Q30" s="357"/>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49999999999999" customHeight="1">
      <c r="A31" s="7">
        <f t="shared" si="7"/>
        <v>45796</v>
      </c>
      <c r="B31" s="46" t="str">
        <f t="shared" si="6"/>
        <v>月</v>
      </c>
      <c r="C31" s="94"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55"/>
      <c r="K31" s="356"/>
      <c r="L31" s="356"/>
      <c r="M31" s="356"/>
      <c r="N31" s="356"/>
      <c r="O31" s="356"/>
      <c r="P31" s="356"/>
      <c r="Q31" s="357"/>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49999999999999" customHeight="1">
      <c r="A32" s="7">
        <f t="shared" si="7"/>
        <v>45797</v>
      </c>
      <c r="B32" s="46" t="str">
        <f t="shared" si="6"/>
        <v>火</v>
      </c>
      <c r="C32" s="94" t="s">
        <v>125</v>
      </c>
      <c r="D32" s="60"/>
      <c r="E32" s="15"/>
      <c r="F32" s="16"/>
      <c r="G32" s="17"/>
      <c r="H32" s="18"/>
      <c r="I32" s="6" t="str" cm="1">
        <f t="array" ref="I32">IFERROR(_xlfn.IFS(AND(D32&gt;0,E32=""),"--",AND(F32&gt;0,G32=""),"--",VALUE(TEXT(E32-D32,"[h]:mm"))+VALUE(TEXT(G32-F32,"[h]:mm"))-VALUE(TEXT(H32,"[h]:mm"))=0,"",VALUE(TEXT(E32-D32,"[h]:mm"))+VALUE(TEXT(G32-F32,"[h]:mm"))-VALUE(TEXT(H32,"[h]:mm"))&lt;0,"-",TRUE,(E32-D32)+(G32-F32)-H32),"-")</f>
        <v/>
      </c>
      <c r="J32" s="355"/>
      <c r="K32" s="356"/>
      <c r="L32" s="356"/>
      <c r="M32" s="356"/>
      <c r="N32" s="356"/>
      <c r="O32" s="356"/>
      <c r="P32" s="356"/>
      <c r="Q32" s="357"/>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49999999999999" customHeight="1">
      <c r="A33" s="7">
        <f t="shared" si="7"/>
        <v>45798</v>
      </c>
      <c r="B33" s="46" t="str">
        <f t="shared" si="6"/>
        <v>水</v>
      </c>
      <c r="C33" s="94" t="s">
        <v>125</v>
      </c>
      <c r="D33" s="13"/>
      <c r="E33" s="14"/>
      <c r="F33" s="16"/>
      <c r="G33" s="17"/>
      <c r="H33" s="18"/>
      <c r="I33" s="6" t="str" cm="1">
        <f t="array" ref="I33">IFERROR(_xlfn.IFS(AND(D33&gt;0,E33=""),"--",AND(F33&gt;0,G33=""),"--",VALUE(TEXT(E33-D33,"[h]:mm"))+VALUE(TEXT(G33-F33,"[h]:mm"))-VALUE(TEXT(H33,"[h]:mm"))=0,"",VALUE(TEXT(E33-D33,"[h]:mm"))+VALUE(TEXT(G33-F33,"[h]:mm"))-VALUE(TEXT(H33,"[h]:mm"))&lt;0,"-",TRUE,(E33-D33)+(G33-F33)-H33),"-")</f>
        <v/>
      </c>
      <c r="J33" s="355"/>
      <c r="K33" s="375"/>
      <c r="L33" s="375"/>
      <c r="M33" s="375"/>
      <c r="N33" s="375"/>
      <c r="O33" s="375"/>
      <c r="P33" s="375"/>
      <c r="Q33" s="37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49999999999999" customHeight="1">
      <c r="A34" s="7">
        <f t="shared" si="7"/>
        <v>45799</v>
      </c>
      <c r="B34" s="46" t="str">
        <f t="shared" si="6"/>
        <v>木</v>
      </c>
      <c r="C34" s="94" t="s">
        <v>125</v>
      </c>
      <c r="D34" s="13"/>
      <c r="E34" s="14"/>
      <c r="F34" s="16"/>
      <c r="G34" s="17"/>
      <c r="H34" s="18"/>
      <c r="I34" s="6" t="str" cm="1">
        <f t="array" ref="I34">IFERROR(_xlfn.IFS(AND(D34&gt;0,E34=""),"--",AND(F34&gt;0,G34=""),"--",VALUE(TEXT(E34-D34,"[h]:mm"))+VALUE(TEXT(G34-F34,"[h]:mm"))-VALUE(TEXT(H34,"[h]:mm"))=0,"",VALUE(TEXT(E34-D34,"[h]:mm"))+VALUE(TEXT(G34-F34,"[h]:mm"))-VALUE(TEXT(H34,"[h]:mm"))&lt;0,"-",TRUE,(E34-D34)+(G34-F34)-H34),"-")</f>
        <v/>
      </c>
      <c r="J34" s="355"/>
      <c r="K34" s="375"/>
      <c r="L34" s="375"/>
      <c r="M34" s="375"/>
      <c r="N34" s="375"/>
      <c r="O34" s="375"/>
      <c r="P34" s="375"/>
      <c r="Q34" s="37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49999999999999" customHeight="1">
      <c r="A35" s="7">
        <f t="shared" si="7"/>
        <v>45800</v>
      </c>
      <c r="B35" s="46" t="str">
        <f t="shared" si="6"/>
        <v>金</v>
      </c>
      <c r="C35" s="94"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55"/>
      <c r="K35" s="375"/>
      <c r="L35" s="375"/>
      <c r="M35" s="375"/>
      <c r="N35" s="375"/>
      <c r="O35" s="375"/>
      <c r="P35" s="375"/>
      <c r="Q35" s="37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49999999999999" customHeight="1">
      <c r="A36" s="7">
        <f t="shared" si="7"/>
        <v>45801</v>
      </c>
      <c r="B36" s="46" t="str">
        <f t="shared" si="6"/>
        <v>土</v>
      </c>
      <c r="C36" s="94" t="s">
        <v>23</v>
      </c>
      <c r="D36" s="13"/>
      <c r="E36" s="14"/>
      <c r="F36" s="16"/>
      <c r="G36" s="17"/>
      <c r="H36" s="18"/>
      <c r="I36" s="6" t="str" cm="1">
        <f t="array" ref="I36">IFERROR(_xlfn.IFS(AND(D36&gt;0,E36=""),"--",AND(F36&gt;0,G36=""),"--",VALUE(TEXT(E36-D36,"[h]:mm"))+VALUE(TEXT(G36-F36,"[h]:mm"))-VALUE(TEXT(H36,"[h]:mm"))=0,"",VALUE(TEXT(E36-D36,"[h]:mm"))+VALUE(TEXT(G36-F36,"[h]:mm"))-VALUE(TEXT(H36,"[h]:mm"))&lt;0,"-",TRUE,(E36-D36)+(G36-F36)-H36),"-")</f>
        <v/>
      </c>
      <c r="J36" s="355"/>
      <c r="K36" s="375"/>
      <c r="L36" s="375"/>
      <c r="M36" s="375"/>
      <c r="N36" s="375"/>
      <c r="O36" s="375"/>
      <c r="P36" s="375"/>
      <c r="Q36" s="37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49999999999999" customHeight="1">
      <c r="A37" s="7">
        <f t="shared" si="7"/>
        <v>45802</v>
      </c>
      <c r="B37" s="46" t="str">
        <f t="shared" si="6"/>
        <v>日</v>
      </c>
      <c r="C37" s="94" t="s">
        <v>23</v>
      </c>
      <c r="D37" s="13"/>
      <c r="E37" s="14"/>
      <c r="F37" s="16"/>
      <c r="G37" s="17"/>
      <c r="H37" s="18"/>
      <c r="I37" s="6" t="str" cm="1">
        <f t="array" ref="I37">IFERROR(_xlfn.IFS(AND(D37&gt;0,E37=""),"--",AND(F37&gt;0,G37=""),"--",VALUE(TEXT(E37-D37,"[h]:mm"))+VALUE(TEXT(G37-F37,"[h]:mm"))-VALUE(TEXT(H37,"[h]:mm"))=0,"",VALUE(TEXT(E37-D37,"[h]:mm"))+VALUE(TEXT(G37-F37,"[h]:mm"))-VALUE(TEXT(H37,"[h]:mm"))&lt;0,"-",TRUE,(E37-D37)+(G37-F37)-H37),"-")</f>
        <v/>
      </c>
      <c r="J37" s="355"/>
      <c r="K37" s="375"/>
      <c r="L37" s="375"/>
      <c r="M37" s="375"/>
      <c r="N37" s="375"/>
      <c r="O37" s="375"/>
      <c r="P37" s="375"/>
      <c r="Q37" s="37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49999999999999" customHeight="1">
      <c r="A38" s="7">
        <f t="shared" si="7"/>
        <v>45803</v>
      </c>
      <c r="B38" s="46" t="str">
        <f t="shared" si="6"/>
        <v>月</v>
      </c>
      <c r="C38" s="94"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55"/>
      <c r="K38" s="356"/>
      <c r="L38" s="356"/>
      <c r="M38" s="356"/>
      <c r="N38" s="356"/>
      <c r="O38" s="356"/>
      <c r="P38" s="356"/>
      <c r="Q38" s="357"/>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49999999999999" customHeight="1">
      <c r="A39" s="7">
        <f>A38+1</f>
        <v>45804</v>
      </c>
      <c r="B39" s="46" t="str">
        <f t="shared" si="6"/>
        <v>火</v>
      </c>
      <c r="C39" s="94"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55"/>
      <c r="K39" s="356"/>
      <c r="L39" s="356"/>
      <c r="M39" s="356"/>
      <c r="N39" s="356"/>
      <c r="O39" s="356"/>
      <c r="P39" s="356"/>
      <c r="Q39" s="357"/>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49999999999999" customHeight="1">
      <c r="A40" s="7">
        <f>A39+1</f>
        <v>45805</v>
      </c>
      <c r="B40" s="46" t="str">
        <f t="shared" si="6"/>
        <v>水</v>
      </c>
      <c r="C40" s="94" t="s">
        <v>125</v>
      </c>
      <c r="D40" s="13"/>
      <c r="E40" s="14"/>
      <c r="F40" s="16"/>
      <c r="G40" s="17"/>
      <c r="H40" s="18"/>
      <c r="I40" s="6" t="str" cm="1">
        <f t="array" ref="I40">IFERROR(_xlfn.IFS(AND(D40&gt;0,E40=""),"--",AND(F40&gt;0,G40=""),"--",VALUE(TEXT(E40-D40,"[h]:mm"))+VALUE(TEXT(G40-F40,"[h]:mm"))-VALUE(TEXT(H40,"[h]:mm"))=0,"",VALUE(TEXT(E40-D40,"[h]:mm"))+VALUE(TEXT(G40-F40,"[h]:mm"))-VALUE(TEXT(H40,"[h]:mm"))&lt;0,"-",TRUE,(E40-D40)+(G40-F40)-H40),"-")</f>
        <v/>
      </c>
      <c r="J40" s="355"/>
      <c r="K40" s="356"/>
      <c r="L40" s="356"/>
      <c r="M40" s="356"/>
      <c r="N40" s="356"/>
      <c r="O40" s="356"/>
      <c r="P40" s="356"/>
      <c r="Q40" s="357"/>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49999999999999" customHeight="1">
      <c r="A41" s="7">
        <f>IF(DAY(A40+1)&lt;4,"",A40+1)</f>
        <v>45806</v>
      </c>
      <c r="B41" s="46" t="str">
        <f t="shared" si="6"/>
        <v>木</v>
      </c>
      <c r="C41" s="94" t="s">
        <v>125</v>
      </c>
      <c r="D41" s="13"/>
      <c r="E41" s="14"/>
      <c r="F41" s="16"/>
      <c r="G41" s="17"/>
      <c r="H41" s="18"/>
      <c r="I41" s="6" t="str" cm="1">
        <f t="array" ref="I41">IFERROR(_xlfn.IFS(AND(D41&gt;0,E41=""),"--",AND(F41&gt;0,G41=""),"--",VALUE(TEXT(E41-D41,"[h]:mm"))+VALUE(TEXT(G41-F41,"[h]:mm"))-VALUE(TEXT(H41,"[h]:mm"))=0,"",VALUE(TEXT(E41-D41,"[h]:mm"))+VALUE(TEXT(G41-F41,"[h]:mm"))-VALUE(TEXT(H41,"[h]:mm"))&lt;0,"-",TRUE,(E41-D41)+(G41-F41)-H41),"-")</f>
        <v/>
      </c>
      <c r="J41" s="355"/>
      <c r="K41" s="356"/>
      <c r="L41" s="356"/>
      <c r="M41" s="356"/>
      <c r="N41" s="356"/>
      <c r="O41" s="356"/>
      <c r="P41" s="356"/>
      <c r="Q41" s="357"/>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49999999999999" customHeight="1">
      <c r="A42" s="7">
        <f>IF(DAY(A40+2)&lt;4,"",A40+2)</f>
        <v>45807</v>
      </c>
      <c r="B42" s="46" t="str">
        <f t="shared" si="6"/>
        <v>金</v>
      </c>
      <c r="C42" s="94" t="s">
        <v>125</v>
      </c>
      <c r="D42" s="13"/>
      <c r="E42" s="14"/>
      <c r="F42" s="16"/>
      <c r="G42" s="17"/>
      <c r="H42" s="18"/>
      <c r="I42" s="6" t="str" cm="1">
        <f t="array" ref="I42">IFERROR(_xlfn.IFS(AND(D42&gt;0,E42=""),"--",AND(F42&gt;0,G42=""),"--",VALUE(TEXT(E42-D42,"[h]:mm"))+VALUE(TEXT(G42-F42,"[h]:mm"))-VALUE(TEXT(H42,"[h]:mm"))=0,"",VALUE(TEXT(E42-D42,"[h]:mm"))+VALUE(TEXT(G42-F42,"[h]:mm"))-VALUE(TEXT(H42,"[h]:mm"))&lt;0,"-",TRUE,(E42-D42)+(G42-F42)-H42),"-")</f>
        <v/>
      </c>
      <c r="J42" s="355"/>
      <c r="K42" s="356"/>
      <c r="L42" s="356"/>
      <c r="M42" s="356"/>
      <c r="N42" s="356"/>
      <c r="O42" s="356"/>
      <c r="P42" s="356"/>
      <c r="Q42" s="357"/>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49999999999999" customHeight="1" thickBot="1">
      <c r="A43" s="8">
        <f>IF(DAY(A40+3)&lt;4,"",A40+3)</f>
        <v>45808</v>
      </c>
      <c r="B43" s="48" t="str">
        <f t="shared" si="6"/>
        <v>土</v>
      </c>
      <c r="C43" s="95" t="s">
        <v>23</v>
      </c>
      <c r="D43" s="50"/>
      <c r="E43" s="19"/>
      <c r="F43" s="20"/>
      <c r="G43" s="21"/>
      <c r="H43" s="22"/>
      <c r="I43" s="9" t="str" cm="1">
        <f t="array" ref="I43">IFERROR(_xlfn.IFS(AND(D43&gt;0,E43=""),"--",AND(F43&gt;0,G43=""),"--",VALUE(TEXT(E43-D43,"[h]:mm"))+VALUE(TEXT(G43-F43,"[h]:mm"))-VALUE(TEXT(H43,"[h]:mm"))=0,"",VALUE(TEXT(E43-D43,"[h]:mm"))+VALUE(TEXT(G43-F43,"[h]:mm"))-VALUE(TEXT(H43,"[h]:mm"))&lt;0,"-",TRUE,(E43-D43)+(G43-F43)-H43),"-")</f>
        <v/>
      </c>
      <c r="J43" s="391"/>
      <c r="K43" s="392"/>
      <c r="L43" s="392"/>
      <c r="M43" s="392"/>
      <c r="N43" s="392"/>
      <c r="O43" s="392"/>
      <c r="P43" s="392"/>
      <c r="Q43" s="393"/>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49999999999999"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159</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94" t="s">
        <v>10</v>
      </c>
      <c r="B46" s="395"/>
      <c r="C46" s="395"/>
      <c r="D46" s="395"/>
      <c r="E46" s="395"/>
      <c r="F46" s="395"/>
      <c r="G46" s="395"/>
      <c r="H46" s="395"/>
      <c r="I46" s="395"/>
      <c r="J46" s="395"/>
      <c r="K46" s="395"/>
      <c r="L46" s="395"/>
      <c r="M46" s="395"/>
      <c r="N46" s="395"/>
      <c r="O46" s="395"/>
      <c r="P46" s="395"/>
      <c r="Q46" s="396"/>
      <c r="AO46" s="30"/>
      <c r="AP46" s="30"/>
      <c r="AQ46" s="30"/>
      <c r="AR46" s="30"/>
      <c r="AS46" s="30"/>
    </row>
    <row r="47" spans="1:45" ht="10.5" customHeight="1" thickBot="1">
      <c r="A47" s="41"/>
      <c r="B47" s="64"/>
      <c r="C47" s="64"/>
      <c r="D47" s="397"/>
      <c r="E47" s="397"/>
      <c r="F47" s="65"/>
      <c r="G47" s="65"/>
      <c r="H47" s="65"/>
      <c r="I47" s="65"/>
      <c r="J47" s="397"/>
      <c r="K47" s="397"/>
      <c r="L47" s="397"/>
      <c r="M47" s="397"/>
      <c r="N47" s="397"/>
      <c r="O47" s="397"/>
      <c r="P47" s="397"/>
      <c r="Q47" s="398"/>
      <c r="AO47" s="30"/>
      <c r="AP47" s="30"/>
      <c r="AQ47" s="30"/>
      <c r="AR47" s="30"/>
      <c r="AS47" s="30"/>
    </row>
    <row r="48" spans="1:45" ht="16.5" customHeight="1" thickBot="1">
      <c r="A48" s="11"/>
      <c r="B48" s="399" t="s">
        <v>12</v>
      </c>
      <c r="C48" s="400"/>
      <c r="D48" s="401"/>
      <c r="E48" s="402"/>
      <c r="F48" s="63" t="s">
        <v>13</v>
      </c>
      <c r="G48" s="403"/>
      <c r="H48" s="404"/>
      <c r="I48" s="404"/>
      <c r="J48" s="405"/>
      <c r="K48" s="63" t="s">
        <v>11</v>
      </c>
      <c r="L48" s="406"/>
      <c r="M48" s="404"/>
      <c r="N48" s="404"/>
      <c r="O48" s="404"/>
      <c r="P48" s="405"/>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85" t="s">
        <v>55</v>
      </c>
      <c r="B50" s="385"/>
      <c r="C50" s="385"/>
      <c r="D50" s="385"/>
      <c r="E50" s="385"/>
      <c r="F50" s="385"/>
      <c r="G50" s="385"/>
      <c r="H50" s="385"/>
      <c r="I50" s="385"/>
      <c r="J50" s="385"/>
      <c r="K50" s="385"/>
      <c r="L50" s="385"/>
      <c r="M50" s="385"/>
      <c r="N50" s="385"/>
      <c r="O50" s="385"/>
      <c r="P50" s="385"/>
      <c r="Q50" s="385"/>
      <c r="AO50" s="30"/>
      <c r="AP50" s="30"/>
      <c r="AQ50" s="30"/>
      <c r="AR50" s="30"/>
      <c r="AS50" s="30"/>
    </row>
    <row r="51" spans="1:45" ht="21" customHeight="1">
      <c r="A51" s="386"/>
      <c r="B51" s="386"/>
      <c r="C51" s="386"/>
      <c r="D51" s="386"/>
      <c r="E51" s="386"/>
      <c r="F51" s="386"/>
      <c r="G51" s="386"/>
      <c r="H51" s="386"/>
      <c r="I51" s="386"/>
      <c r="J51" s="386"/>
      <c r="K51" s="386"/>
      <c r="L51" s="386"/>
      <c r="M51" s="386"/>
      <c r="N51" s="386"/>
      <c r="O51" s="386"/>
      <c r="P51" s="386"/>
      <c r="Q51" s="386"/>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142</v>
      </c>
      <c r="B53" s="213" t="s">
        <v>141</v>
      </c>
      <c r="C53" s="212"/>
      <c r="D53" s="212" t="str" cm="1">
        <f t="array" ref="D53">_xlfn.IFS(N54="裁量労働制","みなし労働時間(h/日)",N54="固定残業制","固定残業時間(h/月)",N54="(大学・国研等)裁量労働制","みなし労働時間(h/日)",TRUE,"-")</f>
        <v>-</v>
      </c>
      <c r="E53" s="212" t="s">
        <v>135</v>
      </c>
      <c r="F53" s="212" t="s">
        <v>136</v>
      </c>
      <c r="G53" s="214" t="s">
        <v>137</v>
      </c>
      <c r="H53" s="212" t="s">
        <v>138</v>
      </c>
      <c r="I53" s="215" t="s">
        <v>139</v>
      </c>
      <c r="J53" s="215" t="s">
        <v>140</v>
      </c>
      <c r="K53" s="216"/>
      <c r="L53" s="387" t="s">
        <v>143</v>
      </c>
      <c r="M53" s="388"/>
      <c r="N53" s="217" t="s">
        <v>21</v>
      </c>
      <c r="O53" s="218"/>
      <c r="P53" s="218"/>
      <c r="Q53" s="218"/>
      <c r="AI53" s="75"/>
    </row>
    <row r="54" spans="1:45" ht="11.5" hidden="1" outlineLevel="1" thickBot="1">
      <c r="A54" s="219">
        <f>$B$10</f>
        <v>20</v>
      </c>
      <c r="B54" s="220">
        <f>G10</f>
        <v>0</v>
      </c>
      <c r="C54" s="220"/>
      <c r="D54" s="221">
        <f>N10</f>
        <v>0</v>
      </c>
      <c r="E54" s="221">
        <f>COUNTIF($C$13:$C$43,"休暇")</f>
        <v>0</v>
      </c>
      <c r="F54" s="222">
        <f>A54-E54</f>
        <v>20</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89" t="str" cm="1">
        <f t="array" ref="L54">_xlfn.IFS(N54="裁量労働制",L57,N54="固定残業制",L58,N54="管理職",L56,N54="一般従業員",L59,N54="(大学・国研等)管理職",L60,N54="(大学・国研等)裁量労働制",L61,TRUE,"-")</f>
        <v>-</v>
      </c>
      <c r="M54" s="390"/>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1.5" hidden="1" outlineLevel="1" thickBot="1">
      <c r="A55" s="226"/>
      <c r="B55" s="226"/>
      <c r="C55" s="226"/>
      <c r="D55" s="227"/>
      <c r="E55" s="227"/>
      <c r="F55" s="227"/>
      <c r="G55" s="227"/>
      <c r="H55" s="227"/>
      <c r="I55" s="227"/>
      <c r="J55" s="227"/>
      <c r="K55" s="216"/>
      <c r="L55" s="228"/>
      <c r="M55" s="229"/>
      <c r="N55" s="226"/>
      <c r="O55" s="226"/>
      <c r="P55" s="226"/>
      <c r="Q55" s="226"/>
    </row>
    <row r="56" spans="1:45" ht="11.5" hidden="1" outlineLevel="1" thickBot="1">
      <c r="A56" s="219">
        <f>A54</f>
        <v>20</v>
      </c>
      <c r="B56" s="220">
        <f>B54</f>
        <v>0</v>
      </c>
      <c r="C56" s="220"/>
      <c r="D56" s="230"/>
      <c r="E56" s="221">
        <f>E54</f>
        <v>0</v>
      </c>
      <c r="F56" s="222">
        <f>A56-E56</f>
        <v>20</v>
      </c>
      <c r="G56" s="230">
        <f>G54</f>
        <v>0</v>
      </c>
      <c r="H56" s="221">
        <f>H54</f>
        <v>0</v>
      </c>
      <c r="I56" s="221">
        <f>I54</f>
        <v>0</v>
      </c>
      <c r="J56" s="230">
        <f>J54</f>
        <v>0</v>
      </c>
      <c r="K56" s="216"/>
      <c r="L56" s="389">
        <f>ROUNDDOWN(IF((B56*F56-G56)&gt;=(H56+I56+J56),H56+J56,IF((B56*F56-G56)&lt;=(H56+I56+J56),(B56*F56-G56)*(H56+J56)/(H56+I56+J56))),2)</f>
        <v>0</v>
      </c>
      <c r="M56" s="390"/>
      <c r="N56" s="225" t="s">
        <v>84</v>
      </c>
      <c r="O56" s="225"/>
      <c r="P56" s="225"/>
      <c r="Q56" s="225"/>
    </row>
    <row r="57" spans="1:45" ht="11.5" hidden="1" outlineLevel="1" thickBot="1">
      <c r="A57" s="219">
        <f>A54</f>
        <v>20</v>
      </c>
      <c r="B57" s="220">
        <f>B54</f>
        <v>0</v>
      </c>
      <c r="C57" s="220"/>
      <c r="D57" s="231">
        <f>D54</f>
        <v>0</v>
      </c>
      <c r="E57" s="221">
        <f>E54</f>
        <v>0</v>
      </c>
      <c r="F57" s="222">
        <f>A57-E57</f>
        <v>20</v>
      </c>
      <c r="G57" s="230">
        <f>G54</f>
        <v>0</v>
      </c>
      <c r="H57" s="221">
        <f>H54</f>
        <v>0</v>
      </c>
      <c r="I57" s="221">
        <f>I54</f>
        <v>0</v>
      </c>
      <c r="J57" s="221">
        <f>J54</f>
        <v>0</v>
      </c>
      <c r="K57" s="216"/>
      <c r="L57" s="389">
        <f>ROUNDDOWN(IF((D57*F57-G57)&gt;=(H57+I57),H57,IF((D57*F57-G57)&lt;(H57+I57),(D57*F57-G57)/(H57+I57)*H57))+J57,2)</f>
        <v>0</v>
      </c>
      <c r="M57" s="390"/>
      <c r="N57" s="225" t="s">
        <v>16</v>
      </c>
      <c r="O57" s="225"/>
      <c r="P57" s="225"/>
      <c r="Q57" s="225"/>
    </row>
    <row r="58" spans="1:45" ht="11.5" hidden="1" outlineLevel="1" thickBot="1">
      <c r="A58" s="219">
        <f>A54</f>
        <v>20</v>
      </c>
      <c r="B58" s="220">
        <f>B54</f>
        <v>0</v>
      </c>
      <c r="C58" s="220"/>
      <c r="D58" s="231">
        <f>D54</f>
        <v>0</v>
      </c>
      <c r="E58" s="221">
        <f>E54</f>
        <v>0</v>
      </c>
      <c r="F58" s="222">
        <f>A58-E58</f>
        <v>20</v>
      </c>
      <c r="G58" s="230">
        <f>G54</f>
        <v>0</v>
      </c>
      <c r="H58" s="221">
        <f>H54</f>
        <v>0</v>
      </c>
      <c r="I58" s="221">
        <f>I54</f>
        <v>0</v>
      </c>
      <c r="J58" s="221">
        <f>J54</f>
        <v>0</v>
      </c>
      <c r="K58" s="216"/>
      <c r="L58" s="389">
        <f>ROUNDDOWN(IF((B58*F58-G58)&gt;=(H58+I58),H58,IF((H58+I58)&lt;(B58*F58-G58+D58),(B58*F58-G58)*H58/(H58+I58),(B58*F58-G58)*H58/(H58+I58)+((H58+I58)-(B58*F58-G58+D58))*H58/(H58+I58)))+J58,2)</f>
        <v>0</v>
      </c>
      <c r="M58" s="390"/>
      <c r="N58" s="225" t="s">
        <v>17</v>
      </c>
      <c r="O58" s="225"/>
      <c r="P58" s="225"/>
      <c r="Q58" s="225"/>
    </row>
    <row r="59" spans="1:45" ht="11.5" hidden="1" outlineLevel="1" thickBot="1">
      <c r="A59" s="232"/>
      <c r="B59" s="232"/>
      <c r="C59" s="232"/>
      <c r="D59" s="233"/>
      <c r="E59" s="233"/>
      <c r="F59" s="233"/>
      <c r="G59" s="233"/>
      <c r="H59" s="233"/>
      <c r="I59" s="233"/>
      <c r="J59" s="233"/>
      <c r="K59" s="232"/>
      <c r="L59" s="389">
        <f>H54+J54</f>
        <v>0</v>
      </c>
      <c r="M59" s="390"/>
      <c r="N59" s="225" t="s">
        <v>18</v>
      </c>
      <c r="O59" s="225"/>
      <c r="P59" s="225"/>
      <c r="Q59" s="225"/>
    </row>
    <row r="60" spans="1:45" ht="13.5" hidden="1" outlineLevel="1" thickBot="1">
      <c r="A60" s="219">
        <f>A54</f>
        <v>20</v>
      </c>
      <c r="B60" s="220">
        <f>B54</f>
        <v>0</v>
      </c>
      <c r="C60" s="220"/>
      <c r="D60" s="231"/>
      <c r="E60" s="221">
        <f>E54</f>
        <v>0</v>
      </c>
      <c r="F60" s="222">
        <f>A60-E60</f>
        <v>20</v>
      </c>
      <c r="G60" s="230"/>
      <c r="H60" s="221">
        <f>H54</f>
        <v>0</v>
      </c>
      <c r="I60" s="221">
        <f>I54</f>
        <v>0</v>
      </c>
      <c r="J60" s="221">
        <f>J54</f>
        <v>0</v>
      </c>
      <c r="K60" s="216"/>
      <c r="L60" s="389">
        <f>ROUNDDOWN(IF((A60*B60)&gt;=(H60+J60+I60),(A60*B60),IF((A60*B60)&lt;(H60+J60+I60),(H60+J60+I60))),2)</f>
        <v>0</v>
      </c>
      <c r="M60" s="418"/>
      <c r="N60" s="235" t="s">
        <v>108</v>
      </c>
      <c r="O60" s="225"/>
      <c r="P60" s="225"/>
      <c r="Q60" s="225"/>
    </row>
    <row r="61" spans="1:45" ht="13.5" hidden="1" outlineLevel="1" thickBot="1">
      <c r="A61" s="219">
        <f>A54</f>
        <v>20</v>
      </c>
      <c r="B61" s="220">
        <f>B54</f>
        <v>0</v>
      </c>
      <c r="C61" s="220"/>
      <c r="D61" s="231">
        <f>D54</f>
        <v>0</v>
      </c>
      <c r="E61" s="221">
        <f>E54</f>
        <v>0</v>
      </c>
      <c r="F61" s="222">
        <f>A61-E61</f>
        <v>20</v>
      </c>
      <c r="G61" s="230">
        <f>G54</f>
        <v>0</v>
      </c>
      <c r="H61" s="221">
        <f>H54</f>
        <v>0</v>
      </c>
      <c r="I61" s="221">
        <f>I54</f>
        <v>0</v>
      </c>
      <c r="J61" s="221">
        <f>J54</f>
        <v>0</v>
      </c>
      <c r="K61" s="216"/>
      <c r="L61" s="389">
        <f>ROUNDDOWN(IF((A61*D61)+G61&gt;=(H61+J61+I61),(A61*D61)+G61,IF((A61*D61)+G61&lt;(H61+J61+I61),(H61+J61+I61))),2)</f>
        <v>0</v>
      </c>
      <c r="M61" s="418"/>
      <c r="N61" s="235" t="s">
        <v>109</v>
      </c>
      <c r="O61" s="225"/>
      <c r="P61" s="225"/>
      <c r="Q61" s="225"/>
    </row>
    <row r="62" spans="1:45" ht="11.5"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419"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20"/>
      <c r="D64" s="421" t="str" cm="1">
        <f t="array" ref="D64">IF(AND(B95="",B126="",B157=""),"●",IF(_xlfn.IFS($N$54="管理職",B95,$N$54="裁量労働制",B126,$N$54="固定残業制",B157,TRUE,"")=0,"",_xlfn.IFS($N$54="管理職",B95,$N$54="裁量労働制",B126,$N$54="固定残業制",B157,TRUE,"")))</f>
        <v/>
      </c>
      <c r="E64" s="422"/>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423"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24"/>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407"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08"/>
      <c r="N68" s="408"/>
      <c r="O68" s="409"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10"/>
      <c r="Q68" s="118"/>
    </row>
    <row r="69" spans="1:18" ht="16.5" customHeight="1">
      <c r="A69" s="114"/>
      <c r="B69" s="411"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12"/>
      <c r="D69" s="413"/>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15"/>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416" t="str" cm="1">
        <f t="array" ref="B71">IF(AND(B101="",B132="",B163=""),"●",IF(_xlfn.IFS($N$54="管理職",B101,$N$54="裁量労働制",B132,$N$54="固定残業制",B163,TRUE,"")=0,"",_xlfn.IFS($N$54="管理職",B101,$N$54="裁量労働制",B132,$N$54="固定残業制",B163,TRUE,"")))</f>
        <v/>
      </c>
      <c r="C71" s="416"/>
      <c r="D71" s="416"/>
      <c r="E71" s="416"/>
      <c r="F71" s="416"/>
      <c r="G71" s="417" t="str" cm="1">
        <f t="array" ref="G71">IF(AND(H101="",H132="",H163=""),"●",IF(_xlfn.IFS($N$54="管理職",H101,$N$54="裁量労働制",H132,$N$54="固定残業制",H163,TRUE,"")=0,"",_xlfn.IFS($N$54="管理職",H101,$N$54="裁量労働制",H132,$N$54="固定残業制",H163,TRUE,"")))</f>
        <v/>
      </c>
      <c r="H71" s="417"/>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435" t="str" cm="1">
        <f t="array" ref="B72">IF(AND(B102="",B133="",B164=""),"●",IF(_xlfn.IFS($N$54="管理職",B102,$N$54="裁量労働制",B133,$N$54="固定残業制",B164,TRUE,"")=0,"",_xlfn.IFS($N$54="管理職",B102,$N$54="裁量労働制",B133,$N$54="固定残業制",B164,TRUE,"")))</f>
        <v/>
      </c>
      <c r="C72" s="436"/>
      <c r="D72" s="43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416" t="str" cm="1">
        <f t="array" ref="B76">IF(AND(B106="",B137="",B166=""),"●",IF(_xlfn.IFS($N$54="管理職",B106,$N$54="裁量労働制",B137,$N$54="固定残業制",B166,TRUE,"")=0,"",_xlfn.IFS($N$54="管理職",B106,$N$54="裁量労働制",B137,$N$54="固定残業制",B166,TRUE,"")))</f>
        <v/>
      </c>
      <c r="C76" s="416"/>
      <c r="D76" s="416"/>
      <c r="E76" s="416"/>
      <c r="F76" s="416"/>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414" t="str" cm="1">
        <f t="array" ref="B78">IF(AND(B108="",B139="",B168=""),"●",IF(_xlfn.IFS($N$54="管理職",B108,$N$54="裁量労働制",B139,$N$54="固定残業制",B168,TRUE,"")=0,"",_xlfn.IFS($N$54="管理職",B108,$N$54="裁量労働制",B139,$N$54="固定残業制",B168,TRUE,"")))</f>
        <v/>
      </c>
      <c r="C78" s="438"/>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425" t="str" cm="1">
        <f t="array" ref="B83">IF(AND(B114="",B145="",B174=""),"●",IF(_xlfn.IFS($N$54="管理職",B114,$N$54="裁量労働制",B145,$N$54="固定残業制",B174,TRUE,"")=0,"",_xlfn.IFS($N$54="管理職",B114,$N$54="裁量労働制",B145,$N$54="固定残業制",B174,TRUE,"")))</f>
        <v/>
      </c>
      <c r="C83" s="426"/>
      <c r="D83" s="426"/>
      <c r="E83" s="42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42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429" t="str" cm="1">
        <f t="array" ref="B84">IF(AND(B115="",B146="",B175=""),"●",IF(_xlfn.IFS($N$54="管理職",B115,$N$54="裁量労働制",B146,$N$54="固定残業制",B175,TRUE,"")=0,"",_xlfn.IFS($N$54="管理職",B115,$N$54="裁量労働制",B146,$N$54="固定残業制",B175,TRUE,"")))</f>
        <v/>
      </c>
      <c r="C84" s="430" t="str" cm="1">
        <f t="array" ref="C84">IF(AND(C115="",C146="",C175=""),"●",IF(_xlfn.IFS($N$54="管理職",C115,$N$54="裁量労働制",C146,$N$54="固定残業制",C175,TRUE,"")=0,"",_xlfn.IFS($N$54="管理職",C115,$N$54="裁量労働制",C146,$N$54="固定残業制",C175,TRUE,"")))</f>
        <v>●</v>
      </c>
      <c r="D84" s="431"/>
      <c r="E84" s="42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42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425" t="str" cm="1">
        <f t="array" ref="B87">IF(AND(B118="",B149="",B178=""),"●",IF(_xlfn.IFS($N$54="管理職",B118,$N$54="裁量労働制",B149,$N$54="固定残業制",B178,TRUE,"")=0,"",_xlfn.IFS($N$54="管理職",B118,$N$54="裁量労働制",B149,$N$54="固定残業制",B178,TRUE,"")))</f>
        <v/>
      </c>
      <c r="C87" s="426"/>
      <c r="D87" s="426"/>
      <c r="E87" s="42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42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429" t="str" cm="1">
        <f t="array" ref="B88">IF(AND(B119="",B150="",B179=""),"●",IF(_xlfn.IFS($N$54="管理職",B119,$N$54="裁量労働制",B150,$N$54="固定残業制",B179,TRUE,"")=0,"",_xlfn.IFS($N$54="管理職",B119,$N$54="裁量労働制",B150,$N$54="固定残業制",B179,TRUE,"")))</f>
        <v/>
      </c>
      <c r="C88" s="430" t="str" cm="1">
        <f t="array" ref="C88">IF(AND(C119="",C150="",C179=""),"●",IF(_xlfn.IFS($N$54="管理職",C119,$N$54="裁量労働制",C150,$N$54="固定残業制",C179,TRUE,"")=0,"",_xlfn.IFS($N$54="管理職",C119,$N$54="裁量労働制",C150,$N$54="固定残業制",C179,TRUE,"")))</f>
        <v>●</v>
      </c>
      <c r="D88" s="431"/>
      <c r="E88" s="42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42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42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432" t="str" cm="1">
        <f t="array" ref="M90">IF(AND(M121="",M152="",M181=""),"●",IF(_xlfn.IFS($N$54="管理職",M121,$N$54="裁量労働制",M152,$N$54="固定残業制",M181,TRUE,"")=0,"",_xlfn.IFS($N$54="管理職",M121,$N$54="裁量労働制",M152,$N$54="固定残業制",M181,TRUE,"")))</f>
        <v/>
      </c>
      <c r="N90" s="43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434" t="str" cm="1">
        <f t="array" ref="B91">IF(AND(B122="",B153="",B182=""),"●",IF(_xlfn.IFS($N$54="管理職",B122,$N$54="裁量労働制",B153,$N$54="固定残業制",B182,TRUE,"")=0,"",_xlfn.IFS($N$54="管理職",B122,$N$54="裁量労働制",B153,$N$54="固定残業制",B182,TRUE,"")))</f>
        <v/>
      </c>
      <c r="C91" s="43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42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99999999999999" hidden="1" customHeight="1" outlineLevel="1">
      <c r="A93" s="314" t="s">
        <v>56</v>
      </c>
      <c r="B93" s="237" t="s">
        <v>134</v>
      </c>
      <c r="C93" s="238"/>
      <c r="D93" s="239"/>
      <c r="E93" s="239"/>
      <c r="F93" s="239"/>
      <c r="G93" s="239"/>
      <c r="H93" s="239"/>
      <c r="I93" s="239"/>
      <c r="J93" s="240"/>
      <c r="K93" s="240"/>
      <c r="L93" s="240"/>
      <c r="M93" s="240"/>
      <c r="N93" s="240"/>
      <c r="O93" s="240"/>
      <c r="P93" s="240"/>
      <c r="Q93" s="315"/>
    </row>
    <row r="94" spans="1:18" ht="14" hidden="1" outlineLevel="1">
      <c r="A94" s="249"/>
      <c r="B94" s="248" t="str">
        <f>$A$53</f>
        <v>所定労働日数(日/月)</v>
      </c>
      <c r="C94" s="234"/>
      <c r="D94" s="249"/>
      <c r="E94" s="233">
        <f>$A$54</f>
        <v>20</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144</v>
      </c>
      <c r="N94" s="216"/>
      <c r="O94" s="256" t="s">
        <v>146</v>
      </c>
      <c r="P94" s="216"/>
      <c r="Q94" s="316"/>
    </row>
    <row r="95" spans="1:18" ht="14" hidden="1" outlineLevel="1">
      <c r="A95" s="249"/>
      <c r="B95" s="248" t="str">
        <f>$E$53</f>
        <v>休暇日数(日/月)</v>
      </c>
      <c r="C95" s="258"/>
      <c r="D95" s="249"/>
      <c r="E95" s="233">
        <f>$E$54</f>
        <v>0</v>
      </c>
      <c r="F95" s="259">
        <f>$F$54</f>
        <v>20</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99999999999999" hidden="1" customHeight="1" outlineLevel="1">
      <c r="A96" s="249"/>
      <c r="B96" s="264" t="s">
        <v>85</v>
      </c>
      <c r="C96" s="264"/>
      <c r="D96" s="257"/>
      <c r="E96" s="265"/>
      <c r="F96" s="265"/>
      <c r="G96" s="265"/>
      <c r="H96" s="265"/>
      <c r="I96" s="265"/>
      <c r="J96" s="216"/>
      <c r="K96" s="216"/>
      <c r="L96" s="216"/>
      <c r="M96" s="216"/>
      <c r="N96" s="216"/>
      <c r="O96" s="216"/>
      <c r="P96" s="216"/>
      <c r="Q96" s="316"/>
    </row>
    <row r="97" spans="1:104" ht="19.399999999999999" hidden="1" customHeight="1" outlineLevel="1">
      <c r="A97" s="249"/>
      <c r="B97" s="264"/>
      <c r="C97" s="264"/>
      <c r="D97" s="257"/>
      <c r="E97" s="265"/>
      <c r="F97" s="265"/>
      <c r="G97" s="265"/>
      <c r="H97" s="265"/>
      <c r="I97" s="265"/>
      <c r="J97" s="216"/>
      <c r="K97" s="216"/>
      <c r="L97" s="216"/>
      <c r="M97" s="216"/>
      <c r="N97" s="216"/>
      <c r="O97" s="216"/>
      <c r="P97" s="216"/>
      <c r="Q97" s="316"/>
    </row>
    <row r="98" spans="1:104" ht="19.399999999999999" hidden="1" customHeight="1" outlineLevel="1">
      <c r="A98" s="271"/>
      <c r="B98" s="270" t="s">
        <v>146</v>
      </c>
      <c r="C98" s="271"/>
      <c r="D98" s="270"/>
      <c r="E98" s="271"/>
      <c r="F98" s="265"/>
      <c r="G98" s="272"/>
      <c r="H98" s="274" t="s">
        <v>160</v>
      </c>
      <c r="I98" s="272"/>
      <c r="J98" s="253" t="str">
        <f>$H$53</f>
        <v>NEDO事業の従事時間(h/月)</v>
      </c>
      <c r="K98" s="216"/>
      <c r="L98" s="216"/>
      <c r="M98" s="284" t="str">
        <f>$I$53</f>
        <v>他の公的事業従事時間(h/月)</v>
      </c>
      <c r="N98" s="254"/>
      <c r="O98" s="312" t="s">
        <v>145</v>
      </c>
      <c r="P98" s="216"/>
      <c r="Q98" s="316"/>
    </row>
    <row r="99" spans="1:104" s="80" customFormat="1" ht="19.399999999999999" hidden="1" customHeight="1" outlineLevel="1">
      <c r="A99" s="249"/>
      <c r="B99" s="444">
        <f>O95</f>
        <v>0</v>
      </c>
      <c r="C99" s="445"/>
      <c r="D99" s="267"/>
      <c r="E99" s="277" t="str" cm="1">
        <f t="array" ref="E99">_xlfn.IFS(B99&lt;G99,"＜",B99&gt;=G99,"≧",TRUE,"")</f>
        <v>≧</v>
      </c>
      <c r="F99" s="265"/>
      <c r="G99" s="278">
        <f>$H$54+$I$54+$J$54</f>
        <v>0</v>
      </c>
      <c r="H99" s="249" t="s">
        <v>57</v>
      </c>
      <c r="I99" s="272" t="s">
        <v>58</v>
      </c>
      <c r="J99" s="278">
        <f>$H$54</f>
        <v>0</v>
      </c>
      <c r="K99" s="277" t="s">
        <v>86</v>
      </c>
      <c r="L99" s="446">
        <f>$I$54</f>
        <v>0</v>
      </c>
      <c r="M99" s="447"/>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99999999999999"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99999999999999"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99999999999999"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99999999999999"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99999999999999"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99999999999999"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99999999999999"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99999999999999"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148</v>
      </c>
      <c r="N107" s="299">
        <f>J56</f>
        <v>0</v>
      </c>
      <c r="O107" s="258"/>
      <c r="P107" s="446"/>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99999999999999" hidden="1" customHeight="1" outlineLevel="1">
      <c r="A108" s="249"/>
      <c r="B108" s="448">
        <f>O95</f>
        <v>0</v>
      </c>
      <c r="C108" s="449"/>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441"/>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99999999999999"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99999999999999"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99999999999999"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99999999999999"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99999999999999"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99999999999999"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99999999999999"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99999999999999"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99999999999999"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99999999999999"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99999999999999"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99999999999999"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99999999999999"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99999999999999"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99999999999999"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99999999999999"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4" hidden="1" outlineLevel="1">
      <c r="A125" s="249"/>
      <c r="B125" s="248" t="str">
        <f>$A$53</f>
        <v>所定労働日数(日/月)</v>
      </c>
      <c r="C125" s="234"/>
      <c r="D125" s="249"/>
      <c r="E125" s="233">
        <f>$A$54</f>
        <v>20</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144</v>
      </c>
      <c r="N125" s="216"/>
      <c r="O125" s="271" t="s">
        <v>146</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4" hidden="1" outlineLevel="1">
      <c r="A126" s="249"/>
      <c r="B126" s="257" t="str">
        <f>$E$53</f>
        <v>休暇日数(日/月)</v>
      </c>
      <c r="C126" s="258"/>
      <c r="D126" s="249"/>
      <c r="E126" s="233">
        <f>$E$54</f>
        <v>0</v>
      </c>
      <c r="F126" s="259">
        <f>$F$54</f>
        <v>20</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99999999999999"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99999999999999"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99999999999999" hidden="1" customHeight="1" outlineLevel="1">
      <c r="A129" s="271"/>
      <c r="B129" s="270" t="s">
        <v>146</v>
      </c>
      <c r="C129" s="271"/>
      <c r="D129" s="270"/>
      <c r="E129" s="271"/>
      <c r="F129" s="265"/>
      <c r="G129" s="272"/>
      <c r="H129" s="273" t="s">
        <v>147</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99999999999999" hidden="1" customHeight="1" outlineLevel="1">
      <c r="A130" s="249"/>
      <c r="B130" s="448">
        <f>O126</f>
        <v>0</v>
      </c>
      <c r="C130" s="449"/>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99999999999999"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99999999999999"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99999999999999"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99999999999999" hidden="1" customHeight="1" outlineLevel="1">
      <c r="A134" s="249"/>
      <c r="B134" s="267"/>
      <c r="C134" s="234"/>
      <c r="D134" s="267"/>
      <c r="E134" s="277"/>
      <c r="F134" s="277"/>
      <c r="G134" s="272"/>
      <c r="H134" s="278"/>
      <c r="I134" s="249"/>
      <c r="J134" s="272"/>
      <c r="K134" s="278"/>
      <c r="L134" s="291" t="s">
        <v>89</v>
      </c>
      <c r="M134" s="275"/>
      <c r="N134" s="258"/>
      <c r="O134" s="258" t="s">
        <v>145</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99999999999999"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99999999999999"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99999999999999"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99999999999999"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450"/>
      <c r="N138" s="258"/>
      <c r="O138" s="443"/>
      <c r="P138" s="446"/>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99999999999999" hidden="1" customHeight="1" outlineLevel="1">
      <c r="A139" s="249"/>
      <c r="B139" s="448">
        <f>$O$126</f>
        <v>0</v>
      </c>
      <c r="C139" s="449"/>
      <c r="D139" s="267"/>
      <c r="E139" s="258" t="s">
        <v>51</v>
      </c>
      <c r="F139" s="288" t="str">
        <f>"("&amp;$H$138&amp;" "&amp;$K$138&amp;" + "&amp;$I$53&amp;" "&amp;$I$54&amp;")"</f>
        <v>(NEDO事業の従事時間(h/月) 0 + 他の公的事業従事時間(h/月) 0)</v>
      </c>
      <c r="G139" s="289"/>
      <c r="H139" s="290"/>
      <c r="I139" s="290"/>
      <c r="J139" s="290"/>
      <c r="K139" s="290"/>
      <c r="L139" s="290"/>
      <c r="M139" s="451"/>
      <c r="N139" s="279"/>
      <c r="O139" s="441"/>
      <c r="P139" s="441"/>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99999999999999"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99999999999999"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99999999999999"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99999999999999"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99999999999999"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99999999999999"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99999999999999"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99999999999999"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99999999999999"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99999999999999"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99999999999999"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99999999999999"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99999999999999"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99999999999999"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99999999999999"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99999999999999"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99999999999999" hidden="1" customHeight="1" outlineLevel="1">
      <c r="A156" s="271"/>
      <c r="B156" s="248" t="str">
        <f>$A$53</f>
        <v>所定労働日数(日/月)</v>
      </c>
      <c r="C156" s="234"/>
      <c r="D156" s="249"/>
      <c r="E156" s="250">
        <f>A54</f>
        <v>20</v>
      </c>
      <c r="F156" s="251" t="str">
        <f>$F$53</f>
        <v>稼働日数(日/月)</v>
      </c>
      <c r="G156" s="252"/>
      <c r="H156" s="253" t="s">
        <v>149</v>
      </c>
      <c r="I156" s="216"/>
      <c r="J156" s="254" t="s">
        <v>150</v>
      </c>
      <c r="K156" s="216"/>
      <c r="L156" s="216"/>
      <c r="M156" s="255" t="s">
        <v>151</v>
      </c>
      <c r="N156" s="216"/>
      <c r="O156" s="256" t="s">
        <v>146</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99999999999999" hidden="1" customHeight="1" outlineLevel="1">
      <c r="A157" s="249"/>
      <c r="B157" s="257" t="str">
        <f>$E$53</f>
        <v>休暇日数(日/月)</v>
      </c>
      <c r="C157" s="258"/>
      <c r="D157" s="249"/>
      <c r="E157" s="250">
        <f>E54</f>
        <v>0</v>
      </c>
      <c r="F157" s="259">
        <f>F54</f>
        <v>20</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99999999999999"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99999999999999"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99999999999999" hidden="1" customHeight="1" outlineLevel="1">
      <c r="A160" s="271"/>
      <c r="B160" s="270" t="s">
        <v>146</v>
      </c>
      <c r="C160" s="271"/>
      <c r="D160" s="270"/>
      <c r="E160" s="271"/>
      <c r="F160" s="265"/>
      <c r="G160" s="272"/>
      <c r="H160" s="273" t="s">
        <v>152</v>
      </c>
      <c r="I160" s="272"/>
      <c r="J160" s="253" t="str">
        <f>$H$53</f>
        <v>NEDO事業の従事時間(h/月)</v>
      </c>
      <c r="K160" s="274"/>
      <c r="L160" s="216"/>
      <c r="M160" s="257"/>
      <c r="N160" s="275"/>
      <c r="O160" s="275" t="str">
        <f>$I$53</f>
        <v>他の公的事業従事時間(h/月)</v>
      </c>
      <c r="P160" s="439"/>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99999999999999" hidden="1" customHeight="1" outlineLevel="1">
      <c r="A161" s="249"/>
      <c r="B161" s="440" t="str">
        <f>TEXT($B$58*$F$58-G58,"###.00")&amp;" /固定除く"</f>
        <v>.00 /固定除く</v>
      </c>
      <c r="C161" s="441"/>
      <c r="D161" s="441"/>
      <c r="E161" s="277" t="str" cm="1">
        <f t="array" ref="E161">_xlfn.IFS(($B$58*$F$58-G58)&lt;G161,"＜",($B$58*$F$58-G58)&gt;=G161,"≧",TRUE,"")</f>
        <v>≧</v>
      </c>
      <c r="F161" s="265"/>
      <c r="G161" s="278">
        <f>$H$54+$I$54</f>
        <v>0</v>
      </c>
      <c r="H161" s="263" t="s">
        <v>57</v>
      </c>
      <c r="I161" s="272"/>
      <c r="J161" s="442">
        <f>$H$54</f>
        <v>0</v>
      </c>
      <c r="K161" s="441"/>
      <c r="L161" s="280"/>
      <c r="M161" s="279"/>
      <c r="N161" s="263" t="s">
        <v>61</v>
      </c>
      <c r="O161" s="279">
        <f>$I$54</f>
        <v>0</v>
      </c>
      <c r="P161" s="439"/>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99999999999999"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99999999999999" hidden="1" customHeight="1" outlineLevel="1">
      <c r="A163" s="271"/>
      <c r="B163" s="270" t="s">
        <v>53</v>
      </c>
      <c r="C163" s="271"/>
      <c r="D163" s="270"/>
      <c r="E163" s="271"/>
      <c r="F163" s="265"/>
      <c r="G163" s="272"/>
      <c r="H163" s="273" t="s">
        <v>152</v>
      </c>
      <c r="I163" s="272"/>
      <c r="J163" s="257"/>
      <c r="K163" s="273" t="str">
        <f>$H$53</f>
        <v>NEDO事業の従事時間(h/月)</v>
      </c>
      <c r="L163" s="216"/>
      <c r="M163" s="257"/>
      <c r="N163" s="281" t="str">
        <f>$I$53</f>
        <v>他の公的事業従事時間(h/月)</v>
      </c>
      <c r="O163" s="443"/>
      <c r="P163" s="439"/>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99999999999999" hidden="1" customHeight="1" outlineLevel="1">
      <c r="A164" s="249"/>
      <c r="B164" s="440" t="str">
        <f>TEXT($B$58*$F$58+$D$58-G58,"###.00")&amp;" /固定含む"</f>
        <v>.00 /固定含む</v>
      </c>
      <c r="C164" s="441"/>
      <c r="D164" s="441"/>
      <c r="E164" s="277" t="str" cm="1">
        <f t="array" ref="E164">_xlfn.IFS(($B$58*$F$58+$D$58-G58)&lt;G164,"＜",($B$58*$F$58+$D$58-G58)&gt;=G164,"≧",TRUE,"")</f>
        <v>≧</v>
      </c>
      <c r="F164" s="265"/>
      <c r="G164" s="278">
        <f>$H$54+$I$54</f>
        <v>0</v>
      </c>
      <c r="H164" s="263" t="s">
        <v>57</v>
      </c>
      <c r="I164" s="278"/>
      <c r="J164" s="282">
        <f>$H$54</f>
        <v>0</v>
      </c>
      <c r="K164" s="277"/>
      <c r="L164" s="283" t="s">
        <v>61</v>
      </c>
      <c r="M164" s="279"/>
      <c r="N164" s="279">
        <f>$I$54</f>
        <v>0</v>
      </c>
      <c r="O164" s="441"/>
      <c r="P164" s="439"/>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99999999999999"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99999999999999"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99999999999999"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99999999999999"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99999999999999"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99999999999999" hidden="1" customHeight="1" outlineLevel="1">
      <c r="A170" s="267" t="s">
        <v>64</v>
      </c>
      <c r="B170" s="234"/>
      <c r="C170" s="234"/>
      <c r="D170" s="267"/>
      <c r="E170" s="216"/>
      <c r="F170" s="264"/>
      <c r="G170" s="278"/>
      <c r="H170" s="278"/>
      <c r="I170" s="278"/>
      <c r="J170" s="278"/>
      <c r="K170" s="278"/>
      <c r="L170" s="278"/>
      <c r="M170" s="216"/>
      <c r="N170" s="216"/>
      <c r="O170" s="284" t="s">
        <v>145</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99999999999999"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99999999999999"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99999999999999"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99999999999999" hidden="1" customHeight="1" outlineLevel="1">
      <c r="A174" s="249"/>
      <c r="B174" s="270" t="str">
        <f>$O$156</f>
        <v>所定労働時間(h/月)</v>
      </c>
      <c r="C174" s="255"/>
      <c r="D174" s="216"/>
      <c r="E174" s="443" t="s">
        <v>51</v>
      </c>
      <c r="F174" s="249"/>
      <c r="G174" s="249"/>
      <c r="H174" s="257" t="str">
        <f>$H$53</f>
        <v>NEDO事業の従事時間(h/月)</v>
      </c>
      <c r="I174" s="234"/>
      <c r="J174" s="227"/>
      <c r="K174" s="229">
        <f>$H$54</f>
        <v>0</v>
      </c>
      <c r="L174" s="216"/>
      <c r="M174" s="216"/>
      <c r="N174" s="454" t="s">
        <v>61</v>
      </c>
      <c r="O174" s="293" t="s">
        <v>145</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99999999999999" hidden="1" customHeight="1" outlineLevel="1">
      <c r="A175" s="249"/>
      <c r="B175" s="440" t="str">
        <f>TEXT($B$58*$F$58-G58,"###.00")&amp;" /固定除く"</f>
        <v>.00 /固定除く</v>
      </c>
      <c r="C175" s="441"/>
      <c r="D175" s="441"/>
      <c r="E175" s="441"/>
      <c r="F175" s="288" t="str">
        <f>H174&amp;" "&amp;K$174&amp;" + "&amp;$I$53&amp;" "&amp;$I$54</f>
        <v>NEDO事業の従事時間(h/月) 0 + 他の公的事業従事時間(h/月) 0</v>
      </c>
      <c r="G175" s="289"/>
      <c r="H175" s="290"/>
      <c r="I175" s="290"/>
      <c r="J175" s="290"/>
      <c r="K175" s="290"/>
      <c r="L175" s="290"/>
      <c r="M175" s="216"/>
      <c r="N175" s="454"/>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99999999999999"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99999999999999"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99999999999999" hidden="1" customHeight="1" outlineLevel="1">
      <c r="A178" s="249"/>
      <c r="B178" s="270" t="str">
        <f>$O$156</f>
        <v>所定労働時間(h/月)</v>
      </c>
      <c r="C178" s="255"/>
      <c r="D178" s="216"/>
      <c r="E178" s="443" t="s">
        <v>51</v>
      </c>
      <c r="F178" s="249"/>
      <c r="G178" s="249"/>
      <c r="H178" s="257" t="str">
        <f>$H$53</f>
        <v>NEDO事業の従事時間(h/月)</v>
      </c>
      <c r="I178" s="234"/>
      <c r="J178" s="227"/>
      <c r="K178" s="229">
        <f>$H$54</f>
        <v>0</v>
      </c>
      <c r="L178" s="216"/>
      <c r="M178" s="216"/>
      <c r="N178" s="454" t="s">
        <v>61</v>
      </c>
      <c r="O178" s="293" t="s">
        <v>145</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99999999999999" hidden="1" customHeight="1" outlineLevel="1">
      <c r="A179" s="249"/>
      <c r="B179" s="440" t="str">
        <f>TEXT($B$58*$F$58-G58,"###.00")&amp;" /固定除く"</f>
        <v>.00 /固定除く</v>
      </c>
      <c r="C179" s="441"/>
      <c r="D179" s="441"/>
      <c r="E179" s="441"/>
      <c r="F179" s="288" t="str">
        <f>H178&amp;" "&amp;K$174&amp;" + "&amp;$I$53&amp;" "&amp;$I$54</f>
        <v>NEDO事業の従事時間(h/月) 0 + 他の公的事業従事時間(h/月) 0</v>
      </c>
      <c r="G179" s="289"/>
      <c r="H179" s="290"/>
      <c r="I179" s="290"/>
      <c r="J179" s="290"/>
      <c r="K179" s="290"/>
      <c r="L179" s="290"/>
      <c r="M179" s="216"/>
      <c r="N179" s="454"/>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99999999999999"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99999999999999" hidden="1" customHeight="1" outlineLevel="1">
      <c r="A181" s="249"/>
      <c r="B181" s="297" t="s">
        <v>153</v>
      </c>
      <c r="C181" s="234"/>
      <c r="D181" s="265"/>
      <c r="E181" s="265"/>
      <c r="F181" s="298" t="str">
        <f>$O$156</f>
        <v>所定労働時間(h/月)</v>
      </c>
      <c r="G181" s="443" t="s">
        <v>51</v>
      </c>
      <c r="H181" s="249"/>
      <c r="I181" s="249"/>
      <c r="J181" s="257" t="str">
        <f>$H$53</f>
        <v>NEDO事業の従事時間(h/月)</v>
      </c>
      <c r="K181" s="234"/>
      <c r="L181" s="227"/>
      <c r="M181" s="452">
        <f>$H$54</f>
        <v>0</v>
      </c>
      <c r="N181" s="453"/>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99999999999999" hidden="1" customHeight="1" outlineLevel="1">
      <c r="A182" s="249"/>
      <c r="B182" s="440" t="str">
        <f>"( "&amp;H58+I58</f>
        <v>( 0</v>
      </c>
      <c r="C182" s="441"/>
      <c r="D182" s="301"/>
      <c r="E182" s="267"/>
      <c r="F182" s="302" t="str">
        <f>"ー　 "&amp;B58*F58-G58+D58&amp;"/固定含む )"</f>
        <v>ー　 0/固定含む )</v>
      </c>
      <c r="G182" s="441"/>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99999999999999"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99999999999999"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99999999999999"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99999999999999" hidden="1" customHeight="1" outlineLevel="1">
      <c r="A186" s="258" t="s">
        <v>56</v>
      </c>
      <c r="B186" s="254" t="s">
        <v>111</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4"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146</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4" hidden="1" outlineLevel="1">
      <c r="A188" s="249"/>
      <c r="B188" s="257"/>
      <c r="C188" s="233">
        <f>$A$54</f>
        <v>20</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99999999999999"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99999999999999"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99999999999999" hidden="1" customHeight="1" outlineLevel="1">
      <c r="A191" s="271"/>
      <c r="B191" s="270" t="s">
        <v>146</v>
      </c>
      <c r="C191" s="271"/>
      <c r="D191" s="270"/>
      <c r="E191" s="271"/>
      <c r="F191" s="265"/>
      <c r="G191" s="255" t="s">
        <v>154</v>
      </c>
      <c r="H191" s="274"/>
      <c r="I191" s="272"/>
      <c r="J191" s="273" t="str">
        <f>$H$53</f>
        <v>NEDO事業の従事時間(h/月)</v>
      </c>
      <c r="K191" s="216"/>
      <c r="L191" s="216"/>
      <c r="M191" s="273" t="s">
        <v>155</v>
      </c>
      <c r="N191" s="258"/>
      <c r="O191" s="284" t="s">
        <v>156</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99999999999999" hidden="1" customHeight="1" outlineLevel="1">
      <c r="A192" s="249"/>
      <c r="B192" s="448">
        <f>O188</f>
        <v>0</v>
      </c>
      <c r="C192" s="449"/>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99999999999999"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99999999999999"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99999999999999"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99999999999999"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99999999999999"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99999999999999"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99999999999999"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99999999999999"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99999999999999"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99999999999999"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99999999999999"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99999999999999"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99999999999999"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99999999999999"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99999999999999"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99999999999999"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99999999999999"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99999999999999"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99999999999999"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99999999999999"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99999999999999"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99999999999999"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99999999999999"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99999999999999"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99999999999999" hidden="1" customHeight="1" outlineLevel="1">
      <c r="A217" s="258" t="s">
        <v>56</v>
      </c>
      <c r="B217" s="254" t="s">
        <v>110</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4"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157</v>
      </c>
      <c r="N218" s="216"/>
      <c r="O218" s="311" t="s">
        <v>146</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4" hidden="1" outlineLevel="1">
      <c r="A219" s="249"/>
      <c r="B219" s="257"/>
      <c r="C219" s="233">
        <f>$A$54</f>
        <v>20</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99999999999999"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99999999999999"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99999999999999" hidden="1" customHeight="1" outlineLevel="1">
      <c r="A222" s="271"/>
      <c r="B222" s="270" t="s">
        <v>146</v>
      </c>
      <c r="C222" s="271"/>
      <c r="D222" s="270"/>
      <c r="E222" s="271"/>
      <c r="F222" s="265"/>
      <c r="G222" s="253" t="s">
        <v>158</v>
      </c>
      <c r="H222" s="274"/>
      <c r="I222" s="272"/>
      <c r="J222" s="273" t="str">
        <f>$H$53</f>
        <v>NEDO事業の従事時間(h/月)</v>
      </c>
      <c r="K222" s="216"/>
      <c r="L222" s="216"/>
      <c r="M222" s="273" t="s">
        <v>155</v>
      </c>
      <c r="N222" s="258"/>
      <c r="O222" s="284" t="s">
        <v>156</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99999999999999" hidden="1" customHeight="1" outlineLevel="1">
      <c r="A223" s="249"/>
      <c r="B223" s="448">
        <f>O219</f>
        <v>0</v>
      </c>
      <c r="C223" s="449"/>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99999999999999"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99999999999999"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99999999999999"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99999999999999"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99999999999999"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99999999999999"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99999999999999"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99999999999999"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99999999999999"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99999999999999"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99999999999999"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99999999999999"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99999999999999"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99999999999999"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99999999999999"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99999999999999"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99999999999999"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99999999999999"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99999999999999"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99999999999999"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99999999999999"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99999999999999"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99999999999999"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99999999999999"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99999999999999" customHeight="1" collapsed="1"/>
  </sheetData>
  <sheetProtection algorithmName="SHA-512" hashValue="IJPFvUDlsJWQ01Twc/IA930nkv3EuadQoaFhkKjbFDMKtJ5syCttAzi4ZAqlWFNTFZ0HujZx3tJPEMNOlGbo9A==" saltValue="U2apvHDvqZoTlI9CgCg0nA==" spinCount="100000" sheet="1" formatRows="0" selectLockedCells="1"/>
  <dataConsolidate/>
  <mergeCells count="140">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s>
  <phoneticPr fontId="2"/>
  <conditionalFormatting sqref="A13:Q43">
    <cfRule type="expression" dxfId="582" priority="37">
      <formula>OR($C13="休暇",$C13="休日")</formula>
    </cfRule>
  </conditionalFormatting>
  <conditionalFormatting sqref="B13:B43">
    <cfRule type="expression" dxfId="581" priority="85">
      <formula>$B13="土"</formula>
    </cfRule>
    <cfRule type="expression" dxfId="580" priority="84">
      <formula>$B13="日"</formula>
    </cfRule>
  </conditionalFormatting>
  <conditionalFormatting sqref="B64 B68 F68 B71">
    <cfRule type="expression" dxfId="579" priority="35">
      <formula>OR($N$54="管理職",$N$54="裁量労働制",$N$54="固定残業制")</formula>
    </cfRule>
  </conditionalFormatting>
  <conditionalFormatting sqref="B64 B68 F68">
    <cfRule type="expression" dxfId="578" priority="3">
      <formula>OR($N$54="(大学・国研等)管理職",$N$54="(大学・国研等)裁量労働制")</formula>
    </cfRule>
  </conditionalFormatting>
  <conditionalFormatting sqref="B76">
    <cfRule type="expression" dxfId="577" priority="15">
      <formula>OR($N$54="管理職",$N$54="裁量労働制")</formula>
    </cfRule>
  </conditionalFormatting>
  <conditionalFormatting sqref="B77">
    <cfRule type="expression" dxfId="576" priority="29">
      <formula>OR($N$54="管理職",$N$54="裁量労働制")</formula>
    </cfRule>
  </conditionalFormatting>
  <conditionalFormatting sqref="B80">
    <cfRule type="expression" dxfId="575" priority="27">
      <formula>$N$54="固定残業制"</formula>
    </cfRule>
  </conditionalFormatting>
  <conditionalFormatting sqref="B83 B87 B90">
    <cfRule type="expression" dxfId="574" priority="24">
      <formula>$N$54="固定残業制"</formula>
    </cfRule>
  </conditionalFormatting>
  <conditionalFormatting sqref="B84 B88 B91">
    <cfRule type="expression" dxfId="573" priority="21">
      <formula>$N$54="固定残業制"</formula>
    </cfRule>
  </conditionalFormatting>
  <conditionalFormatting sqref="B65:C65 B69:C69 F69 B72:C72 B78:C78">
    <cfRule type="expression" dxfId="572" priority="9">
      <formula>OR($N$54="管理職",$N$54="裁量労働制")</formula>
    </cfRule>
  </conditionalFormatting>
  <conditionalFormatting sqref="B65:C65 B69:C69 F69 B72:C72">
    <cfRule type="expression" dxfId="571" priority="33">
      <formula>OR($N$54="管理職",$N$54="裁量労働制",$N$54="固定残業制")</formula>
    </cfRule>
  </conditionalFormatting>
  <conditionalFormatting sqref="B65:C65 B69:C69 F69">
    <cfRule type="expression" dxfId="570" priority="2">
      <formula>OR($N$54="(大学・国研等)管理職",$N$54="(大学・国研等)裁量労働制")</formula>
    </cfRule>
  </conditionalFormatting>
  <conditionalFormatting sqref="B69:D69">
    <cfRule type="expression" dxfId="569" priority="7">
      <formula>OR($N$54="管理職",$N$54="裁量労働制",$N$54="固定残業制",$N$54="(大学・国研等)管理職",$N$54="(大学・国研等)裁量労働制")</formula>
    </cfRule>
  </conditionalFormatting>
  <conditionalFormatting sqref="C64 F64:O64 C68 G68:O68 C71:N71">
    <cfRule type="expression" dxfId="568" priority="14">
      <formula>OR($N$54="管理職",$N$54="裁量労働制",$N$54="固定残業制")</formula>
    </cfRule>
  </conditionalFormatting>
  <conditionalFormatting sqref="C80:L80">
    <cfRule type="expression" dxfId="567" priority="25">
      <formula>$N$54="固定残業制"</formula>
    </cfRule>
  </conditionalFormatting>
  <conditionalFormatting sqref="C83:L83 C90:N90 C87:E87">
    <cfRule type="expression" dxfId="566" priority="18">
      <formula>$N$54="固定残業制"</formula>
    </cfRule>
  </conditionalFormatting>
  <conditionalFormatting sqref="C84:L84 C88:L88 C91:N91">
    <cfRule type="expression" dxfId="565" priority="19">
      <formula>$N$54="固定残業制"</formula>
    </cfRule>
  </conditionalFormatting>
  <conditionalFormatting sqref="C76:N76">
    <cfRule type="expression" dxfId="564" priority="34">
      <formula>OR($N$54="管理職",$N$54="裁量労働制")</formula>
    </cfRule>
  </conditionalFormatting>
  <conditionalFormatting sqref="C78:N78">
    <cfRule type="expression" dxfId="563" priority="32">
      <formula>OR($N$54="管理職",$N$54="裁量労働制")</formula>
    </cfRule>
  </conditionalFormatting>
  <conditionalFormatting sqref="C64:O64 C68 G68:O68">
    <cfRule type="expression" dxfId="562" priority="12">
      <formula>OR($N$54="管理職",$N$54="裁量労働制",$N$54="固定残業制",$N$54="(大学・国研等)管理職",$N$54="(大学・国研等)裁量労働制")</formula>
    </cfRule>
  </conditionalFormatting>
  <conditionalFormatting sqref="D65">
    <cfRule type="expression" dxfId="561" priority="1">
      <formula>OR($N$54="(大学・国研等)管理職",$N$54="(大学・国研等)裁量労働制")</formula>
    </cfRule>
  </conditionalFormatting>
  <conditionalFormatting sqref="D65:O65 C69 G69:O69 C72:N72">
    <cfRule type="expression" dxfId="560" priority="11">
      <formula>OR($N$54="管理職",$N$54="裁量労働制",$N$54="固定残業制")</formula>
    </cfRule>
  </conditionalFormatting>
  <conditionalFormatting sqref="D65:O65 C69 G69:O69">
    <cfRule type="expression" dxfId="559" priority="5">
      <formula>OR($N$54="(大学・国研等)管理職",$N$54="(大学・国研等)裁量労働制")</formula>
    </cfRule>
  </conditionalFormatting>
  <conditionalFormatting sqref="E10:F10">
    <cfRule type="expression" dxfId="558" priority="75">
      <formula>OR(I9="管理職/高プロ",I9="固定残業代有",I9="(大学・国研等)管理職/高プロ")</formula>
    </cfRule>
  </conditionalFormatting>
  <conditionalFormatting sqref="F83:L83 H90:N90">
    <cfRule type="expression" dxfId="557" priority="6">
      <formula>$N$54="固定残業制"</formula>
    </cfRule>
  </conditionalFormatting>
  <conditionalFormatting sqref="F87:L87">
    <cfRule type="expression" dxfId="556" priority="20">
      <formula>$N$54="固定残業制"</formula>
    </cfRule>
  </conditionalFormatting>
  <conditionalFormatting sqref="F77:N77">
    <cfRule type="expression" dxfId="555" priority="16">
      <formula>OR($N$54="管理職",$N$54="裁量労働制")</formula>
    </cfRule>
  </conditionalFormatting>
  <conditionalFormatting sqref="G10">
    <cfRule type="expression" dxfId="554" priority="80">
      <formula>OR($I$9="管理職/高プロ",$I$9="固定残業代有",$I$9="(大学・国研等)管理職/高プロ")</formula>
    </cfRule>
  </conditionalFormatting>
  <conditionalFormatting sqref="H2">
    <cfRule type="expression" dxfId="553" priority="78">
      <formula>COUNTA($F$1)=1</formula>
    </cfRule>
  </conditionalFormatting>
  <conditionalFormatting sqref="H10">
    <cfRule type="expression" dxfId="552" priority="73">
      <formula>OR($I$9="管理職/高プロ",$I$9="裁量",$I$9="固定残業代有",$I$9="(大学・国研等)裁量")</formula>
    </cfRule>
  </conditionalFormatting>
  <conditionalFormatting sqref="I9:J9">
    <cfRule type="expression" dxfId="551" priority="81">
      <formula>COUNTA($F$1)=1</formula>
    </cfRule>
  </conditionalFormatting>
  <conditionalFormatting sqref="I1:M1">
    <cfRule type="expression" dxfId="550" priority="83">
      <formula>$I$1&lt;&gt;"-"</formula>
    </cfRule>
  </conditionalFormatting>
  <conditionalFormatting sqref="J10">
    <cfRule type="expression" dxfId="549" priority="74">
      <formula>OR($I$9="管理職/高プロ",$I$9="裁量",$I$9="固定残業代有",$I$9="(大学・国研等)裁量")</formula>
    </cfRule>
  </conditionalFormatting>
  <conditionalFormatting sqref="K10">
    <cfRule type="expression" dxfId="548" priority="76">
      <formula>OR($I$9="裁量",$I$9="固定残業代有",$I$9="(大学・国研等)裁量")</formula>
    </cfRule>
  </conditionalFormatting>
  <conditionalFormatting sqref="M80">
    <cfRule type="expression" dxfId="547" priority="26">
      <formula>$N$54="固定残業制"</formula>
    </cfRule>
  </conditionalFormatting>
  <conditionalFormatting sqref="M83 M87 O90">
    <cfRule type="expression" dxfId="546" priority="23">
      <formula>$N$54="固定残業制"</formula>
    </cfRule>
  </conditionalFormatting>
  <conditionalFormatting sqref="M84 M88 O91">
    <cfRule type="expression" dxfId="545" priority="22">
      <formula>$N$54="固定残業制"</formula>
    </cfRule>
  </conditionalFormatting>
  <conditionalFormatting sqref="N10">
    <cfRule type="expression" dxfId="544" priority="82">
      <formula>OR($I$9="裁量",$I$9="固定残業代有",$I$9="(大学・国研等)裁量")</formula>
    </cfRule>
  </conditionalFormatting>
  <conditionalFormatting sqref="O10">
    <cfRule type="expression" dxfId="543" priority="86">
      <formula>OR($H$2="あり",$Q$2="あり")</formula>
    </cfRule>
  </conditionalFormatting>
  <conditionalFormatting sqref="O76">
    <cfRule type="expression" dxfId="542" priority="31">
      <formula>OR($N$54="管理職",$N$54="裁量労働制")</formula>
    </cfRule>
  </conditionalFormatting>
  <conditionalFormatting sqref="O77">
    <cfRule type="expression" dxfId="541" priority="10">
      <formula>OR(,$N$54="管理職",$N$54="裁量労働制")</formula>
    </cfRule>
  </conditionalFormatting>
  <conditionalFormatting sqref="O78">
    <cfRule type="expression" dxfId="540" priority="28">
      <formula>OR($N$54="管理職",$N$54="裁量労働制")</formula>
    </cfRule>
  </conditionalFormatting>
  <conditionalFormatting sqref="O80 O84 O88">
    <cfRule type="expression" dxfId="539" priority="17">
      <formula>$N$54="固定残業制"</formula>
    </cfRule>
  </conditionalFormatting>
  <conditionalFormatting sqref="P64 D68 O68:P68">
    <cfRule type="expression" dxfId="538" priority="4">
      <formula>OR($N$54="(大学・国研等)管理職",$N$54="(大学・国研等)裁量労働制")</formula>
    </cfRule>
  </conditionalFormatting>
  <conditionalFormatting sqref="P64 D68 P68 O71">
    <cfRule type="expression" dxfId="537" priority="13">
      <formula>OR($N$54="管理職",$N$54="裁量労働制",$N$54="固定残業制")</formula>
    </cfRule>
  </conditionalFormatting>
  <conditionalFormatting sqref="P65 P69 O72">
    <cfRule type="expression" dxfId="536" priority="8">
      <formula>OR($N$54="管理職",$N$54="裁量労働制",$N$54="固定残業制")</formula>
    </cfRule>
  </conditionalFormatting>
  <conditionalFormatting sqref="P65 P69">
    <cfRule type="expression" dxfId="535" priority="30">
      <formula>OR($N$54="管理職",$N$54="裁量労働制",$N$54="(大学・国研等)管理職",$N$54="(大学・国研等)裁量労働制")</formula>
    </cfRule>
  </conditionalFormatting>
  <conditionalFormatting sqref="Q2">
    <cfRule type="expression" dxfId="534" priority="79">
      <formula>COUNTA($F$1)=1</formula>
    </cfRule>
  </conditionalFormatting>
  <conditionalFormatting sqref="Q10">
    <cfRule type="expression" dxfId="533" priority="87">
      <formula>OR($H$2="あり",$Q$2="あり")</formula>
    </cfRule>
  </conditionalFormatting>
  <conditionalFormatting sqref="AI1">
    <cfRule type="expression" dxfId="531" priority="89">
      <formula>COUNTIF(AI2:AI26,"○")=COUNTA($AH$2:$AH$26)</formula>
    </cfRule>
  </conditionalFormatting>
  <dataValidations count="8">
    <dataValidation type="custom" allowBlank="1" showInputMessage="1" showErrorMessage="1" sqref="I20" xr:uid="{29D5DF1C-3443-42D0-A917-F10F6C169441}">
      <formula1>IF($C20="休日",I20="",I20&gt;"*")</formula1>
    </dataValidation>
    <dataValidation type="list" allowBlank="1" showInputMessage="1" showErrorMessage="1" sqref="H2 Q2" xr:uid="{E18AA24F-F150-4991-AB01-367BF89E770E}">
      <formula1>"あり,なし"</formula1>
    </dataValidation>
    <dataValidation type="list" allowBlank="1" showInputMessage="1" showErrorMessage="1" sqref="F1:H1" xr:uid="{E805F840-0218-4AB7-B6C7-5ED99C721379}">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35930CA2-40B5-4F34-BE46-B7952D2412F1}">
      <formula1>0</formula1>
    </dataValidation>
    <dataValidation type="time" allowBlank="1" showInputMessage="1" showErrorMessage="1" errorTitle="時刻を入力してください。" error="0:00から23:59までの時刻が入力できます。" sqref="H13:H43 F13:F43 D13:D43" xr:uid="{60B04B01-4DCF-45AD-B298-1EFB14FBC953}">
      <formula1>0</formula1>
      <formula2>0.999988425925926</formula2>
    </dataValidation>
    <dataValidation type="list" allowBlank="1" showInputMessage="1" showErrorMessage="1" sqref="N55:P55" xr:uid="{D7C557D1-44E2-4330-B5F9-622A72057701}">
      <formula1>"管理職,裁量労働制,固定残業制,一般従業員,エフォート"</formula1>
    </dataValidation>
    <dataValidation type="list" imeMode="on" allowBlank="1" sqref="I9:J9" xr:uid="{A6AA8F3D-03E8-4335-A8AD-43E8358309B0}">
      <formula1>"通常勤務,管理職/高プロ,裁量,固定残業代有,出向,(大学・国研等)管理職/高プロ,(大学・国研等)裁量,その他"</formula1>
    </dataValidation>
    <dataValidation type="list" allowBlank="1" showInputMessage="1" showErrorMessage="1" sqref="C13:C43" xr:uid="{22BB87C8-C222-46DC-AAD8-2B09368386A2}">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9EFC590D-BE9A-4DAF-BF9F-F959949FE1FF}">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B12ADFA5-918B-4FBD-8648-BA23046ED108}">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A66F-1248-4566-85A5-E90F7DF3B894}">
  <dimension ref="A1:CZ248"/>
  <sheetViews>
    <sheetView showGridLines="0" view="pageBreakPreview" zoomScale="115" zoomScaleNormal="100" zoomScaleSheetLayoutView="115" workbookViewId="0">
      <pane ySplit="1" topLeftCell="A2" activePane="bottomLeft" state="frozen"/>
      <selection activeCell="I9" sqref="I9:J9"/>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36328125" style="1" customWidth="1"/>
    <col min="17" max="17" width="6.36328125" style="1" customWidth="1"/>
    <col min="18" max="18" width="2.90625" style="80" customWidth="1"/>
    <col min="19" max="19" width="60.6328125" style="1" customWidth="1"/>
    <col min="20" max="20" width="2.6328125" style="1" customWidth="1"/>
    <col min="21" max="25" width="2.7265625" style="1" hidden="1" customWidth="1" outlineLevel="1"/>
    <col min="26" max="33" width="2.90625" style="1" hidden="1" customWidth="1" outlineLevel="1"/>
    <col min="34" max="34" width="26.26953125" style="72" hidden="1" customWidth="1" outlineLevel="1"/>
    <col min="35" max="35" width="7.7265625" style="3" hidden="1" customWidth="1" outlineLevel="1"/>
    <col min="36" max="37" width="9" style="1" hidden="1" customWidth="1" outlineLevel="1"/>
    <col min="38" max="38" width="10.6328125" style="323" customWidth="1" collapsed="1"/>
    <col min="39" max="40" width="10.6328125" style="323" customWidth="1"/>
    <col min="41" max="44" width="7.6328125" style="1" hidden="1" customWidth="1" outlineLevel="1"/>
    <col min="45" max="45" width="6.6328125" style="1" hidden="1" customWidth="1" outlineLevel="1"/>
    <col min="46" max="46" width="10.6328125" style="323" customWidth="1" collapsed="1"/>
    <col min="47" max="104" width="10.6328125" style="323" customWidth="1"/>
    <col min="105" max="16384" width="9" style="1"/>
  </cols>
  <sheetData>
    <row r="1" spans="1:104" ht="17.149999999999999" customHeight="1" thickBot="1">
      <c r="A1" s="336" t="s">
        <v>166</v>
      </c>
      <c r="B1" s="337"/>
      <c r="C1" s="337"/>
      <c r="D1" s="337"/>
      <c r="E1" s="337"/>
      <c r="F1" s="338" t="s">
        <v>177</v>
      </c>
      <c r="G1" s="339"/>
      <c r="H1" s="339"/>
      <c r="I1" s="340" t="str">
        <f>IF(AI1="エラーなし","-","コメント(S列)をご確認ください。")</f>
        <v>コメント(S列)をご確認ください。</v>
      </c>
      <c r="J1" s="341"/>
      <c r="K1" s="341"/>
      <c r="L1" s="341"/>
      <c r="M1" s="341"/>
      <c r="N1" s="34" t="str">
        <f>IF($F$1="委託業務従事日誌","契約管理番号：","事業番号：")</f>
        <v>事業番号：</v>
      </c>
      <c r="O1" s="346" t="s">
        <v>161</v>
      </c>
      <c r="P1" s="347"/>
      <c r="Q1" s="12" t="str">
        <f>IF($F$1="委託業務従事日誌","別紙８","")</f>
        <v/>
      </c>
      <c r="R1" s="348" t="s">
        <v>50</v>
      </c>
      <c r="S1" s="84" t="s">
        <v>94</v>
      </c>
      <c r="T1" s="104"/>
      <c r="U1" s="79"/>
      <c r="V1" s="79"/>
      <c r="W1" s="79"/>
      <c r="X1" s="79"/>
      <c r="Y1" s="324" t="s">
        <v>77</v>
      </c>
      <c r="Z1" s="324" t="s">
        <v>78</v>
      </c>
      <c r="AA1" s="324" t="s">
        <v>79</v>
      </c>
      <c r="AB1" s="324" t="s">
        <v>80</v>
      </c>
      <c r="AC1" s="324" t="s">
        <v>83</v>
      </c>
      <c r="AD1" s="324" t="s">
        <v>81</v>
      </c>
      <c r="AE1" s="324" t="s">
        <v>82</v>
      </c>
      <c r="AF1" s="324" t="s">
        <v>126</v>
      </c>
      <c r="AG1" s="324"/>
      <c r="AH1" s="72" t="s">
        <v>25</v>
      </c>
      <c r="AI1" s="73" t="str">
        <f>IF(COUNTIF(AI2:AI26,"○")=COUNTA(AH2:AH26),"エラーなし","エラーあり")</f>
        <v>エラーあり</v>
      </c>
      <c r="AJ1" s="76" t="s">
        <v>37</v>
      </c>
      <c r="AK1" s="76"/>
      <c r="AO1" s="30"/>
      <c r="AP1" s="30"/>
      <c r="AQ1" s="30"/>
      <c r="AR1" s="30"/>
      <c r="AS1" s="30"/>
    </row>
    <row r="2" spans="1:104" ht="17.149999999999999" customHeight="1" thickBot="1">
      <c r="A2" s="330" t="s">
        <v>14</v>
      </c>
      <c r="B2" s="331"/>
      <c r="C2" s="331"/>
      <c r="D2" s="331"/>
      <c r="E2" s="331"/>
      <c r="F2" s="331"/>
      <c r="G2" s="331"/>
      <c r="H2" s="101"/>
      <c r="I2" s="102"/>
      <c r="J2" s="102"/>
      <c r="K2" s="102"/>
      <c r="L2" s="102"/>
      <c r="M2" s="102"/>
      <c r="N2" s="102"/>
      <c r="O2" s="102"/>
      <c r="P2" s="102" t="s">
        <v>20</v>
      </c>
      <c r="Q2" s="78"/>
      <c r="R2" s="349"/>
      <c r="S2" s="79" t="str" cm="1">
        <f t="array" ref="S2">IF(AND(AI2="○",AI3="○"),"○",_xlfn.IFS(AI2="○","",AI2="✕","✕　"&amp;AJ2&amp;"　　")&amp;_xlfn.IFS(AI3="○","",AI3="✕","✕　"&amp;AJ3))</f>
        <v>○</v>
      </c>
      <c r="T2" s="79"/>
      <c r="W2" s="79"/>
      <c r="X2" s="79"/>
      <c r="Y2" s="325"/>
      <c r="Z2" s="325"/>
      <c r="AA2" s="325"/>
      <c r="AB2" s="325"/>
      <c r="AC2" s="325"/>
      <c r="AD2" s="325"/>
      <c r="AE2" s="325"/>
      <c r="AF2" s="325"/>
      <c r="AG2" s="325"/>
      <c r="AH2" s="180" t="s">
        <v>33</v>
      </c>
      <c r="AI2" s="181" t="str">
        <f>IF(A1="","✕","○")</f>
        <v>○</v>
      </c>
      <c r="AJ2" s="77" t="s">
        <v>43</v>
      </c>
    </row>
    <row r="3" spans="1:104" ht="17.149999999999999" customHeight="1" thickBot="1">
      <c r="A3" s="332" t="str">
        <f>IF($F$1="委託業務従事日誌","委託業務の名称：","助成事業の名称：")</f>
        <v>助成事業の名称：</v>
      </c>
      <c r="B3" s="333"/>
      <c r="C3" s="333"/>
      <c r="D3" s="333"/>
      <c r="E3" s="326" t="s">
        <v>132</v>
      </c>
      <c r="F3" s="327"/>
      <c r="G3" s="327"/>
      <c r="H3" s="327"/>
      <c r="I3" s="327"/>
      <c r="J3" s="327"/>
      <c r="K3" s="327"/>
      <c r="L3" s="327"/>
      <c r="M3" s="327"/>
      <c r="N3" s="327"/>
      <c r="O3" s="327"/>
      <c r="P3" s="327"/>
      <c r="Q3" s="97"/>
      <c r="R3" s="349"/>
      <c r="S3" s="79" t="str" cm="1">
        <f t="array" ref="S3">IF(AND(AI4="○",AI5="○"),"○",_xlfn.IFS(AI4="○","",AI4="✕","✕　"&amp;AJ4&amp;"　　")&amp;_xlfn.IFS(AI5="○","",AI5="✕","✕　"&amp;AJ5))</f>
        <v>✕　“他のNEDO事業有無”が未選択。　　✕　“他の公的事業有無”が未選択。</v>
      </c>
      <c r="T3" s="79"/>
      <c r="W3" s="79"/>
      <c r="X3" s="79"/>
      <c r="Y3" s="325"/>
      <c r="Z3" s="325"/>
      <c r="AA3" s="325"/>
      <c r="AB3" s="325"/>
      <c r="AC3" s="325"/>
      <c r="AD3" s="325"/>
      <c r="AE3" s="325"/>
      <c r="AF3" s="325"/>
      <c r="AG3" s="325"/>
      <c r="AH3" s="182" t="s">
        <v>32</v>
      </c>
      <c r="AI3" s="183" t="str">
        <f>IF(O1="","✕","○")</f>
        <v>○</v>
      </c>
      <c r="AJ3" s="77" t="s">
        <v>38</v>
      </c>
      <c r="AO3" s="169" t="s">
        <v>113</v>
      </c>
      <c r="AP3" s="171" t="s">
        <v>112</v>
      </c>
      <c r="AQ3" s="3"/>
      <c r="AR3" s="3"/>
      <c r="AS3" s="3"/>
    </row>
    <row r="4" spans="1:104" ht="17.149999999999999" customHeight="1" thickBot="1">
      <c r="A4" s="334"/>
      <c r="B4" s="335"/>
      <c r="C4" s="335"/>
      <c r="D4" s="335"/>
      <c r="E4" s="326" t="s">
        <v>131</v>
      </c>
      <c r="F4" s="327"/>
      <c r="G4" s="327"/>
      <c r="H4" s="327"/>
      <c r="I4" s="327"/>
      <c r="J4" s="327"/>
      <c r="K4" s="327"/>
      <c r="L4" s="327"/>
      <c r="M4" s="327"/>
      <c r="N4" s="327"/>
      <c r="O4" s="327"/>
      <c r="P4" s="327"/>
      <c r="Q4" s="97"/>
      <c r="S4" s="79" t="str">
        <f>IF(COUNTA(E3:P5)&gt;=1,"○","✕ "&amp;AJ6)</f>
        <v>○</v>
      </c>
      <c r="T4" s="79"/>
      <c r="W4" s="79"/>
      <c r="X4" s="79"/>
      <c r="Y4" s="325"/>
      <c r="Z4" s="325"/>
      <c r="AA4" s="325"/>
      <c r="AB4" s="325"/>
      <c r="AC4" s="325"/>
      <c r="AD4" s="325"/>
      <c r="AE4" s="325"/>
      <c r="AF4" s="325"/>
      <c r="AG4" s="325"/>
      <c r="AH4" s="182" t="s">
        <v>31</v>
      </c>
      <c r="AI4" s="183" t="str" cm="1">
        <f t="array" ref="AI4">_xlfn.IFS(H2="あり","○",H2="なし","○",TRUE,"✕")</f>
        <v>✕</v>
      </c>
      <c r="AJ4" s="77" t="s">
        <v>39</v>
      </c>
      <c r="AO4" s="170">
        <f>I9</f>
        <v>0</v>
      </c>
      <c r="AP4" s="172" t="e">
        <f>VLOOKUP($AO$4,$AO$11:$AS$19,2,)</f>
        <v>#N/A</v>
      </c>
      <c r="AQ4" s="3"/>
      <c r="AR4" s="3"/>
      <c r="AS4" s="3"/>
    </row>
    <row r="5" spans="1:104" ht="17.149999999999999" customHeight="1">
      <c r="A5" s="334"/>
      <c r="B5" s="335"/>
      <c r="C5" s="335"/>
      <c r="D5" s="335"/>
      <c r="E5" s="326" t="s">
        <v>162</v>
      </c>
      <c r="F5" s="327"/>
      <c r="G5" s="327"/>
      <c r="H5" s="327"/>
      <c r="I5" s="327"/>
      <c r="J5" s="327"/>
      <c r="K5" s="327"/>
      <c r="L5" s="327"/>
      <c r="M5" s="327"/>
      <c r="N5" s="327"/>
      <c r="O5" s="327"/>
      <c r="P5" s="327"/>
      <c r="Q5" s="97"/>
      <c r="R5" s="81"/>
      <c r="S5" s="79"/>
      <c r="T5" s="79"/>
      <c r="U5" s="29"/>
      <c r="V5" s="29"/>
      <c r="W5" s="79"/>
      <c r="X5" s="79"/>
      <c r="Y5" s="325"/>
      <c r="Z5" s="325"/>
      <c r="AA5" s="325"/>
      <c r="AB5" s="325"/>
      <c r="AC5" s="325"/>
      <c r="AD5" s="325"/>
      <c r="AE5" s="325"/>
      <c r="AF5" s="325"/>
      <c r="AG5" s="325"/>
      <c r="AH5" s="182" t="s">
        <v>30</v>
      </c>
      <c r="AI5" s="183" t="str" cm="1">
        <f t="array" ref="AI5">_xlfn.IFS(Q2="あり","○",Q2="なし","○",TRUE,"✕")</f>
        <v>✕</v>
      </c>
      <c r="AJ5" s="77" t="s">
        <v>95</v>
      </c>
      <c r="AO5" s="159"/>
      <c r="AP5" s="173" t="e">
        <f>VLOOKUP($AO$4,$AO$11:$AS$19,3,)</f>
        <v>#N/A</v>
      </c>
      <c r="AQ5" s="3"/>
      <c r="AR5" s="3"/>
      <c r="AS5" s="3"/>
    </row>
    <row r="6" spans="1:104" ht="17.149999999999999" customHeight="1">
      <c r="A6" s="332" t="str">
        <f>IF($F$1="委託業務従事日誌","再委託等項目：","委託・共同研究項目：")</f>
        <v>委託・共同研究項目：</v>
      </c>
      <c r="B6" s="333"/>
      <c r="C6" s="333"/>
      <c r="D6" s="333"/>
      <c r="E6" s="326" t="s">
        <v>15</v>
      </c>
      <c r="F6" s="327"/>
      <c r="G6" s="327"/>
      <c r="H6" s="327"/>
      <c r="I6" s="327"/>
      <c r="J6" s="327"/>
      <c r="K6" s="327"/>
      <c r="L6" s="327"/>
      <c r="M6" s="327"/>
      <c r="N6" s="327"/>
      <c r="O6" s="327"/>
      <c r="P6" s="327"/>
      <c r="Q6" s="97"/>
      <c r="S6" s="79"/>
      <c r="T6" s="79"/>
      <c r="W6" s="79"/>
      <c r="X6" s="79"/>
      <c r="Y6" s="325"/>
      <c r="Z6" s="325"/>
      <c r="AA6" s="325"/>
      <c r="AB6" s="325"/>
      <c r="AC6" s="325"/>
      <c r="AD6" s="325"/>
      <c r="AE6" s="325"/>
      <c r="AF6" s="325"/>
      <c r="AG6" s="325"/>
      <c r="AH6" s="182" t="s">
        <v>29</v>
      </c>
      <c r="AI6" s="183" t="str">
        <f>IF(COUNTA(E3:P5)&gt;=1,"○","✕")</f>
        <v>○</v>
      </c>
      <c r="AJ6" s="77" t="s">
        <v>40</v>
      </c>
      <c r="AO6" s="159"/>
      <c r="AP6" s="173" t="e">
        <f>VLOOKUP($AO$4,$AO$11:$AS$19,4,)</f>
        <v>#N/A</v>
      </c>
      <c r="AQ6" s="3"/>
      <c r="AR6" s="3"/>
      <c r="AS6" s="3"/>
    </row>
    <row r="7" spans="1:104" ht="17.149999999999999" customHeight="1" thickBot="1">
      <c r="A7" s="96"/>
      <c r="B7" s="103"/>
      <c r="C7" s="333" t="str">
        <f>IF($F$1="委託業務従事日誌","委託先等名称：","助成先等名称：")</f>
        <v>助成先等名称：</v>
      </c>
      <c r="D7" s="329"/>
      <c r="E7" s="326" t="s">
        <v>128</v>
      </c>
      <c r="F7" s="327"/>
      <c r="G7" s="327"/>
      <c r="H7" s="327"/>
      <c r="I7" s="327"/>
      <c r="J7" s="327"/>
      <c r="K7" s="327"/>
      <c r="L7" s="327"/>
      <c r="M7" s="327"/>
      <c r="N7" s="327"/>
      <c r="O7" s="327"/>
      <c r="P7" s="327"/>
      <c r="Q7" s="97"/>
      <c r="R7" s="80" t="s">
        <v>49</v>
      </c>
      <c r="S7" s="79" t="str" cm="1">
        <f t="array" ref="S7">IF(COUNTA(E7)&gt;=1,_xlfn.IFS(E7=" ","✕"&amp;AJ7,E7="　","✕"&amp;AJ7,TRUE,"○"),"✕"&amp;AJ7)</f>
        <v>○</v>
      </c>
      <c r="T7" s="79"/>
      <c r="U7" s="30"/>
      <c r="V7" s="30"/>
      <c r="W7" s="79"/>
      <c r="X7" s="79"/>
      <c r="Y7" s="325"/>
      <c r="Z7" s="325"/>
      <c r="AA7" s="325"/>
      <c r="AB7" s="325"/>
      <c r="AC7" s="325"/>
      <c r="AD7" s="325"/>
      <c r="AE7" s="325"/>
      <c r="AF7" s="325"/>
      <c r="AG7" s="325"/>
      <c r="AH7" s="182" t="s">
        <v>28</v>
      </c>
      <c r="AI7" s="183" t="str" cm="1">
        <f t="array" ref="AI7">IF(COUNTA(E7)&gt;=1,_xlfn.IFS(E7=" ","✕",E7="　","✕",TRUE,"○"),"✕")</f>
        <v>○</v>
      </c>
      <c r="AJ7" s="77" t="s">
        <v>74</v>
      </c>
      <c r="AO7" s="159"/>
      <c r="AP7" s="189" t="e">
        <f>VLOOKUP($AO$4,$AO$11:$AS$19,5,)</f>
        <v>#N/A</v>
      </c>
      <c r="AQ7" s="3"/>
      <c r="AR7" s="3"/>
      <c r="AS7" s="3"/>
    </row>
    <row r="8" spans="1:104" ht="17.149999999999999" customHeight="1">
      <c r="A8" s="156"/>
      <c r="B8" s="157"/>
      <c r="C8" s="328" t="s">
        <v>75</v>
      </c>
      <c r="D8" s="329"/>
      <c r="E8" s="344" t="s">
        <v>129</v>
      </c>
      <c r="F8" s="345"/>
      <c r="G8" s="345"/>
      <c r="H8" s="345"/>
      <c r="J8" s="35"/>
      <c r="K8" s="53"/>
      <c r="L8" s="53" t="str">
        <f>IF($F$1="委託業務従事日誌","業務管理者等","主任研究者等")&amp;"　所属："</f>
        <v>主任研究者等　所属：</v>
      </c>
      <c r="M8" s="53"/>
      <c r="N8" s="344" t="s">
        <v>133</v>
      </c>
      <c r="O8" s="345"/>
      <c r="P8" s="345"/>
      <c r="Q8" s="98"/>
      <c r="R8" s="80" t="s">
        <v>49</v>
      </c>
      <c r="S8" s="79" t="str" cm="1">
        <f t="array" ref="S8">_xlfn.IFS(AND(COUNTA(E8)&gt;=1,COUNTA(N8)&gt;=1),"○",TRUE,IF(COUNTA(E8)&gt;=1,"","✕ "&amp;AJ8&amp;" ")&amp;IF(COUNTA(N8)&gt;=1,"","✕ "&amp;AJ10))</f>
        <v>○</v>
      </c>
      <c r="T8" s="79"/>
      <c r="W8" s="79"/>
      <c r="X8" s="79"/>
      <c r="Y8" s="325"/>
      <c r="Z8" s="325"/>
      <c r="AA8" s="325"/>
      <c r="AB8" s="325"/>
      <c r="AC8" s="325"/>
      <c r="AD8" s="325"/>
      <c r="AE8" s="325"/>
      <c r="AF8" s="325"/>
      <c r="AG8" s="325"/>
      <c r="AH8" s="184" t="s">
        <v>97</v>
      </c>
      <c r="AI8" s="183" t="str">
        <f>IF(COUNTA(E8)&gt;=1,"○","✕")</f>
        <v>○</v>
      </c>
      <c r="AJ8" s="77" t="s">
        <v>96</v>
      </c>
      <c r="AO8" s="159"/>
      <c r="AP8" s="190"/>
      <c r="AQ8" s="3"/>
      <c r="AR8" s="3"/>
      <c r="AS8" s="3"/>
    </row>
    <row r="9" spans="1:104" ht="21" customHeight="1">
      <c r="A9" s="350" t="s">
        <v>107</v>
      </c>
      <c r="B9" s="157"/>
      <c r="C9" s="107"/>
      <c r="D9" s="105" t="s">
        <v>3</v>
      </c>
      <c r="E9" s="344" t="s">
        <v>176</v>
      </c>
      <c r="F9" s="344"/>
      <c r="G9" s="344"/>
      <c r="H9" s="344"/>
      <c r="I9" s="358"/>
      <c r="J9" s="359"/>
      <c r="K9" s="52"/>
      <c r="L9" s="52" t="s">
        <v>6</v>
      </c>
      <c r="M9" s="52"/>
      <c r="N9" s="344" t="s">
        <v>130</v>
      </c>
      <c r="O9" s="345"/>
      <c r="P9" s="345"/>
      <c r="Q9" s="98"/>
      <c r="R9" s="80" t="s">
        <v>49</v>
      </c>
      <c r="S9" s="79" t="str" cm="1">
        <f t="array" ref="S9">_xlfn.IFS(AND(COUNTA(E9)&gt;=1,COUNTA(N9)&gt;=1),"○",TRUE,IF(COUNTA(E9)&gt;=1,"","✕ "&amp;AJ9&amp;" ")&amp;IF(COUNTA(N9)&gt;=1,"","✕ "&amp;AJ11))</f>
        <v>○</v>
      </c>
      <c r="T9" s="79"/>
      <c r="W9" s="79"/>
      <c r="X9" s="79"/>
      <c r="Y9" s="325"/>
      <c r="Z9" s="325"/>
      <c r="AA9" s="325"/>
      <c r="AB9" s="325"/>
      <c r="AC9" s="325"/>
      <c r="AD9" s="325"/>
      <c r="AE9" s="325"/>
      <c r="AF9" s="325"/>
      <c r="AG9" s="325"/>
      <c r="AH9" s="182" t="s">
        <v>99</v>
      </c>
      <c r="AI9" s="183" t="str">
        <f>IF(COUNTA(E9)&gt;=1,"○","✕")</f>
        <v>○</v>
      </c>
      <c r="AJ9" s="77" t="s">
        <v>98</v>
      </c>
      <c r="AO9" s="159"/>
      <c r="AP9" s="158"/>
      <c r="AQ9" s="3"/>
      <c r="AR9" s="3"/>
      <c r="AS9" s="3"/>
    </row>
    <row r="10" spans="1:104" ht="30" customHeight="1" thickBot="1">
      <c r="A10" s="351"/>
      <c r="B10" s="69">
        <f>COUNTIF($B$13:$B$43,"月")+COUNTIF($B$13:$B$43,"火")+COUNTIF($B$13:$B$43,"水")+COUNTIF($B$13:$B$43,"木")+COUNTIF($B$13:$B$43,"金")+COUNTIF($B$13:$B$43,"土")+COUNTIF($B$13:$B$43,"日")-COUNTIF($C$13:$C$43,"休日")-COUNTIF($C$13:$C$43,"休日出勤")-COUNTIF($C$13:$C$43,"振休")-COUNTIF($C$13:$C$43,"代休")</f>
        <v>21</v>
      </c>
      <c r="C10" s="377" t="str">
        <f>"←稼働"&amp;F54&amp;"日
 + "&amp;"休暇"&amp;E54&amp;"日"</f>
        <v>←稼働21日
 + 休暇0日</v>
      </c>
      <c r="D10" s="378"/>
      <c r="E10" s="379" t="str">
        <f>IF(OR(I9="管理職/高プロ",I9="固定残業代有",I9="(大学・国研等)管理職/高プロ"),"所定労働時間                                                                                                                                                                                              (h/日)","")</f>
        <v/>
      </c>
      <c r="F10" s="380"/>
      <c r="G10" s="99"/>
      <c r="H10" s="381" t="str" cm="1">
        <f t="array" ref="H10">_xlfn.IFS(OR(N54="管理職",N54="裁量労働制",N54="固定残業制"),"時間休(h/月)",OR(N54="(大学・国研等)裁量労働制"),"給与支給上の休日労働時間(h/月)",TRUE,"")</f>
        <v/>
      </c>
      <c r="I10" s="343"/>
      <c r="J10" s="106"/>
      <c r="K10" s="381" t="str" cm="1">
        <f t="array" ref="K10">_xlfn.IFS(OR(N54="裁量労働制",N54="(大学・国研等)裁量労働制"),"労基提出した協定上
の みなし時間(h/日)",N54="固定残業制","雇用契約に記載の
固定残業時間(h/月)",TRUE,"")</f>
        <v/>
      </c>
      <c r="L10" s="343"/>
      <c r="M10" s="343"/>
      <c r="N10" s="106"/>
      <c r="O10" s="342" t="str" cm="1">
        <f t="array" ref="O10">_xlfn.IFS(OR(H2="あり",Q2="あり"),"他の公的事業
従事(h/月)",AND(H2="なし",Q2="なし"),"",TRUE,"")</f>
        <v/>
      </c>
      <c r="P10" s="343"/>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5"/>
      <c r="Z10" s="325"/>
      <c r="AA10" s="325"/>
      <c r="AB10" s="325"/>
      <c r="AC10" s="325"/>
      <c r="AD10" s="325"/>
      <c r="AE10" s="325"/>
      <c r="AF10" s="325"/>
      <c r="AG10" s="325"/>
      <c r="AH10" s="182" t="s">
        <v>100</v>
      </c>
      <c r="AI10" s="183" t="str">
        <f>IF(COUNTA(N8)&gt;=1,"○","✕")</f>
        <v>○</v>
      </c>
      <c r="AJ10" s="77" t="s">
        <v>101</v>
      </c>
      <c r="AO10" s="93"/>
      <c r="AP10" s="3"/>
      <c r="AQ10" s="3"/>
      <c r="AR10" s="3"/>
      <c r="AS10" s="3"/>
    </row>
    <row r="11" spans="1:104" s="3" customFormat="1" ht="17.149999999999999" customHeight="1" thickBot="1">
      <c r="A11" s="360" t="s">
        <v>0</v>
      </c>
      <c r="B11" s="362" t="s">
        <v>1</v>
      </c>
      <c r="C11" s="364" t="s">
        <v>92</v>
      </c>
      <c r="D11" s="366" t="s">
        <v>9</v>
      </c>
      <c r="E11" s="367"/>
      <c r="F11" s="367"/>
      <c r="G11" s="368"/>
      <c r="H11" s="369" t="s">
        <v>7</v>
      </c>
      <c r="I11" s="369" t="s">
        <v>8</v>
      </c>
      <c r="J11" s="371" t="s">
        <v>91</v>
      </c>
      <c r="K11" s="371"/>
      <c r="L11" s="371"/>
      <c r="M11" s="371"/>
      <c r="N11" s="371"/>
      <c r="O11" s="371"/>
      <c r="P11" s="371"/>
      <c r="Q11" s="372"/>
      <c r="R11" s="80"/>
      <c r="S11" s="109"/>
      <c r="T11" s="79"/>
      <c r="W11" s="79"/>
      <c r="X11" s="79"/>
      <c r="Y11" s="325"/>
      <c r="Z11" s="325"/>
      <c r="AA11" s="325"/>
      <c r="AB11" s="325"/>
      <c r="AC11" s="325"/>
      <c r="AD11" s="325"/>
      <c r="AE11" s="325"/>
      <c r="AF11" s="325"/>
      <c r="AG11" s="325"/>
      <c r="AH11" s="182" t="s">
        <v>103</v>
      </c>
      <c r="AI11" s="183" t="str">
        <f>IF(COUNTA(N9)&gt;=1,"○","✕")</f>
        <v>○</v>
      </c>
      <c r="AJ11" s="77" t="s">
        <v>102</v>
      </c>
      <c r="AK11" s="1"/>
      <c r="AL11" s="323"/>
      <c r="AM11" s="323"/>
      <c r="AN11" s="323"/>
      <c r="AO11" s="165" t="s">
        <v>113</v>
      </c>
      <c r="AP11" s="176" t="s">
        <v>112</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49999999999999" customHeight="1" thickBot="1">
      <c r="A12" s="361"/>
      <c r="B12" s="363"/>
      <c r="C12" s="365"/>
      <c r="D12" s="49" t="s">
        <v>4</v>
      </c>
      <c r="E12" s="4" t="s">
        <v>5</v>
      </c>
      <c r="F12" s="5" t="s">
        <v>4</v>
      </c>
      <c r="G12" s="4" t="s">
        <v>5</v>
      </c>
      <c r="H12" s="370"/>
      <c r="I12" s="370"/>
      <c r="J12" s="373"/>
      <c r="K12" s="373"/>
      <c r="L12" s="373"/>
      <c r="M12" s="373"/>
      <c r="N12" s="373"/>
      <c r="O12" s="373"/>
      <c r="P12" s="373"/>
      <c r="Q12" s="374"/>
      <c r="R12" s="80"/>
      <c r="S12" s="109" t="str">
        <f>IF(TEXT(ABS((E23-D23)+(G23-F23)-H23),IF((E23-D23)+(G23-F23)&lt;H23,"-[h]:mm","[h]:mm"))&lt;"0:00"*1,"✕","○")</f>
        <v>○</v>
      </c>
      <c r="T12" s="79"/>
      <c r="W12" s="79"/>
      <c r="X12" s="79"/>
      <c r="Y12" s="325"/>
      <c r="Z12" s="325"/>
      <c r="AA12" s="325"/>
      <c r="AB12" s="325"/>
      <c r="AC12" s="325"/>
      <c r="AD12" s="325"/>
      <c r="AE12" s="325"/>
      <c r="AF12" s="325"/>
      <c r="AG12" s="325"/>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114</v>
      </c>
      <c r="AP12" s="177" t="s">
        <v>15</v>
      </c>
      <c r="AQ12" s="174" t="s">
        <v>122</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49999999999999" customHeight="1" thickTop="1">
      <c r="A13" s="31">
        <f>DATEVALUE(TEXT(SUBSTITUTE(SUBSTITUTE(SUBSTITUTE($A$1,"元","１"),"分",""),"度","")&amp;"１日","yyyy/mm/d"))</f>
        <v>45809</v>
      </c>
      <c r="B13" s="45" t="str">
        <f>TEXT(A13,"aaa")</f>
        <v>日</v>
      </c>
      <c r="C13" s="94" t="s">
        <v>23</v>
      </c>
      <c r="D13" s="24"/>
      <c r="E13" s="25"/>
      <c r="F13" s="32"/>
      <c r="G13" s="25"/>
      <c r="H13" s="33"/>
      <c r="I13" s="6" t="str" cm="1">
        <f t="array" ref="I13">IFERROR(_xlfn.IFS(AND(D13&gt;0,E13=""),"--",AND(F13&gt;0,G13=""),"--",VALUE(TEXT(E13-D13,"[h]:mm"))+VALUE(TEXT(G13-F13,"[h]:mm"))-VALUE(TEXT(H13,"[h]:mm"))=0,"",VALUE(TEXT(E13-D13,"[h]:mm"))+VALUE(TEXT(G13-F13,"[h]:mm"))-VALUE(TEXT(H13,"[h]:mm"))&lt;0,"-",TRUE,(E13-D13)+(G13-F13)-H13),"-")</f>
        <v/>
      </c>
      <c r="J13" s="352"/>
      <c r="K13" s="353"/>
      <c r="L13" s="353"/>
      <c r="M13" s="353"/>
      <c r="N13" s="353"/>
      <c r="O13" s="353"/>
      <c r="P13" s="353"/>
      <c r="Q13" s="354"/>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121</v>
      </c>
      <c r="AP13" s="178" t="s">
        <v>15</v>
      </c>
      <c r="AQ13" s="160" t="s">
        <v>122</v>
      </c>
      <c r="AR13" s="160" t="s">
        <v>123</v>
      </c>
      <c r="AS13" s="161" t="s">
        <v>124</v>
      </c>
    </row>
    <row r="14" spans="1:104" ht="17.149999999999999" customHeight="1">
      <c r="A14" s="7">
        <f t="shared" ref="A14:A19" si="1">A13+1</f>
        <v>45810</v>
      </c>
      <c r="B14" s="46" t="str">
        <f>TEXT(A14,"aaa")</f>
        <v>月</v>
      </c>
      <c r="C14" s="94"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55"/>
      <c r="K14" s="356"/>
      <c r="L14" s="356"/>
      <c r="M14" s="356"/>
      <c r="N14" s="356"/>
      <c r="O14" s="356"/>
      <c r="P14" s="356"/>
      <c r="Q14" s="357"/>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120</v>
      </c>
      <c r="AP14" s="178" t="s">
        <v>15</v>
      </c>
      <c r="AQ14" s="160" t="s">
        <v>122</v>
      </c>
      <c r="AR14" s="160" t="s">
        <v>123</v>
      </c>
      <c r="AS14" s="161" t="s">
        <v>124</v>
      </c>
    </row>
    <row r="15" spans="1:104" ht="17.149999999999999" customHeight="1">
      <c r="A15" s="7">
        <f t="shared" si="1"/>
        <v>45811</v>
      </c>
      <c r="B15" s="46" t="str">
        <f t="shared" ref="B15:B18" si="3">TEXT(A15,"aaa")</f>
        <v>火</v>
      </c>
      <c r="C15" s="94"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55"/>
      <c r="K15" s="356"/>
      <c r="L15" s="356"/>
      <c r="M15" s="356"/>
      <c r="N15" s="356"/>
      <c r="O15" s="356"/>
      <c r="P15" s="356"/>
      <c r="Q15" s="357"/>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119</v>
      </c>
      <c r="AP15" s="178" t="s">
        <v>15</v>
      </c>
      <c r="AQ15" s="160" t="s">
        <v>122</v>
      </c>
      <c r="AR15" s="160" t="s">
        <v>123</v>
      </c>
      <c r="AS15" s="161" t="s">
        <v>124</v>
      </c>
    </row>
    <row r="16" spans="1:104" ht="17.149999999999999" customHeight="1">
      <c r="A16" s="7">
        <f t="shared" si="1"/>
        <v>45812</v>
      </c>
      <c r="B16" s="46" t="str">
        <f t="shared" si="3"/>
        <v>水</v>
      </c>
      <c r="C16" s="94"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55"/>
      <c r="K16" s="356"/>
      <c r="L16" s="356"/>
      <c r="M16" s="356"/>
      <c r="N16" s="356"/>
      <c r="O16" s="356"/>
      <c r="P16" s="356"/>
      <c r="Q16" s="357"/>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115</v>
      </c>
      <c r="AP16" s="178" t="s">
        <v>15</v>
      </c>
      <c r="AQ16" s="160" t="s">
        <v>122</v>
      </c>
      <c r="AR16" s="160" t="s">
        <v>15</v>
      </c>
      <c r="AS16" s="161" t="s">
        <v>15</v>
      </c>
    </row>
    <row r="17" spans="1:45" ht="17.149999999999999" customHeight="1">
      <c r="A17" s="7">
        <f t="shared" si="1"/>
        <v>45813</v>
      </c>
      <c r="B17" s="46" t="str">
        <f t="shared" si="3"/>
        <v>木</v>
      </c>
      <c r="C17" s="94"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55"/>
      <c r="K17" s="356"/>
      <c r="L17" s="356"/>
      <c r="M17" s="356"/>
      <c r="N17" s="356"/>
      <c r="O17" s="356"/>
      <c r="P17" s="356"/>
      <c r="Q17" s="357"/>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118</v>
      </c>
      <c r="AP17" s="178" t="s">
        <v>15</v>
      </c>
      <c r="AQ17" s="160" t="s">
        <v>122</v>
      </c>
      <c r="AR17" s="160" t="s">
        <v>15</v>
      </c>
      <c r="AS17" s="161" t="s">
        <v>15</v>
      </c>
    </row>
    <row r="18" spans="1:45" ht="17.149999999999999" customHeight="1">
      <c r="A18" s="23">
        <f t="shared" si="1"/>
        <v>45814</v>
      </c>
      <c r="B18" s="47" t="str">
        <f t="shared" si="3"/>
        <v>金</v>
      </c>
      <c r="C18" s="94"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55"/>
      <c r="K18" s="356"/>
      <c r="L18" s="356"/>
      <c r="M18" s="356"/>
      <c r="N18" s="356"/>
      <c r="O18" s="356"/>
      <c r="P18" s="356"/>
      <c r="Q18" s="357"/>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117</v>
      </c>
      <c r="AP18" s="178" t="s">
        <v>15</v>
      </c>
      <c r="AQ18" s="160" t="s">
        <v>122</v>
      </c>
      <c r="AR18" s="160" t="s">
        <v>15</v>
      </c>
      <c r="AS18" s="161" t="s">
        <v>15</v>
      </c>
    </row>
    <row r="19" spans="1:45" ht="17.149999999999999" customHeight="1" thickBot="1">
      <c r="A19" s="23">
        <f t="shared" si="1"/>
        <v>45815</v>
      </c>
      <c r="B19" s="47" t="str">
        <f>TEXT(A19,"aaa")</f>
        <v>土</v>
      </c>
      <c r="C19" s="94" t="s">
        <v>23</v>
      </c>
      <c r="D19" s="61"/>
      <c r="E19" s="14"/>
      <c r="F19" s="26"/>
      <c r="G19" s="27"/>
      <c r="H19" s="28"/>
      <c r="I19" s="6" t="str" cm="1">
        <f t="array" ref="I19">IFERROR(_xlfn.IFS(AND(D19&gt;0,E19=""),"--",AND(F19&gt;0,G19=""),"--",VALUE(TEXT(E19-D19,"[h]:mm"))+VALUE(TEXT(G19-F19,"[h]:mm"))-VALUE(TEXT(H19,"[h]:mm"))=0,"",VALUE(TEXT(E19-D19,"[h]:mm"))+VALUE(TEXT(G19-F19,"[h]:mm"))-VALUE(TEXT(H19,"[h]:mm"))&lt;0,"-",TRUE,(E19-D19)+(G19-F19)-H19),"-")</f>
        <v/>
      </c>
      <c r="J19" s="355"/>
      <c r="K19" s="356"/>
      <c r="L19" s="356"/>
      <c r="M19" s="356"/>
      <c r="N19" s="356"/>
      <c r="O19" s="356"/>
      <c r="P19" s="356"/>
      <c r="Q19" s="357"/>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116</v>
      </c>
      <c r="AP19" s="179" t="s">
        <v>15</v>
      </c>
      <c r="AQ19" s="175" t="s">
        <v>122</v>
      </c>
      <c r="AR19" s="175" t="s">
        <v>123</v>
      </c>
      <c r="AS19" s="162" t="s">
        <v>124</v>
      </c>
    </row>
    <row r="20" spans="1:45" ht="17.149999999999999" customHeight="1">
      <c r="A20" s="7">
        <f>A19+1</f>
        <v>45816</v>
      </c>
      <c r="B20" s="46" t="str">
        <f>TEXT(A20,"aaa")</f>
        <v>日</v>
      </c>
      <c r="C20" s="94" t="s">
        <v>23</v>
      </c>
      <c r="D20" s="61"/>
      <c r="E20" s="14"/>
      <c r="F20" s="16"/>
      <c r="G20" s="17"/>
      <c r="H20" s="18"/>
      <c r="I20" s="6" t="str" cm="1">
        <f t="array" ref="I20">IFERROR(_xlfn.IFS(AND(D20&gt;0,E20=""),"--",AND(F20&gt;0,G20=""),"--",VALUE(TEXT(E20-D20,"[h]:mm"))+VALUE(TEXT(G20-F20,"[h]:mm"))-VALUE(TEXT(H20,"[h]:mm"))=0,"",VALUE(TEXT(E20-D20,"[h]:mm"))+VALUE(TEXT(G20-F20,"[h]:mm"))-VALUE(TEXT(H20,"[h]:mm"))&lt;0,"-",TRUE,(E20-D20)+(G20-F20)-H20),"-")</f>
        <v/>
      </c>
      <c r="J20" s="382"/>
      <c r="K20" s="383"/>
      <c r="L20" s="383"/>
      <c r="M20" s="383"/>
      <c r="N20" s="383"/>
      <c r="O20" s="383"/>
      <c r="P20" s="383"/>
      <c r="Q20" s="384"/>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49999999999999" customHeight="1" thickBot="1">
      <c r="A21" s="7">
        <f t="shared" ref="A21" si="5">A20+1</f>
        <v>45817</v>
      </c>
      <c r="B21" s="46" t="str">
        <f t="shared" ref="B21:B43" si="6">TEXT(A21,"aaa")</f>
        <v>月</v>
      </c>
      <c r="C21" s="94" t="s">
        <v>125</v>
      </c>
      <c r="D21" s="60"/>
      <c r="E21" s="15"/>
      <c r="F21" s="16"/>
      <c r="G21" s="17"/>
      <c r="H21" s="18"/>
      <c r="I21" s="6" t="str" cm="1">
        <f t="array" ref="I21">IFERROR(_xlfn.IFS(AND(D21&gt;0,E21=""),"--",AND(F21&gt;0,G21=""),"--",VALUE(TEXT(E21-D21,"[h]:mm"))+VALUE(TEXT(G21-F21,"[h]:mm"))-VALUE(TEXT(H21,"[h]:mm"))=0,"",VALUE(TEXT(E21-D21,"[h]:mm"))+VALUE(TEXT(G21-F21,"[h]:mm"))-VALUE(TEXT(H21,"[h]:mm"))&lt;0,"-",TRUE,(E21-D21)+(G21-F21)-H21),"-")</f>
        <v/>
      </c>
      <c r="J21" s="355"/>
      <c r="K21" s="356"/>
      <c r="L21" s="356"/>
      <c r="M21" s="356"/>
      <c r="N21" s="356"/>
      <c r="O21" s="356"/>
      <c r="P21" s="356"/>
      <c r="Q21" s="357"/>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164</v>
      </c>
      <c r="AI21" s="185" t="str" cm="1">
        <f t="array" ref="AI21">_xlfn.IFS(AND(OR(I9="管理職/高プロ",I9="裁量",$I$9="固定残業代有"),AND(J10&gt;=0,J10&lt;=100)),"○",AND(I9="(大学・国研等)裁量",AND(J10&gt;=0,J10&lt;=100)),"○",I9="通常勤務","○",I9="出向","○",I9="(大学・国研等)管理職/高プロ","○",I9="その他","○",TRUE,"✕")</f>
        <v>✕</v>
      </c>
      <c r="AJ21" s="77" t="s">
        <v>163</v>
      </c>
    </row>
    <row r="22" spans="1:45" ht="17.149999999999999" customHeight="1">
      <c r="A22" s="36">
        <f>A21+1</f>
        <v>45818</v>
      </c>
      <c r="B22" s="46" t="str">
        <f t="shared" si="6"/>
        <v>火</v>
      </c>
      <c r="C22" s="94" t="s">
        <v>125</v>
      </c>
      <c r="D22" s="60"/>
      <c r="E22" s="15"/>
      <c r="F22" s="16"/>
      <c r="G22" s="17"/>
      <c r="H22" s="18"/>
      <c r="I22" s="6" t="str" cm="1">
        <f t="array" ref="I22">IFERROR(_xlfn.IFS(AND(D22&gt;0,E22=""),"--",AND(F22&gt;0,G22=""),"--",VALUE(TEXT(E22-D22,"[h]:mm"))+VALUE(TEXT(G22-F22,"[h]:mm"))-VALUE(TEXT(H22,"[h]:mm"))=0,"",VALUE(TEXT(E22-D22,"[h]:mm"))+VALUE(TEXT(G22-F22,"[h]:mm"))-VALUE(TEXT(H22,"[h]:mm"))&lt;0,"-",TRUE,(E22-D22)+(G22-F22)-H22),"-")</f>
        <v/>
      </c>
      <c r="J22" s="355"/>
      <c r="K22" s="356"/>
      <c r="L22" s="356"/>
      <c r="M22" s="356"/>
      <c r="N22" s="356"/>
      <c r="O22" s="356"/>
      <c r="P22" s="356"/>
      <c r="Q22" s="357"/>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49999999999999" customHeight="1">
      <c r="A23" s="7">
        <f t="shared" ref="A23:A38" si="7">A22+1</f>
        <v>45819</v>
      </c>
      <c r="B23" s="46" t="str">
        <f t="shared" si="6"/>
        <v>水</v>
      </c>
      <c r="C23" s="94" t="s">
        <v>125</v>
      </c>
      <c r="D23" s="60"/>
      <c r="E23" s="15"/>
      <c r="F23" s="16"/>
      <c r="G23" s="17"/>
      <c r="H23" s="18"/>
      <c r="I23" s="6" t="str" cm="1">
        <f t="array" ref="I23">IFERROR(_xlfn.IFS(AND(D23&gt;0,E23=""),"--",AND(F23&gt;0,G23=""),"--",VALUE(TEXT(E23-D23,"[h]:mm"))+VALUE(TEXT(G23-F23,"[h]:mm"))-VALUE(TEXT(H23,"[h]:mm"))=0,"",VALUE(TEXT(E23-D23,"[h]:mm"))+VALUE(TEXT(G23-F23,"[h]:mm"))-VALUE(TEXT(H23,"[h]:mm"))&lt;0,"-",TRUE,(E23-D23)+(G23-F23)-H23),"-")</f>
        <v/>
      </c>
      <c r="J23" s="355"/>
      <c r="K23" s="356"/>
      <c r="L23" s="356"/>
      <c r="M23" s="356"/>
      <c r="N23" s="356"/>
      <c r="O23" s="356"/>
      <c r="P23" s="356"/>
      <c r="Q23" s="357"/>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49999999999999" customHeight="1">
      <c r="A24" s="7">
        <f t="shared" si="7"/>
        <v>45820</v>
      </c>
      <c r="B24" s="46" t="str">
        <f t="shared" si="6"/>
        <v>木</v>
      </c>
      <c r="C24" s="94"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55"/>
      <c r="K24" s="356"/>
      <c r="L24" s="356"/>
      <c r="M24" s="356"/>
      <c r="N24" s="356"/>
      <c r="O24" s="356"/>
      <c r="P24" s="356"/>
      <c r="Q24" s="357"/>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49999999999999" customHeight="1">
      <c r="A25" s="7">
        <f t="shared" si="7"/>
        <v>45821</v>
      </c>
      <c r="B25" s="46" t="str">
        <f t="shared" si="6"/>
        <v>金</v>
      </c>
      <c r="C25" s="94" t="s">
        <v>125</v>
      </c>
      <c r="D25" s="60"/>
      <c r="E25" s="15"/>
      <c r="F25" s="16"/>
      <c r="G25" s="17"/>
      <c r="H25" s="18"/>
      <c r="I25" s="6" t="str" cm="1">
        <f t="array" ref="I25">IFERROR(_xlfn.IFS(AND(D25&gt;0,E25=""),"--",AND(F25&gt;0,G25=""),"--",VALUE(TEXT(E25-D25,"[h]:mm"))+VALUE(TEXT(G25-F25,"[h]:mm"))-VALUE(TEXT(H25,"[h]:mm"))=0,"",VALUE(TEXT(E25-D25,"[h]:mm"))+VALUE(TEXT(G25-F25,"[h]:mm"))-VALUE(TEXT(H25,"[h]:mm"))&lt;0,"-",TRUE,(E25-D25)+(G25-F25)-H25),"-")</f>
        <v/>
      </c>
      <c r="J25" s="355"/>
      <c r="K25" s="356"/>
      <c r="L25" s="356"/>
      <c r="M25" s="356"/>
      <c r="N25" s="356"/>
      <c r="O25" s="356"/>
      <c r="P25" s="356"/>
      <c r="Q25" s="357"/>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49999999999999" customHeight="1">
      <c r="A26" s="7">
        <f t="shared" si="7"/>
        <v>45822</v>
      </c>
      <c r="B26" s="46" t="str">
        <f t="shared" si="6"/>
        <v>土</v>
      </c>
      <c r="C26" s="94" t="s">
        <v>23</v>
      </c>
      <c r="D26" s="61"/>
      <c r="E26" s="14"/>
      <c r="F26" s="16"/>
      <c r="G26" s="17"/>
      <c r="H26" s="18"/>
      <c r="I26" s="6" t="str" cm="1">
        <f t="array" ref="I26">IFERROR(_xlfn.IFS(AND(D26&gt;0,E26=""),"--",AND(F26&gt;0,G26=""),"--",VALUE(TEXT(E26-D26,"[h]:mm"))+VALUE(TEXT(G26-F26,"[h]:mm"))-VALUE(TEXT(H26,"[h]:mm"))=0,"",VALUE(TEXT(E26-D26,"[h]:mm"))+VALUE(TEXT(G26-F26,"[h]:mm"))-VALUE(TEXT(H26,"[h]:mm"))&lt;0,"-",TRUE,(E26-D26)+(G26-F26)-H26),"-")</f>
        <v/>
      </c>
      <c r="J26" s="355"/>
      <c r="K26" s="356"/>
      <c r="L26" s="356"/>
      <c r="M26" s="356"/>
      <c r="N26" s="356"/>
      <c r="O26" s="356"/>
      <c r="P26" s="356"/>
      <c r="Q26" s="357"/>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49999999999999" customHeight="1">
      <c r="A27" s="7">
        <f t="shared" si="7"/>
        <v>45823</v>
      </c>
      <c r="B27" s="46" t="str">
        <f t="shared" si="6"/>
        <v>日</v>
      </c>
      <c r="C27" s="94" t="s">
        <v>23</v>
      </c>
      <c r="D27" s="61"/>
      <c r="E27" s="14"/>
      <c r="F27" s="16"/>
      <c r="G27" s="17"/>
      <c r="H27" s="18"/>
      <c r="I27" s="6" t="str" cm="1">
        <f t="array" ref="I27">IFERROR(_xlfn.IFS(AND(D27&gt;0,E27=""),"--",AND(F27&gt;0,G27=""),"--",VALUE(TEXT(E27-D27,"[h]:mm"))+VALUE(TEXT(G27-F27,"[h]:mm"))-VALUE(TEXT(H27,"[h]:mm"))=0,"",VALUE(TEXT(E27-D27,"[h]:mm"))+VALUE(TEXT(G27-F27,"[h]:mm"))-VALUE(TEXT(H27,"[h]:mm"))&lt;0,"-",TRUE,(E27-D27)+(G27-F27)-H27),"-")</f>
        <v/>
      </c>
      <c r="J27" s="355"/>
      <c r="K27" s="375"/>
      <c r="L27" s="375"/>
      <c r="M27" s="375"/>
      <c r="N27" s="375"/>
      <c r="O27" s="375"/>
      <c r="P27" s="375"/>
      <c r="Q27" s="37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49999999999999" customHeight="1">
      <c r="A28" s="7">
        <f t="shared" si="7"/>
        <v>45824</v>
      </c>
      <c r="B28" s="46" t="str">
        <f t="shared" si="6"/>
        <v>月</v>
      </c>
      <c r="C28" s="94"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55"/>
      <c r="K28" s="375"/>
      <c r="L28" s="375"/>
      <c r="M28" s="375"/>
      <c r="N28" s="375"/>
      <c r="O28" s="375"/>
      <c r="P28" s="375"/>
      <c r="Q28" s="37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49999999999999" customHeight="1">
      <c r="A29" s="7">
        <f t="shared" si="7"/>
        <v>45825</v>
      </c>
      <c r="B29" s="46" t="str">
        <f t="shared" si="6"/>
        <v>火</v>
      </c>
      <c r="C29" s="94" t="s">
        <v>125</v>
      </c>
      <c r="D29" s="61"/>
      <c r="E29" s="14"/>
      <c r="F29" s="16"/>
      <c r="G29" s="17"/>
      <c r="H29" s="18"/>
      <c r="I29" s="6" t="str" cm="1">
        <f t="array" ref="I29">IFERROR(_xlfn.IFS(AND(D29&gt;0,E29=""),"--",AND(F29&gt;0,G29=""),"--",VALUE(TEXT(E29-D29,"[h]:mm"))+VALUE(TEXT(G29-F29,"[h]:mm"))-VALUE(TEXT(H29,"[h]:mm"))=0,"",VALUE(TEXT(E29-D29,"[h]:mm"))+VALUE(TEXT(G29-F29,"[h]:mm"))-VALUE(TEXT(H29,"[h]:mm"))&lt;0,"-",TRUE,(E29-D29)+(G29-F29)-H29),"-")</f>
        <v/>
      </c>
      <c r="J29" s="355"/>
      <c r="K29" s="375"/>
      <c r="L29" s="375"/>
      <c r="M29" s="375"/>
      <c r="N29" s="375"/>
      <c r="O29" s="375"/>
      <c r="P29" s="375"/>
      <c r="Q29" s="37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49999999999999" customHeight="1">
      <c r="A30" s="7">
        <f t="shared" si="7"/>
        <v>45826</v>
      </c>
      <c r="B30" s="46" t="str">
        <f t="shared" si="6"/>
        <v>水</v>
      </c>
      <c r="C30" s="94" t="s">
        <v>125</v>
      </c>
      <c r="D30" s="61"/>
      <c r="E30" s="14"/>
      <c r="F30" s="16"/>
      <c r="G30" s="17"/>
      <c r="H30" s="18"/>
      <c r="I30" s="6" t="str" cm="1">
        <f t="array" ref="I30">IFERROR(_xlfn.IFS(AND(D30&gt;0,E30=""),"--",AND(F30&gt;0,G30=""),"--",VALUE(TEXT(E30-D30,"[h]:mm"))+VALUE(TEXT(G30-F30,"[h]:mm"))-VALUE(TEXT(H30,"[h]:mm"))=0,"",VALUE(TEXT(E30-D30,"[h]:mm"))+VALUE(TEXT(G30-F30,"[h]:mm"))-VALUE(TEXT(H30,"[h]:mm"))&lt;0,"-",TRUE,(E30-D30)+(G30-F30)-H30),"-")</f>
        <v/>
      </c>
      <c r="J30" s="355"/>
      <c r="K30" s="356"/>
      <c r="L30" s="356"/>
      <c r="M30" s="356"/>
      <c r="N30" s="356"/>
      <c r="O30" s="356"/>
      <c r="P30" s="356"/>
      <c r="Q30" s="357"/>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49999999999999" customHeight="1">
      <c r="A31" s="7">
        <f t="shared" si="7"/>
        <v>45827</v>
      </c>
      <c r="B31" s="46" t="str">
        <f t="shared" si="6"/>
        <v>木</v>
      </c>
      <c r="C31" s="94"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55"/>
      <c r="K31" s="356"/>
      <c r="L31" s="356"/>
      <c r="M31" s="356"/>
      <c r="N31" s="356"/>
      <c r="O31" s="356"/>
      <c r="P31" s="356"/>
      <c r="Q31" s="357"/>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49999999999999" customHeight="1">
      <c r="A32" s="7">
        <f t="shared" si="7"/>
        <v>45828</v>
      </c>
      <c r="B32" s="46" t="str">
        <f t="shared" si="6"/>
        <v>金</v>
      </c>
      <c r="C32" s="94" t="s">
        <v>125</v>
      </c>
      <c r="D32" s="60"/>
      <c r="E32" s="15"/>
      <c r="F32" s="16"/>
      <c r="G32" s="17"/>
      <c r="H32" s="18"/>
      <c r="I32" s="6" t="str" cm="1">
        <f t="array" ref="I32">IFERROR(_xlfn.IFS(AND(D32&gt;0,E32=""),"--",AND(F32&gt;0,G32=""),"--",VALUE(TEXT(E32-D32,"[h]:mm"))+VALUE(TEXT(G32-F32,"[h]:mm"))-VALUE(TEXT(H32,"[h]:mm"))=0,"",VALUE(TEXT(E32-D32,"[h]:mm"))+VALUE(TEXT(G32-F32,"[h]:mm"))-VALUE(TEXT(H32,"[h]:mm"))&lt;0,"-",TRUE,(E32-D32)+(G32-F32)-H32),"-")</f>
        <v/>
      </c>
      <c r="J32" s="355"/>
      <c r="K32" s="356"/>
      <c r="L32" s="356"/>
      <c r="M32" s="356"/>
      <c r="N32" s="356"/>
      <c r="O32" s="356"/>
      <c r="P32" s="356"/>
      <c r="Q32" s="357"/>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49999999999999" customHeight="1">
      <c r="A33" s="7">
        <f t="shared" si="7"/>
        <v>45829</v>
      </c>
      <c r="B33" s="46" t="str">
        <f t="shared" si="6"/>
        <v>土</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355"/>
      <c r="K33" s="375"/>
      <c r="L33" s="375"/>
      <c r="M33" s="375"/>
      <c r="N33" s="375"/>
      <c r="O33" s="375"/>
      <c r="P33" s="375"/>
      <c r="Q33" s="37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49999999999999" customHeight="1">
      <c r="A34" s="7">
        <f t="shared" si="7"/>
        <v>45830</v>
      </c>
      <c r="B34" s="46" t="str">
        <f t="shared" si="6"/>
        <v>日</v>
      </c>
      <c r="C34" s="94" t="s">
        <v>23</v>
      </c>
      <c r="D34" s="13"/>
      <c r="E34" s="14"/>
      <c r="F34" s="16"/>
      <c r="G34" s="17"/>
      <c r="H34" s="18"/>
      <c r="I34" s="6" t="str" cm="1">
        <f t="array" ref="I34">IFERROR(_xlfn.IFS(AND(D34&gt;0,E34=""),"--",AND(F34&gt;0,G34=""),"--",VALUE(TEXT(E34-D34,"[h]:mm"))+VALUE(TEXT(G34-F34,"[h]:mm"))-VALUE(TEXT(H34,"[h]:mm"))=0,"",VALUE(TEXT(E34-D34,"[h]:mm"))+VALUE(TEXT(G34-F34,"[h]:mm"))-VALUE(TEXT(H34,"[h]:mm"))&lt;0,"-",TRUE,(E34-D34)+(G34-F34)-H34),"-")</f>
        <v/>
      </c>
      <c r="J34" s="355"/>
      <c r="K34" s="375"/>
      <c r="L34" s="375"/>
      <c r="M34" s="375"/>
      <c r="N34" s="375"/>
      <c r="O34" s="375"/>
      <c r="P34" s="375"/>
      <c r="Q34" s="37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49999999999999" customHeight="1">
      <c r="A35" s="7">
        <f t="shared" si="7"/>
        <v>45831</v>
      </c>
      <c r="B35" s="46" t="str">
        <f t="shared" si="6"/>
        <v>月</v>
      </c>
      <c r="C35" s="94"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55"/>
      <c r="K35" s="375"/>
      <c r="L35" s="375"/>
      <c r="M35" s="375"/>
      <c r="N35" s="375"/>
      <c r="O35" s="375"/>
      <c r="P35" s="375"/>
      <c r="Q35" s="37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49999999999999" customHeight="1">
      <c r="A36" s="7">
        <f t="shared" si="7"/>
        <v>45832</v>
      </c>
      <c r="B36" s="46" t="str">
        <f t="shared" si="6"/>
        <v>火</v>
      </c>
      <c r="C36" s="94" t="s">
        <v>125</v>
      </c>
      <c r="D36" s="13"/>
      <c r="E36" s="14"/>
      <c r="F36" s="16"/>
      <c r="G36" s="17"/>
      <c r="H36" s="18"/>
      <c r="I36" s="6" t="str" cm="1">
        <f t="array" ref="I36">IFERROR(_xlfn.IFS(AND(D36&gt;0,E36=""),"--",AND(F36&gt;0,G36=""),"--",VALUE(TEXT(E36-D36,"[h]:mm"))+VALUE(TEXT(G36-F36,"[h]:mm"))-VALUE(TEXT(H36,"[h]:mm"))=0,"",VALUE(TEXT(E36-D36,"[h]:mm"))+VALUE(TEXT(G36-F36,"[h]:mm"))-VALUE(TEXT(H36,"[h]:mm"))&lt;0,"-",TRUE,(E36-D36)+(G36-F36)-H36),"-")</f>
        <v/>
      </c>
      <c r="J36" s="355"/>
      <c r="K36" s="375"/>
      <c r="L36" s="375"/>
      <c r="M36" s="375"/>
      <c r="N36" s="375"/>
      <c r="O36" s="375"/>
      <c r="P36" s="375"/>
      <c r="Q36" s="37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49999999999999" customHeight="1">
      <c r="A37" s="7">
        <f t="shared" si="7"/>
        <v>45833</v>
      </c>
      <c r="B37" s="46" t="str">
        <f t="shared" si="6"/>
        <v>水</v>
      </c>
      <c r="C37" s="94" t="s">
        <v>125</v>
      </c>
      <c r="D37" s="13"/>
      <c r="E37" s="14"/>
      <c r="F37" s="16"/>
      <c r="G37" s="17"/>
      <c r="H37" s="18"/>
      <c r="I37" s="6" t="str" cm="1">
        <f t="array" ref="I37">IFERROR(_xlfn.IFS(AND(D37&gt;0,E37=""),"--",AND(F37&gt;0,G37=""),"--",VALUE(TEXT(E37-D37,"[h]:mm"))+VALUE(TEXT(G37-F37,"[h]:mm"))-VALUE(TEXT(H37,"[h]:mm"))=0,"",VALUE(TEXT(E37-D37,"[h]:mm"))+VALUE(TEXT(G37-F37,"[h]:mm"))-VALUE(TEXT(H37,"[h]:mm"))&lt;0,"-",TRUE,(E37-D37)+(G37-F37)-H37),"-")</f>
        <v/>
      </c>
      <c r="J37" s="355"/>
      <c r="K37" s="375"/>
      <c r="L37" s="375"/>
      <c r="M37" s="375"/>
      <c r="N37" s="375"/>
      <c r="O37" s="375"/>
      <c r="P37" s="375"/>
      <c r="Q37" s="37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49999999999999" customHeight="1">
      <c r="A38" s="7">
        <f t="shared" si="7"/>
        <v>45834</v>
      </c>
      <c r="B38" s="46" t="str">
        <f t="shared" si="6"/>
        <v>木</v>
      </c>
      <c r="C38" s="94"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55"/>
      <c r="K38" s="356"/>
      <c r="L38" s="356"/>
      <c r="M38" s="356"/>
      <c r="N38" s="356"/>
      <c r="O38" s="356"/>
      <c r="P38" s="356"/>
      <c r="Q38" s="357"/>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49999999999999" customHeight="1">
      <c r="A39" s="7">
        <f>A38+1</f>
        <v>45835</v>
      </c>
      <c r="B39" s="46" t="str">
        <f t="shared" si="6"/>
        <v>金</v>
      </c>
      <c r="C39" s="94"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55"/>
      <c r="K39" s="356"/>
      <c r="L39" s="356"/>
      <c r="M39" s="356"/>
      <c r="N39" s="356"/>
      <c r="O39" s="356"/>
      <c r="P39" s="356"/>
      <c r="Q39" s="357"/>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49999999999999" customHeight="1">
      <c r="A40" s="7">
        <f>A39+1</f>
        <v>45836</v>
      </c>
      <c r="B40" s="46" t="str">
        <f t="shared" si="6"/>
        <v>土</v>
      </c>
      <c r="C40" s="94" t="s">
        <v>23</v>
      </c>
      <c r="D40" s="13"/>
      <c r="E40" s="14"/>
      <c r="F40" s="16"/>
      <c r="G40" s="17"/>
      <c r="H40" s="18"/>
      <c r="I40" s="6" t="str" cm="1">
        <f t="array" ref="I40">IFERROR(_xlfn.IFS(AND(D40&gt;0,E40=""),"--",AND(F40&gt;0,G40=""),"--",VALUE(TEXT(E40-D40,"[h]:mm"))+VALUE(TEXT(G40-F40,"[h]:mm"))-VALUE(TEXT(H40,"[h]:mm"))=0,"",VALUE(TEXT(E40-D40,"[h]:mm"))+VALUE(TEXT(G40-F40,"[h]:mm"))-VALUE(TEXT(H40,"[h]:mm"))&lt;0,"-",TRUE,(E40-D40)+(G40-F40)-H40),"-")</f>
        <v/>
      </c>
      <c r="J40" s="355"/>
      <c r="K40" s="356"/>
      <c r="L40" s="356"/>
      <c r="M40" s="356"/>
      <c r="N40" s="356"/>
      <c r="O40" s="356"/>
      <c r="P40" s="356"/>
      <c r="Q40" s="357"/>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49999999999999" customHeight="1">
      <c r="A41" s="7">
        <f>IF(DAY(A40+1)&lt;4,"",A40+1)</f>
        <v>45837</v>
      </c>
      <c r="B41" s="46" t="str">
        <f t="shared" si="6"/>
        <v>日</v>
      </c>
      <c r="C41" s="94" t="s">
        <v>23</v>
      </c>
      <c r="D41" s="13"/>
      <c r="E41" s="14"/>
      <c r="F41" s="16"/>
      <c r="G41" s="17"/>
      <c r="H41" s="18"/>
      <c r="I41" s="6" t="str" cm="1">
        <f t="array" ref="I41">IFERROR(_xlfn.IFS(AND(D41&gt;0,E41=""),"--",AND(F41&gt;0,G41=""),"--",VALUE(TEXT(E41-D41,"[h]:mm"))+VALUE(TEXT(G41-F41,"[h]:mm"))-VALUE(TEXT(H41,"[h]:mm"))=0,"",VALUE(TEXT(E41-D41,"[h]:mm"))+VALUE(TEXT(G41-F41,"[h]:mm"))-VALUE(TEXT(H41,"[h]:mm"))&lt;0,"-",TRUE,(E41-D41)+(G41-F41)-H41),"-")</f>
        <v/>
      </c>
      <c r="J41" s="355"/>
      <c r="K41" s="356"/>
      <c r="L41" s="356"/>
      <c r="M41" s="356"/>
      <c r="N41" s="356"/>
      <c r="O41" s="356"/>
      <c r="P41" s="356"/>
      <c r="Q41" s="357"/>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49999999999999" customHeight="1">
      <c r="A42" s="7">
        <f>IF(DAY(A40+2)&lt;4,"",A40+2)</f>
        <v>45838</v>
      </c>
      <c r="B42" s="46" t="str">
        <f t="shared" si="6"/>
        <v>月</v>
      </c>
      <c r="C42" s="94" t="s">
        <v>125</v>
      </c>
      <c r="D42" s="13"/>
      <c r="E42" s="14"/>
      <c r="F42" s="16"/>
      <c r="G42" s="17"/>
      <c r="H42" s="18"/>
      <c r="I42" s="6" t="str" cm="1">
        <f t="array" ref="I42">IFERROR(_xlfn.IFS(AND(D42&gt;0,E42=""),"--",AND(F42&gt;0,G42=""),"--",VALUE(TEXT(E42-D42,"[h]:mm"))+VALUE(TEXT(G42-F42,"[h]:mm"))-VALUE(TEXT(H42,"[h]:mm"))=0,"",VALUE(TEXT(E42-D42,"[h]:mm"))+VALUE(TEXT(G42-F42,"[h]:mm"))-VALUE(TEXT(H42,"[h]:mm"))&lt;0,"-",TRUE,(E42-D42)+(G42-F42)-H42),"-")</f>
        <v/>
      </c>
      <c r="J42" s="355"/>
      <c r="K42" s="356"/>
      <c r="L42" s="356"/>
      <c r="M42" s="356"/>
      <c r="N42" s="356"/>
      <c r="O42" s="356"/>
      <c r="P42" s="356"/>
      <c r="Q42" s="357"/>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49999999999999" customHeight="1" thickBot="1">
      <c r="A43" s="8" t="str">
        <f>IF(DAY(A40+3)&lt;4,"",A40+3)</f>
        <v/>
      </c>
      <c r="B43" s="48" t="str">
        <f t="shared" si="6"/>
        <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91"/>
      <c r="K43" s="392"/>
      <c r="L43" s="392"/>
      <c r="M43" s="392"/>
      <c r="N43" s="392"/>
      <c r="O43" s="392"/>
      <c r="P43" s="392"/>
      <c r="Q43" s="393"/>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49999999999999"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159</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94" t="s">
        <v>10</v>
      </c>
      <c r="B46" s="395"/>
      <c r="C46" s="395"/>
      <c r="D46" s="395"/>
      <c r="E46" s="395"/>
      <c r="F46" s="395"/>
      <c r="G46" s="395"/>
      <c r="H46" s="395"/>
      <c r="I46" s="395"/>
      <c r="J46" s="395"/>
      <c r="K46" s="395"/>
      <c r="L46" s="395"/>
      <c r="M46" s="395"/>
      <c r="N46" s="395"/>
      <c r="O46" s="395"/>
      <c r="P46" s="395"/>
      <c r="Q46" s="396"/>
      <c r="AO46" s="30"/>
      <c r="AP46" s="30"/>
      <c r="AQ46" s="30"/>
      <c r="AR46" s="30"/>
      <c r="AS46" s="30"/>
    </row>
    <row r="47" spans="1:45" ht="10.5" customHeight="1" thickBot="1">
      <c r="A47" s="41"/>
      <c r="B47" s="64"/>
      <c r="C47" s="64"/>
      <c r="D47" s="397"/>
      <c r="E47" s="397"/>
      <c r="F47" s="65"/>
      <c r="G47" s="65"/>
      <c r="H47" s="65"/>
      <c r="I47" s="65"/>
      <c r="J47" s="397"/>
      <c r="K47" s="397"/>
      <c r="L47" s="397"/>
      <c r="M47" s="397"/>
      <c r="N47" s="397"/>
      <c r="O47" s="397"/>
      <c r="P47" s="397"/>
      <c r="Q47" s="398"/>
      <c r="AO47" s="30"/>
      <c r="AP47" s="30"/>
      <c r="AQ47" s="30"/>
      <c r="AR47" s="30"/>
      <c r="AS47" s="30"/>
    </row>
    <row r="48" spans="1:45" ht="16.5" customHeight="1" thickBot="1">
      <c r="A48" s="11"/>
      <c r="B48" s="399" t="s">
        <v>12</v>
      </c>
      <c r="C48" s="400"/>
      <c r="D48" s="401"/>
      <c r="E48" s="402"/>
      <c r="F48" s="63" t="s">
        <v>13</v>
      </c>
      <c r="G48" s="403"/>
      <c r="H48" s="404"/>
      <c r="I48" s="404"/>
      <c r="J48" s="405"/>
      <c r="K48" s="63" t="s">
        <v>11</v>
      </c>
      <c r="L48" s="406"/>
      <c r="M48" s="404"/>
      <c r="N48" s="404"/>
      <c r="O48" s="404"/>
      <c r="P48" s="405"/>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85" t="s">
        <v>55</v>
      </c>
      <c r="B50" s="385"/>
      <c r="C50" s="385"/>
      <c r="D50" s="385"/>
      <c r="E50" s="385"/>
      <c r="F50" s="385"/>
      <c r="G50" s="385"/>
      <c r="H50" s="385"/>
      <c r="I50" s="385"/>
      <c r="J50" s="385"/>
      <c r="K50" s="385"/>
      <c r="L50" s="385"/>
      <c r="M50" s="385"/>
      <c r="N50" s="385"/>
      <c r="O50" s="385"/>
      <c r="P50" s="385"/>
      <c r="Q50" s="385"/>
      <c r="AO50" s="30"/>
      <c r="AP50" s="30"/>
      <c r="AQ50" s="30"/>
      <c r="AR50" s="30"/>
      <c r="AS50" s="30"/>
    </row>
    <row r="51" spans="1:45" ht="21" customHeight="1">
      <c r="A51" s="386"/>
      <c r="B51" s="386"/>
      <c r="C51" s="386"/>
      <c r="D51" s="386"/>
      <c r="E51" s="386"/>
      <c r="F51" s="386"/>
      <c r="G51" s="386"/>
      <c r="H51" s="386"/>
      <c r="I51" s="386"/>
      <c r="J51" s="386"/>
      <c r="K51" s="386"/>
      <c r="L51" s="386"/>
      <c r="M51" s="386"/>
      <c r="N51" s="386"/>
      <c r="O51" s="386"/>
      <c r="P51" s="386"/>
      <c r="Q51" s="386"/>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142</v>
      </c>
      <c r="B53" s="213" t="s">
        <v>141</v>
      </c>
      <c r="C53" s="212"/>
      <c r="D53" s="212" t="str" cm="1">
        <f t="array" ref="D53">_xlfn.IFS(N54="裁量労働制","みなし労働時間(h/日)",N54="固定残業制","固定残業時間(h/月)",N54="(大学・国研等)裁量労働制","みなし労働時間(h/日)",TRUE,"-")</f>
        <v>-</v>
      </c>
      <c r="E53" s="212" t="s">
        <v>135</v>
      </c>
      <c r="F53" s="212" t="s">
        <v>136</v>
      </c>
      <c r="G53" s="214" t="s">
        <v>137</v>
      </c>
      <c r="H53" s="212" t="s">
        <v>138</v>
      </c>
      <c r="I53" s="215" t="s">
        <v>139</v>
      </c>
      <c r="J53" s="215" t="s">
        <v>140</v>
      </c>
      <c r="K53" s="216"/>
      <c r="L53" s="387" t="s">
        <v>143</v>
      </c>
      <c r="M53" s="388"/>
      <c r="N53" s="217" t="s">
        <v>21</v>
      </c>
      <c r="O53" s="218"/>
      <c r="P53" s="218"/>
      <c r="Q53" s="218"/>
      <c r="AI53" s="75"/>
    </row>
    <row r="54" spans="1:45" ht="11.5" hidden="1" outlineLevel="1" thickBot="1">
      <c r="A54" s="219">
        <f>$B$10</f>
        <v>21</v>
      </c>
      <c r="B54" s="220">
        <f>G10</f>
        <v>0</v>
      </c>
      <c r="C54" s="220"/>
      <c r="D54" s="221">
        <f>N10</f>
        <v>0</v>
      </c>
      <c r="E54" s="221">
        <f>COUNTIF($C$13:$C$43,"休暇")</f>
        <v>0</v>
      </c>
      <c r="F54" s="222">
        <f>A54-E54</f>
        <v>21</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89" t="str" cm="1">
        <f t="array" ref="L54">_xlfn.IFS(N54="裁量労働制",L57,N54="固定残業制",L58,N54="管理職",L56,N54="一般従業員",L59,N54="(大学・国研等)管理職",L60,N54="(大学・国研等)裁量労働制",L61,TRUE,"-")</f>
        <v>-</v>
      </c>
      <c r="M54" s="390"/>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1.5" hidden="1" outlineLevel="1" thickBot="1">
      <c r="A55" s="226"/>
      <c r="B55" s="226"/>
      <c r="C55" s="226"/>
      <c r="D55" s="227"/>
      <c r="E55" s="227"/>
      <c r="F55" s="227"/>
      <c r="G55" s="227"/>
      <c r="H55" s="227"/>
      <c r="I55" s="227"/>
      <c r="J55" s="227"/>
      <c r="K55" s="216"/>
      <c r="L55" s="228"/>
      <c r="M55" s="229"/>
      <c r="N55" s="226"/>
      <c r="O55" s="226"/>
      <c r="P55" s="226"/>
      <c r="Q55" s="226"/>
    </row>
    <row r="56" spans="1:45" ht="11.5" hidden="1" outlineLevel="1" thickBot="1">
      <c r="A56" s="219">
        <f>A54</f>
        <v>21</v>
      </c>
      <c r="B56" s="220">
        <f>B54</f>
        <v>0</v>
      </c>
      <c r="C56" s="220"/>
      <c r="D56" s="230"/>
      <c r="E56" s="221">
        <f>E54</f>
        <v>0</v>
      </c>
      <c r="F56" s="222">
        <f>A56-E56</f>
        <v>21</v>
      </c>
      <c r="G56" s="230">
        <f>G54</f>
        <v>0</v>
      </c>
      <c r="H56" s="221">
        <f>H54</f>
        <v>0</v>
      </c>
      <c r="I56" s="221">
        <f>I54</f>
        <v>0</v>
      </c>
      <c r="J56" s="230">
        <f>J54</f>
        <v>0</v>
      </c>
      <c r="K56" s="216"/>
      <c r="L56" s="389">
        <f>ROUNDDOWN(IF((B56*F56-G56)&gt;=(H56+I56+J56),H56+J56,IF((B56*F56-G56)&lt;=(H56+I56+J56),(B56*F56-G56)*(H56+J56)/(H56+I56+J56))),2)</f>
        <v>0</v>
      </c>
      <c r="M56" s="390"/>
      <c r="N56" s="225" t="s">
        <v>84</v>
      </c>
      <c r="O56" s="225"/>
      <c r="P56" s="225"/>
      <c r="Q56" s="225"/>
    </row>
    <row r="57" spans="1:45" ht="11.5" hidden="1" outlineLevel="1" thickBot="1">
      <c r="A57" s="219">
        <f>A54</f>
        <v>21</v>
      </c>
      <c r="B57" s="220">
        <f>B54</f>
        <v>0</v>
      </c>
      <c r="C57" s="220"/>
      <c r="D57" s="231">
        <f>D54</f>
        <v>0</v>
      </c>
      <c r="E57" s="221">
        <f>E54</f>
        <v>0</v>
      </c>
      <c r="F57" s="222">
        <f>A57-E57</f>
        <v>21</v>
      </c>
      <c r="G57" s="230">
        <f>G54</f>
        <v>0</v>
      </c>
      <c r="H57" s="221">
        <f>H54</f>
        <v>0</v>
      </c>
      <c r="I57" s="221">
        <f>I54</f>
        <v>0</v>
      </c>
      <c r="J57" s="221">
        <f>J54</f>
        <v>0</v>
      </c>
      <c r="K57" s="216"/>
      <c r="L57" s="389">
        <f>ROUNDDOWN(IF((D57*F57-G57)&gt;=(H57+I57),H57,IF((D57*F57-G57)&lt;(H57+I57),(D57*F57-G57)/(H57+I57)*H57))+J57,2)</f>
        <v>0</v>
      </c>
      <c r="M57" s="390"/>
      <c r="N57" s="225" t="s">
        <v>16</v>
      </c>
      <c r="O57" s="225"/>
      <c r="P57" s="225"/>
      <c r="Q57" s="225"/>
    </row>
    <row r="58" spans="1:45" ht="11.5" hidden="1" outlineLevel="1" thickBot="1">
      <c r="A58" s="219">
        <f>A54</f>
        <v>21</v>
      </c>
      <c r="B58" s="220">
        <f>B54</f>
        <v>0</v>
      </c>
      <c r="C58" s="220"/>
      <c r="D58" s="231">
        <f>D54</f>
        <v>0</v>
      </c>
      <c r="E58" s="221">
        <f>E54</f>
        <v>0</v>
      </c>
      <c r="F58" s="222">
        <f>A58-E58</f>
        <v>21</v>
      </c>
      <c r="G58" s="230">
        <f>G54</f>
        <v>0</v>
      </c>
      <c r="H58" s="221">
        <f>H54</f>
        <v>0</v>
      </c>
      <c r="I58" s="221">
        <f>I54</f>
        <v>0</v>
      </c>
      <c r="J58" s="221">
        <f>J54</f>
        <v>0</v>
      </c>
      <c r="K58" s="216"/>
      <c r="L58" s="389">
        <f>ROUNDDOWN(IF((B58*F58-G58)&gt;=(H58+I58),H58,IF((H58+I58)&lt;(B58*F58-G58+D58),(B58*F58-G58)*H58/(H58+I58),(B58*F58-G58)*H58/(H58+I58)+((H58+I58)-(B58*F58-G58+D58))*H58/(H58+I58)))+J58,2)</f>
        <v>0</v>
      </c>
      <c r="M58" s="390"/>
      <c r="N58" s="225" t="s">
        <v>17</v>
      </c>
      <c r="O58" s="225"/>
      <c r="P58" s="225"/>
      <c r="Q58" s="225"/>
    </row>
    <row r="59" spans="1:45" ht="11.5" hidden="1" outlineLevel="1" thickBot="1">
      <c r="A59" s="232"/>
      <c r="B59" s="232"/>
      <c r="C59" s="232"/>
      <c r="D59" s="233"/>
      <c r="E59" s="233"/>
      <c r="F59" s="233"/>
      <c r="G59" s="233"/>
      <c r="H59" s="233"/>
      <c r="I59" s="233"/>
      <c r="J59" s="233"/>
      <c r="K59" s="232"/>
      <c r="L59" s="389">
        <f>H54+J54</f>
        <v>0</v>
      </c>
      <c r="M59" s="390"/>
      <c r="N59" s="225" t="s">
        <v>18</v>
      </c>
      <c r="O59" s="225"/>
      <c r="P59" s="225"/>
      <c r="Q59" s="225"/>
    </row>
    <row r="60" spans="1:45" ht="13.5" hidden="1" outlineLevel="1" thickBot="1">
      <c r="A60" s="219">
        <f>A54</f>
        <v>21</v>
      </c>
      <c r="B60" s="220">
        <f>B54</f>
        <v>0</v>
      </c>
      <c r="C60" s="220"/>
      <c r="D60" s="231"/>
      <c r="E60" s="221">
        <f>E54</f>
        <v>0</v>
      </c>
      <c r="F60" s="222">
        <f>A60-E60</f>
        <v>21</v>
      </c>
      <c r="G60" s="230"/>
      <c r="H60" s="221">
        <f>H54</f>
        <v>0</v>
      </c>
      <c r="I60" s="221">
        <f>I54</f>
        <v>0</v>
      </c>
      <c r="J60" s="221">
        <f>J54</f>
        <v>0</v>
      </c>
      <c r="K60" s="216"/>
      <c r="L60" s="389">
        <f>ROUNDDOWN(IF((A60*B60)&gt;=(H60+J60+I60),(A60*B60),IF((A60*B60)&lt;(H60+J60+I60),(H60+J60+I60))),2)</f>
        <v>0</v>
      </c>
      <c r="M60" s="418"/>
      <c r="N60" s="235" t="s">
        <v>108</v>
      </c>
      <c r="O60" s="225"/>
      <c r="P60" s="225"/>
      <c r="Q60" s="225"/>
    </row>
    <row r="61" spans="1:45" ht="13.5" hidden="1" outlineLevel="1" thickBot="1">
      <c r="A61" s="219">
        <f>A54</f>
        <v>21</v>
      </c>
      <c r="B61" s="220">
        <f>B54</f>
        <v>0</v>
      </c>
      <c r="C61" s="220"/>
      <c r="D61" s="231">
        <f>D54</f>
        <v>0</v>
      </c>
      <c r="E61" s="221">
        <f>E54</f>
        <v>0</v>
      </c>
      <c r="F61" s="222">
        <f>A61-E61</f>
        <v>21</v>
      </c>
      <c r="G61" s="230">
        <f>G54</f>
        <v>0</v>
      </c>
      <c r="H61" s="221">
        <f>H54</f>
        <v>0</v>
      </c>
      <c r="I61" s="221">
        <f>I54</f>
        <v>0</v>
      </c>
      <c r="J61" s="221">
        <f>J54</f>
        <v>0</v>
      </c>
      <c r="K61" s="216"/>
      <c r="L61" s="389">
        <f>ROUNDDOWN(IF((A61*D61)+G61&gt;=(H61+J61+I61),(A61*D61)+G61,IF((A61*D61)+G61&lt;(H61+J61+I61),(H61+J61+I61))),2)</f>
        <v>0</v>
      </c>
      <c r="M61" s="418"/>
      <c r="N61" s="235" t="s">
        <v>109</v>
      </c>
      <c r="O61" s="225"/>
      <c r="P61" s="225"/>
      <c r="Q61" s="225"/>
    </row>
    <row r="62" spans="1:45" ht="11.5"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419"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20"/>
      <c r="D64" s="421" t="str" cm="1">
        <f t="array" ref="D64">IF(AND(B95="",B126="",B157=""),"●",IF(_xlfn.IFS($N$54="管理職",B95,$N$54="裁量労働制",B126,$N$54="固定残業制",B157,TRUE,"")=0,"",_xlfn.IFS($N$54="管理職",B95,$N$54="裁量労働制",B126,$N$54="固定残業制",B157,TRUE,"")))</f>
        <v/>
      </c>
      <c r="E64" s="422"/>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423"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24"/>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407"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08"/>
      <c r="N68" s="408"/>
      <c r="O68" s="409"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10"/>
      <c r="Q68" s="118"/>
    </row>
    <row r="69" spans="1:18" ht="16.5" customHeight="1">
      <c r="A69" s="114"/>
      <c r="B69" s="411"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12"/>
      <c r="D69" s="413"/>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15"/>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416" t="str" cm="1">
        <f t="array" ref="B71">IF(AND(B101="",B132="",B163=""),"●",IF(_xlfn.IFS($N$54="管理職",B101,$N$54="裁量労働制",B132,$N$54="固定残業制",B163,TRUE,"")=0,"",_xlfn.IFS($N$54="管理職",B101,$N$54="裁量労働制",B132,$N$54="固定残業制",B163,TRUE,"")))</f>
        <v/>
      </c>
      <c r="C71" s="416"/>
      <c r="D71" s="416"/>
      <c r="E71" s="416"/>
      <c r="F71" s="416"/>
      <c r="G71" s="417" t="str" cm="1">
        <f t="array" ref="G71">IF(AND(H101="",H132="",H163=""),"●",IF(_xlfn.IFS($N$54="管理職",H101,$N$54="裁量労働制",H132,$N$54="固定残業制",H163,TRUE,"")=0,"",_xlfn.IFS($N$54="管理職",H101,$N$54="裁量労働制",H132,$N$54="固定残業制",H163,TRUE,"")))</f>
        <v/>
      </c>
      <c r="H71" s="417"/>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435" t="str" cm="1">
        <f t="array" ref="B72">IF(AND(B102="",B133="",B164=""),"●",IF(_xlfn.IFS($N$54="管理職",B102,$N$54="裁量労働制",B133,$N$54="固定残業制",B164,TRUE,"")=0,"",_xlfn.IFS($N$54="管理職",B102,$N$54="裁量労働制",B133,$N$54="固定残業制",B164,TRUE,"")))</f>
        <v/>
      </c>
      <c r="C72" s="436"/>
      <c r="D72" s="43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416" t="str" cm="1">
        <f t="array" ref="B76">IF(AND(B106="",B137="",B166=""),"●",IF(_xlfn.IFS($N$54="管理職",B106,$N$54="裁量労働制",B137,$N$54="固定残業制",B166,TRUE,"")=0,"",_xlfn.IFS($N$54="管理職",B106,$N$54="裁量労働制",B137,$N$54="固定残業制",B166,TRUE,"")))</f>
        <v/>
      </c>
      <c r="C76" s="416"/>
      <c r="D76" s="416"/>
      <c r="E76" s="416"/>
      <c r="F76" s="416"/>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414" t="str" cm="1">
        <f t="array" ref="B78">IF(AND(B108="",B139="",B168=""),"●",IF(_xlfn.IFS($N$54="管理職",B108,$N$54="裁量労働制",B139,$N$54="固定残業制",B168,TRUE,"")=0,"",_xlfn.IFS($N$54="管理職",B108,$N$54="裁量労働制",B139,$N$54="固定残業制",B168,TRUE,"")))</f>
        <v/>
      </c>
      <c r="C78" s="438"/>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425" t="str" cm="1">
        <f t="array" ref="B83">IF(AND(B114="",B145="",B174=""),"●",IF(_xlfn.IFS($N$54="管理職",B114,$N$54="裁量労働制",B145,$N$54="固定残業制",B174,TRUE,"")=0,"",_xlfn.IFS($N$54="管理職",B114,$N$54="裁量労働制",B145,$N$54="固定残業制",B174,TRUE,"")))</f>
        <v/>
      </c>
      <c r="C83" s="426"/>
      <c r="D83" s="426"/>
      <c r="E83" s="42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42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429" t="str" cm="1">
        <f t="array" ref="B84">IF(AND(B115="",B146="",B175=""),"●",IF(_xlfn.IFS($N$54="管理職",B115,$N$54="裁量労働制",B146,$N$54="固定残業制",B175,TRUE,"")=0,"",_xlfn.IFS($N$54="管理職",B115,$N$54="裁量労働制",B146,$N$54="固定残業制",B175,TRUE,"")))</f>
        <v/>
      </c>
      <c r="C84" s="430" t="str" cm="1">
        <f t="array" ref="C84">IF(AND(C115="",C146="",C175=""),"●",IF(_xlfn.IFS($N$54="管理職",C115,$N$54="裁量労働制",C146,$N$54="固定残業制",C175,TRUE,"")=0,"",_xlfn.IFS($N$54="管理職",C115,$N$54="裁量労働制",C146,$N$54="固定残業制",C175,TRUE,"")))</f>
        <v>●</v>
      </c>
      <c r="D84" s="431"/>
      <c r="E84" s="42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42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425" t="str" cm="1">
        <f t="array" ref="B87">IF(AND(B118="",B149="",B178=""),"●",IF(_xlfn.IFS($N$54="管理職",B118,$N$54="裁量労働制",B149,$N$54="固定残業制",B178,TRUE,"")=0,"",_xlfn.IFS($N$54="管理職",B118,$N$54="裁量労働制",B149,$N$54="固定残業制",B178,TRUE,"")))</f>
        <v/>
      </c>
      <c r="C87" s="426"/>
      <c r="D87" s="426"/>
      <c r="E87" s="42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42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429" t="str" cm="1">
        <f t="array" ref="B88">IF(AND(B119="",B150="",B179=""),"●",IF(_xlfn.IFS($N$54="管理職",B119,$N$54="裁量労働制",B150,$N$54="固定残業制",B179,TRUE,"")=0,"",_xlfn.IFS($N$54="管理職",B119,$N$54="裁量労働制",B150,$N$54="固定残業制",B179,TRUE,"")))</f>
        <v/>
      </c>
      <c r="C88" s="430" t="str" cm="1">
        <f t="array" ref="C88">IF(AND(C119="",C150="",C179=""),"●",IF(_xlfn.IFS($N$54="管理職",C119,$N$54="裁量労働制",C150,$N$54="固定残業制",C179,TRUE,"")=0,"",_xlfn.IFS($N$54="管理職",C119,$N$54="裁量労働制",C150,$N$54="固定残業制",C179,TRUE,"")))</f>
        <v>●</v>
      </c>
      <c r="D88" s="431"/>
      <c r="E88" s="42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42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42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432" t="str" cm="1">
        <f t="array" ref="M90">IF(AND(M121="",M152="",M181=""),"●",IF(_xlfn.IFS($N$54="管理職",M121,$N$54="裁量労働制",M152,$N$54="固定残業制",M181,TRUE,"")=0,"",_xlfn.IFS($N$54="管理職",M121,$N$54="裁量労働制",M152,$N$54="固定残業制",M181,TRUE,"")))</f>
        <v/>
      </c>
      <c r="N90" s="43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434" t="str" cm="1">
        <f t="array" ref="B91">IF(AND(B122="",B153="",B182=""),"●",IF(_xlfn.IFS($N$54="管理職",B122,$N$54="裁量労働制",B153,$N$54="固定残業制",B182,TRUE,"")=0,"",_xlfn.IFS($N$54="管理職",B122,$N$54="裁量労働制",B153,$N$54="固定残業制",B182,TRUE,"")))</f>
        <v/>
      </c>
      <c r="C91" s="43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42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99999999999999" hidden="1" customHeight="1" outlineLevel="1">
      <c r="A93" s="314" t="s">
        <v>56</v>
      </c>
      <c r="B93" s="237" t="s">
        <v>134</v>
      </c>
      <c r="C93" s="238"/>
      <c r="D93" s="239"/>
      <c r="E93" s="239"/>
      <c r="F93" s="239"/>
      <c r="G93" s="239"/>
      <c r="H93" s="239"/>
      <c r="I93" s="239"/>
      <c r="J93" s="240"/>
      <c r="K93" s="240"/>
      <c r="L93" s="240"/>
      <c r="M93" s="240"/>
      <c r="N93" s="240"/>
      <c r="O93" s="240"/>
      <c r="P93" s="240"/>
      <c r="Q93" s="315"/>
    </row>
    <row r="94" spans="1:18" ht="14" hidden="1" outlineLevel="1">
      <c r="A94" s="249"/>
      <c r="B94" s="248" t="str">
        <f>$A$53</f>
        <v>所定労働日数(日/月)</v>
      </c>
      <c r="C94" s="234"/>
      <c r="D94" s="249"/>
      <c r="E94" s="233">
        <f>$A$54</f>
        <v>21</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144</v>
      </c>
      <c r="N94" s="216"/>
      <c r="O94" s="256" t="s">
        <v>146</v>
      </c>
      <c r="P94" s="216"/>
      <c r="Q94" s="316"/>
    </row>
    <row r="95" spans="1:18" ht="14" hidden="1" outlineLevel="1">
      <c r="A95" s="249"/>
      <c r="B95" s="248" t="str">
        <f>$E$53</f>
        <v>休暇日数(日/月)</v>
      </c>
      <c r="C95" s="258"/>
      <c r="D95" s="249"/>
      <c r="E95" s="233">
        <f>$E$54</f>
        <v>0</v>
      </c>
      <c r="F95" s="259">
        <f>$F$54</f>
        <v>21</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99999999999999" hidden="1" customHeight="1" outlineLevel="1">
      <c r="A96" s="249"/>
      <c r="B96" s="264" t="s">
        <v>85</v>
      </c>
      <c r="C96" s="264"/>
      <c r="D96" s="257"/>
      <c r="E96" s="265"/>
      <c r="F96" s="265"/>
      <c r="G96" s="265"/>
      <c r="H96" s="265"/>
      <c r="I96" s="265"/>
      <c r="J96" s="216"/>
      <c r="K96" s="216"/>
      <c r="L96" s="216"/>
      <c r="M96" s="216"/>
      <c r="N96" s="216"/>
      <c r="O96" s="216"/>
      <c r="P96" s="216"/>
      <c r="Q96" s="316"/>
    </row>
    <row r="97" spans="1:104" ht="19.399999999999999" hidden="1" customHeight="1" outlineLevel="1">
      <c r="A97" s="249"/>
      <c r="B97" s="264"/>
      <c r="C97" s="264"/>
      <c r="D97" s="257"/>
      <c r="E97" s="265"/>
      <c r="F97" s="265"/>
      <c r="G97" s="265"/>
      <c r="H97" s="265"/>
      <c r="I97" s="265"/>
      <c r="J97" s="216"/>
      <c r="K97" s="216"/>
      <c r="L97" s="216"/>
      <c r="M97" s="216"/>
      <c r="N97" s="216"/>
      <c r="O97" s="216"/>
      <c r="P97" s="216"/>
      <c r="Q97" s="316"/>
    </row>
    <row r="98" spans="1:104" ht="19.399999999999999" hidden="1" customHeight="1" outlineLevel="1">
      <c r="A98" s="271"/>
      <c r="B98" s="270" t="s">
        <v>146</v>
      </c>
      <c r="C98" s="271"/>
      <c r="D98" s="270"/>
      <c r="E98" s="271"/>
      <c r="F98" s="265"/>
      <c r="G98" s="272"/>
      <c r="H98" s="274" t="s">
        <v>160</v>
      </c>
      <c r="I98" s="272"/>
      <c r="J98" s="253" t="str">
        <f>$H$53</f>
        <v>NEDO事業の従事時間(h/月)</v>
      </c>
      <c r="K98" s="216"/>
      <c r="L98" s="216"/>
      <c r="M98" s="284" t="str">
        <f>$I$53</f>
        <v>他の公的事業従事時間(h/月)</v>
      </c>
      <c r="N98" s="254"/>
      <c r="O98" s="312" t="s">
        <v>145</v>
      </c>
      <c r="P98" s="216"/>
      <c r="Q98" s="316"/>
    </row>
    <row r="99" spans="1:104" s="80" customFormat="1" ht="19.399999999999999" hidden="1" customHeight="1" outlineLevel="1">
      <c r="A99" s="249"/>
      <c r="B99" s="444">
        <f>O95</f>
        <v>0</v>
      </c>
      <c r="C99" s="445"/>
      <c r="D99" s="267"/>
      <c r="E99" s="277" t="str" cm="1">
        <f t="array" ref="E99">_xlfn.IFS(B99&lt;G99,"＜",B99&gt;=G99,"≧",TRUE,"")</f>
        <v>≧</v>
      </c>
      <c r="F99" s="265"/>
      <c r="G99" s="278">
        <f>$H$54+$I$54+$J$54</f>
        <v>0</v>
      </c>
      <c r="H99" s="249" t="s">
        <v>57</v>
      </c>
      <c r="I99" s="272" t="s">
        <v>58</v>
      </c>
      <c r="J99" s="278">
        <f>$H$54</f>
        <v>0</v>
      </c>
      <c r="K99" s="277" t="s">
        <v>86</v>
      </c>
      <c r="L99" s="446">
        <f>$I$54</f>
        <v>0</v>
      </c>
      <c r="M99" s="447"/>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99999999999999"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99999999999999"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99999999999999"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99999999999999"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99999999999999"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99999999999999"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99999999999999"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99999999999999"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148</v>
      </c>
      <c r="N107" s="299">
        <f>J56</f>
        <v>0</v>
      </c>
      <c r="O107" s="258"/>
      <c r="P107" s="446"/>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99999999999999" hidden="1" customHeight="1" outlineLevel="1">
      <c r="A108" s="249"/>
      <c r="B108" s="448">
        <f>O95</f>
        <v>0</v>
      </c>
      <c r="C108" s="449"/>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441"/>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99999999999999"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99999999999999"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99999999999999"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99999999999999"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99999999999999"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99999999999999"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99999999999999"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99999999999999"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99999999999999"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99999999999999"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99999999999999"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99999999999999"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99999999999999"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99999999999999"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99999999999999"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99999999999999"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4" hidden="1" outlineLevel="1">
      <c r="A125" s="249"/>
      <c r="B125" s="248" t="str">
        <f>$A$53</f>
        <v>所定労働日数(日/月)</v>
      </c>
      <c r="C125" s="234"/>
      <c r="D125" s="249"/>
      <c r="E125" s="233">
        <f>$A$54</f>
        <v>21</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144</v>
      </c>
      <c r="N125" s="216"/>
      <c r="O125" s="271" t="s">
        <v>146</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4" hidden="1" outlineLevel="1">
      <c r="A126" s="249"/>
      <c r="B126" s="257" t="str">
        <f>$E$53</f>
        <v>休暇日数(日/月)</v>
      </c>
      <c r="C126" s="258"/>
      <c r="D126" s="249"/>
      <c r="E126" s="233">
        <f>$E$54</f>
        <v>0</v>
      </c>
      <c r="F126" s="259">
        <f>$F$54</f>
        <v>21</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99999999999999"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99999999999999"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99999999999999" hidden="1" customHeight="1" outlineLevel="1">
      <c r="A129" s="271"/>
      <c r="B129" s="270" t="s">
        <v>146</v>
      </c>
      <c r="C129" s="271"/>
      <c r="D129" s="270"/>
      <c r="E129" s="271"/>
      <c r="F129" s="265"/>
      <c r="G129" s="272"/>
      <c r="H129" s="273" t="s">
        <v>147</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99999999999999" hidden="1" customHeight="1" outlineLevel="1">
      <c r="A130" s="249"/>
      <c r="B130" s="448">
        <f>O126</f>
        <v>0</v>
      </c>
      <c r="C130" s="449"/>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99999999999999"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99999999999999"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99999999999999"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99999999999999" hidden="1" customHeight="1" outlineLevel="1">
      <c r="A134" s="249"/>
      <c r="B134" s="267"/>
      <c r="C134" s="234"/>
      <c r="D134" s="267"/>
      <c r="E134" s="277"/>
      <c r="F134" s="277"/>
      <c r="G134" s="272"/>
      <c r="H134" s="278"/>
      <c r="I134" s="249"/>
      <c r="J134" s="272"/>
      <c r="K134" s="278"/>
      <c r="L134" s="291" t="s">
        <v>89</v>
      </c>
      <c r="M134" s="275"/>
      <c r="N134" s="258"/>
      <c r="O134" s="258" t="s">
        <v>145</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99999999999999"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99999999999999"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99999999999999"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99999999999999"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450"/>
      <c r="N138" s="258"/>
      <c r="O138" s="443"/>
      <c r="P138" s="446"/>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99999999999999" hidden="1" customHeight="1" outlineLevel="1">
      <c r="A139" s="249"/>
      <c r="B139" s="448">
        <f>$O$126</f>
        <v>0</v>
      </c>
      <c r="C139" s="449"/>
      <c r="D139" s="267"/>
      <c r="E139" s="258" t="s">
        <v>51</v>
      </c>
      <c r="F139" s="288" t="str">
        <f>"("&amp;$H$138&amp;" "&amp;$K$138&amp;" + "&amp;$I$53&amp;" "&amp;$I$54&amp;")"</f>
        <v>(NEDO事業の従事時間(h/月) 0 + 他の公的事業従事時間(h/月) 0)</v>
      </c>
      <c r="G139" s="289"/>
      <c r="H139" s="290"/>
      <c r="I139" s="290"/>
      <c r="J139" s="290"/>
      <c r="K139" s="290"/>
      <c r="L139" s="290"/>
      <c r="M139" s="451"/>
      <c r="N139" s="279"/>
      <c r="O139" s="441"/>
      <c r="P139" s="441"/>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99999999999999"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99999999999999"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99999999999999"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99999999999999"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99999999999999"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99999999999999"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99999999999999"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99999999999999"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99999999999999"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99999999999999"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99999999999999"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99999999999999"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99999999999999"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99999999999999"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99999999999999"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99999999999999"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99999999999999" hidden="1" customHeight="1" outlineLevel="1">
      <c r="A156" s="271"/>
      <c r="B156" s="248" t="str">
        <f>$A$53</f>
        <v>所定労働日数(日/月)</v>
      </c>
      <c r="C156" s="234"/>
      <c r="D156" s="249"/>
      <c r="E156" s="250">
        <f>A54</f>
        <v>21</v>
      </c>
      <c r="F156" s="251" t="str">
        <f>$F$53</f>
        <v>稼働日数(日/月)</v>
      </c>
      <c r="G156" s="252"/>
      <c r="H156" s="253" t="s">
        <v>149</v>
      </c>
      <c r="I156" s="216"/>
      <c r="J156" s="254" t="s">
        <v>150</v>
      </c>
      <c r="K156" s="216"/>
      <c r="L156" s="216"/>
      <c r="M156" s="255" t="s">
        <v>151</v>
      </c>
      <c r="N156" s="216"/>
      <c r="O156" s="256" t="s">
        <v>146</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99999999999999" hidden="1" customHeight="1" outlineLevel="1">
      <c r="A157" s="249"/>
      <c r="B157" s="257" t="str">
        <f>$E$53</f>
        <v>休暇日数(日/月)</v>
      </c>
      <c r="C157" s="258"/>
      <c r="D157" s="249"/>
      <c r="E157" s="250">
        <f>E54</f>
        <v>0</v>
      </c>
      <c r="F157" s="259">
        <f>F54</f>
        <v>21</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99999999999999"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99999999999999"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99999999999999" hidden="1" customHeight="1" outlineLevel="1">
      <c r="A160" s="271"/>
      <c r="B160" s="270" t="s">
        <v>146</v>
      </c>
      <c r="C160" s="271"/>
      <c r="D160" s="270"/>
      <c r="E160" s="271"/>
      <c r="F160" s="265"/>
      <c r="G160" s="272"/>
      <c r="H160" s="273" t="s">
        <v>152</v>
      </c>
      <c r="I160" s="272"/>
      <c r="J160" s="253" t="str">
        <f>$H$53</f>
        <v>NEDO事業の従事時間(h/月)</v>
      </c>
      <c r="K160" s="274"/>
      <c r="L160" s="216"/>
      <c r="M160" s="257"/>
      <c r="N160" s="275"/>
      <c r="O160" s="275" t="str">
        <f>$I$53</f>
        <v>他の公的事業従事時間(h/月)</v>
      </c>
      <c r="P160" s="439"/>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99999999999999" hidden="1" customHeight="1" outlineLevel="1">
      <c r="A161" s="249"/>
      <c r="B161" s="440" t="str">
        <f>TEXT($B$58*$F$58-G58,"###.00")&amp;" /固定除く"</f>
        <v>.00 /固定除く</v>
      </c>
      <c r="C161" s="441"/>
      <c r="D161" s="441"/>
      <c r="E161" s="277" t="str" cm="1">
        <f t="array" ref="E161">_xlfn.IFS(($B$58*$F$58-G58)&lt;G161,"＜",($B$58*$F$58-G58)&gt;=G161,"≧",TRUE,"")</f>
        <v>≧</v>
      </c>
      <c r="F161" s="265"/>
      <c r="G161" s="278">
        <f>$H$54+$I$54</f>
        <v>0</v>
      </c>
      <c r="H161" s="263" t="s">
        <v>57</v>
      </c>
      <c r="I161" s="272"/>
      <c r="J161" s="442">
        <f>$H$54</f>
        <v>0</v>
      </c>
      <c r="K161" s="441"/>
      <c r="L161" s="280"/>
      <c r="M161" s="279"/>
      <c r="N161" s="263" t="s">
        <v>61</v>
      </c>
      <c r="O161" s="279">
        <f>$I$54</f>
        <v>0</v>
      </c>
      <c r="P161" s="439"/>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99999999999999"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99999999999999" hidden="1" customHeight="1" outlineLevel="1">
      <c r="A163" s="271"/>
      <c r="B163" s="270" t="s">
        <v>53</v>
      </c>
      <c r="C163" s="271"/>
      <c r="D163" s="270"/>
      <c r="E163" s="271"/>
      <c r="F163" s="265"/>
      <c r="G163" s="272"/>
      <c r="H163" s="273" t="s">
        <v>152</v>
      </c>
      <c r="I163" s="272"/>
      <c r="J163" s="257"/>
      <c r="K163" s="273" t="str">
        <f>$H$53</f>
        <v>NEDO事業の従事時間(h/月)</v>
      </c>
      <c r="L163" s="216"/>
      <c r="M163" s="257"/>
      <c r="N163" s="281" t="str">
        <f>$I$53</f>
        <v>他の公的事業従事時間(h/月)</v>
      </c>
      <c r="O163" s="443"/>
      <c r="P163" s="439"/>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99999999999999" hidden="1" customHeight="1" outlineLevel="1">
      <c r="A164" s="249"/>
      <c r="B164" s="440" t="str">
        <f>TEXT($B$58*$F$58+$D$58-G58,"###.00")&amp;" /固定含む"</f>
        <v>.00 /固定含む</v>
      </c>
      <c r="C164" s="441"/>
      <c r="D164" s="441"/>
      <c r="E164" s="277" t="str" cm="1">
        <f t="array" ref="E164">_xlfn.IFS(($B$58*$F$58+$D$58-G58)&lt;G164,"＜",($B$58*$F$58+$D$58-G58)&gt;=G164,"≧",TRUE,"")</f>
        <v>≧</v>
      </c>
      <c r="F164" s="265"/>
      <c r="G164" s="278">
        <f>$H$54+$I$54</f>
        <v>0</v>
      </c>
      <c r="H164" s="263" t="s">
        <v>57</v>
      </c>
      <c r="I164" s="278"/>
      <c r="J164" s="282">
        <f>$H$54</f>
        <v>0</v>
      </c>
      <c r="K164" s="277"/>
      <c r="L164" s="283" t="s">
        <v>61</v>
      </c>
      <c r="M164" s="279"/>
      <c r="N164" s="279">
        <f>$I$54</f>
        <v>0</v>
      </c>
      <c r="O164" s="441"/>
      <c r="P164" s="439"/>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99999999999999"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99999999999999"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99999999999999"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99999999999999"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99999999999999"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99999999999999" hidden="1" customHeight="1" outlineLevel="1">
      <c r="A170" s="267" t="s">
        <v>64</v>
      </c>
      <c r="B170" s="234"/>
      <c r="C170" s="234"/>
      <c r="D170" s="267"/>
      <c r="E170" s="216"/>
      <c r="F170" s="264"/>
      <c r="G170" s="278"/>
      <c r="H170" s="278"/>
      <c r="I170" s="278"/>
      <c r="J170" s="278"/>
      <c r="K170" s="278"/>
      <c r="L170" s="278"/>
      <c r="M170" s="216"/>
      <c r="N170" s="216"/>
      <c r="O170" s="284" t="s">
        <v>145</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99999999999999"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99999999999999"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99999999999999"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99999999999999" hidden="1" customHeight="1" outlineLevel="1">
      <c r="A174" s="249"/>
      <c r="B174" s="270" t="str">
        <f>$O$156</f>
        <v>所定労働時間(h/月)</v>
      </c>
      <c r="C174" s="255"/>
      <c r="D174" s="216"/>
      <c r="E174" s="443" t="s">
        <v>51</v>
      </c>
      <c r="F174" s="249"/>
      <c r="G174" s="249"/>
      <c r="H174" s="257" t="str">
        <f>$H$53</f>
        <v>NEDO事業の従事時間(h/月)</v>
      </c>
      <c r="I174" s="234"/>
      <c r="J174" s="227"/>
      <c r="K174" s="229">
        <f>$H$54</f>
        <v>0</v>
      </c>
      <c r="L174" s="216"/>
      <c r="M174" s="216"/>
      <c r="N174" s="454" t="s">
        <v>61</v>
      </c>
      <c r="O174" s="293" t="s">
        <v>145</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99999999999999" hidden="1" customHeight="1" outlineLevel="1">
      <c r="A175" s="249"/>
      <c r="B175" s="440" t="str">
        <f>TEXT($B$58*$F$58-G58,"###.00")&amp;" /固定除く"</f>
        <v>.00 /固定除く</v>
      </c>
      <c r="C175" s="441"/>
      <c r="D175" s="441"/>
      <c r="E175" s="441"/>
      <c r="F175" s="288" t="str">
        <f>H174&amp;" "&amp;K$174&amp;" + "&amp;$I$53&amp;" "&amp;$I$54</f>
        <v>NEDO事業の従事時間(h/月) 0 + 他の公的事業従事時間(h/月) 0</v>
      </c>
      <c r="G175" s="289"/>
      <c r="H175" s="290"/>
      <c r="I175" s="290"/>
      <c r="J175" s="290"/>
      <c r="K175" s="290"/>
      <c r="L175" s="290"/>
      <c r="M175" s="216"/>
      <c r="N175" s="454"/>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99999999999999"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99999999999999"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99999999999999" hidden="1" customHeight="1" outlineLevel="1">
      <c r="A178" s="249"/>
      <c r="B178" s="270" t="str">
        <f>$O$156</f>
        <v>所定労働時間(h/月)</v>
      </c>
      <c r="C178" s="255"/>
      <c r="D178" s="216"/>
      <c r="E178" s="443" t="s">
        <v>51</v>
      </c>
      <c r="F178" s="249"/>
      <c r="G178" s="249"/>
      <c r="H178" s="257" t="str">
        <f>$H$53</f>
        <v>NEDO事業の従事時間(h/月)</v>
      </c>
      <c r="I178" s="234"/>
      <c r="J178" s="227"/>
      <c r="K178" s="229">
        <f>$H$54</f>
        <v>0</v>
      </c>
      <c r="L178" s="216"/>
      <c r="M178" s="216"/>
      <c r="N178" s="454" t="s">
        <v>61</v>
      </c>
      <c r="O178" s="293" t="s">
        <v>145</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99999999999999" hidden="1" customHeight="1" outlineLevel="1">
      <c r="A179" s="249"/>
      <c r="B179" s="440" t="str">
        <f>TEXT($B$58*$F$58-G58,"###.00")&amp;" /固定除く"</f>
        <v>.00 /固定除く</v>
      </c>
      <c r="C179" s="441"/>
      <c r="D179" s="441"/>
      <c r="E179" s="441"/>
      <c r="F179" s="288" t="str">
        <f>H178&amp;" "&amp;K$174&amp;" + "&amp;$I$53&amp;" "&amp;$I$54</f>
        <v>NEDO事業の従事時間(h/月) 0 + 他の公的事業従事時間(h/月) 0</v>
      </c>
      <c r="G179" s="289"/>
      <c r="H179" s="290"/>
      <c r="I179" s="290"/>
      <c r="J179" s="290"/>
      <c r="K179" s="290"/>
      <c r="L179" s="290"/>
      <c r="M179" s="216"/>
      <c r="N179" s="454"/>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99999999999999"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99999999999999" hidden="1" customHeight="1" outlineLevel="1">
      <c r="A181" s="249"/>
      <c r="B181" s="297" t="s">
        <v>153</v>
      </c>
      <c r="C181" s="234"/>
      <c r="D181" s="265"/>
      <c r="E181" s="265"/>
      <c r="F181" s="298" t="str">
        <f>$O$156</f>
        <v>所定労働時間(h/月)</v>
      </c>
      <c r="G181" s="443" t="s">
        <v>51</v>
      </c>
      <c r="H181" s="249"/>
      <c r="I181" s="249"/>
      <c r="J181" s="257" t="str">
        <f>$H$53</f>
        <v>NEDO事業の従事時間(h/月)</v>
      </c>
      <c r="K181" s="234"/>
      <c r="L181" s="227"/>
      <c r="M181" s="452">
        <f>$H$54</f>
        <v>0</v>
      </c>
      <c r="N181" s="453"/>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99999999999999" hidden="1" customHeight="1" outlineLevel="1">
      <c r="A182" s="249"/>
      <c r="B182" s="440" t="str">
        <f>"( "&amp;H58+I58</f>
        <v>( 0</v>
      </c>
      <c r="C182" s="441"/>
      <c r="D182" s="301"/>
      <c r="E182" s="267"/>
      <c r="F182" s="302" t="str">
        <f>"ー　 "&amp;B58*F58-G58+D58&amp;"/固定含む )"</f>
        <v>ー　 0/固定含む )</v>
      </c>
      <c r="G182" s="441"/>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99999999999999"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99999999999999"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99999999999999"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99999999999999" hidden="1" customHeight="1" outlineLevel="1">
      <c r="A186" s="258" t="s">
        <v>56</v>
      </c>
      <c r="B186" s="254" t="s">
        <v>111</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4"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146</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4" hidden="1" outlineLevel="1">
      <c r="A188" s="249"/>
      <c r="B188" s="257"/>
      <c r="C188" s="233">
        <f>$A$54</f>
        <v>21</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99999999999999"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99999999999999"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99999999999999" hidden="1" customHeight="1" outlineLevel="1">
      <c r="A191" s="271"/>
      <c r="B191" s="270" t="s">
        <v>146</v>
      </c>
      <c r="C191" s="271"/>
      <c r="D191" s="270"/>
      <c r="E191" s="271"/>
      <c r="F191" s="265"/>
      <c r="G191" s="255" t="s">
        <v>154</v>
      </c>
      <c r="H191" s="274"/>
      <c r="I191" s="272"/>
      <c r="J191" s="273" t="str">
        <f>$H$53</f>
        <v>NEDO事業の従事時間(h/月)</v>
      </c>
      <c r="K191" s="216"/>
      <c r="L191" s="216"/>
      <c r="M191" s="273" t="s">
        <v>155</v>
      </c>
      <c r="N191" s="258"/>
      <c r="O191" s="284" t="s">
        <v>156</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99999999999999" hidden="1" customHeight="1" outlineLevel="1">
      <c r="A192" s="249"/>
      <c r="B192" s="448">
        <f>O188</f>
        <v>0</v>
      </c>
      <c r="C192" s="449"/>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99999999999999"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99999999999999"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99999999999999"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99999999999999"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99999999999999"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99999999999999"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99999999999999"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99999999999999"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99999999999999"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99999999999999"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99999999999999"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99999999999999"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99999999999999"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99999999999999"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99999999999999"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99999999999999"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99999999999999"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99999999999999"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99999999999999"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99999999999999"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99999999999999"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99999999999999"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99999999999999"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99999999999999"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99999999999999" hidden="1" customHeight="1" outlineLevel="1">
      <c r="A217" s="258" t="s">
        <v>56</v>
      </c>
      <c r="B217" s="254" t="s">
        <v>110</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4"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157</v>
      </c>
      <c r="N218" s="216"/>
      <c r="O218" s="311" t="s">
        <v>146</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4" hidden="1" outlineLevel="1">
      <c r="A219" s="249"/>
      <c r="B219" s="257"/>
      <c r="C219" s="233">
        <f>$A$54</f>
        <v>21</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99999999999999"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99999999999999"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99999999999999" hidden="1" customHeight="1" outlineLevel="1">
      <c r="A222" s="271"/>
      <c r="B222" s="270" t="s">
        <v>146</v>
      </c>
      <c r="C222" s="271"/>
      <c r="D222" s="270"/>
      <c r="E222" s="271"/>
      <c r="F222" s="265"/>
      <c r="G222" s="253" t="s">
        <v>158</v>
      </c>
      <c r="H222" s="274"/>
      <c r="I222" s="272"/>
      <c r="J222" s="273" t="str">
        <f>$H$53</f>
        <v>NEDO事業の従事時間(h/月)</v>
      </c>
      <c r="K222" s="216"/>
      <c r="L222" s="216"/>
      <c r="M222" s="273" t="s">
        <v>155</v>
      </c>
      <c r="N222" s="258"/>
      <c r="O222" s="284" t="s">
        <v>156</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99999999999999" hidden="1" customHeight="1" outlineLevel="1">
      <c r="A223" s="249"/>
      <c r="B223" s="448">
        <f>O219</f>
        <v>0</v>
      </c>
      <c r="C223" s="449"/>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99999999999999"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99999999999999"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99999999999999"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99999999999999"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99999999999999"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99999999999999"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99999999999999"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99999999999999"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99999999999999"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99999999999999"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99999999999999"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99999999999999"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99999999999999"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99999999999999"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99999999999999"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99999999999999"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99999999999999"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99999999999999"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99999999999999"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99999999999999"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99999999999999"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99999999999999"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99999999999999"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99999999999999"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99999999999999" customHeight="1" collapsed="1"/>
  </sheetData>
  <sheetProtection algorithmName="SHA-512" hashValue="c9WlsD/y2IECnLvgff0QCLuu8NndRdrY8fpl9tE1dckNP91sHF5YoC3zFnX/Dobej3hnbPaZgpPJVypFn2xYTA==" saltValue="CWGwphVypqLHU9w3O276nw==" spinCount="100000" sheet="1" formatRows="0" selectLockedCells="1"/>
  <dataConsolidate/>
  <mergeCells count="140">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s>
  <phoneticPr fontId="2"/>
  <conditionalFormatting sqref="A13:Q43">
    <cfRule type="expression" dxfId="529" priority="37">
      <formula>OR($C13="休暇",$C13="休日")</formula>
    </cfRule>
  </conditionalFormatting>
  <conditionalFormatting sqref="B13:B43">
    <cfRule type="expression" dxfId="528" priority="85">
      <formula>$B13="土"</formula>
    </cfRule>
    <cfRule type="expression" dxfId="527" priority="84">
      <formula>$B13="日"</formula>
    </cfRule>
  </conditionalFormatting>
  <conditionalFormatting sqref="B64 B68 F68 B71">
    <cfRule type="expression" dxfId="526" priority="35">
      <formula>OR($N$54="管理職",$N$54="裁量労働制",$N$54="固定残業制")</formula>
    </cfRule>
  </conditionalFormatting>
  <conditionalFormatting sqref="B64 B68 F68">
    <cfRule type="expression" dxfId="525" priority="3">
      <formula>OR($N$54="(大学・国研等)管理職",$N$54="(大学・国研等)裁量労働制")</formula>
    </cfRule>
  </conditionalFormatting>
  <conditionalFormatting sqref="B76">
    <cfRule type="expression" dxfId="524" priority="15">
      <formula>OR($N$54="管理職",$N$54="裁量労働制")</formula>
    </cfRule>
  </conditionalFormatting>
  <conditionalFormatting sqref="B77">
    <cfRule type="expression" dxfId="523" priority="29">
      <formula>OR($N$54="管理職",$N$54="裁量労働制")</formula>
    </cfRule>
  </conditionalFormatting>
  <conditionalFormatting sqref="B80">
    <cfRule type="expression" dxfId="522" priority="27">
      <formula>$N$54="固定残業制"</formula>
    </cfRule>
  </conditionalFormatting>
  <conditionalFormatting sqref="B83 B87 B90">
    <cfRule type="expression" dxfId="521" priority="24">
      <formula>$N$54="固定残業制"</formula>
    </cfRule>
  </conditionalFormatting>
  <conditionalFormatting sqref="B84 B88 B91">
    <cfRule type="expression" dxfId="520" priority="21">
      <formula>$N$54="固定残業制"</formula>
    </cfRule>
  </conditionalFormatting>
  <conditionalFormatting sqref="B65:C65 B69:C69 F69 B72:C72 B78:C78">
    <cfRule type="expression" dxfId="519" priority="9">
      <formula>OR($N$54="管理職",$N$54="裁量労働制")</formula>
    </cfRule>
  </conditionalFormatting>
  <conditionalFormatting sqref="B65:C65 B69:C69 F69 B72:C72">
    <cfRule type="expression" dxfId="518" priority="33">
      <formula>OR($N$54="管理職",$N$54="裁量労働制",$N$54="固定残業制")</formula>
    </cfRule>
  </conditionalFormatting>
  <conditionalFormatting sqref="B65:C65 B69:C69 F69">
    <cfRule type="expression" dxfId="517" priority="2">
      <formula>OR($N$54="(大学・国研等)管理職",$N$54="(大学・国研等)裁量労働制")</formula>
    </cfRule>
  </conditionalFormatting>
  <conditionalFormatting sqref="B69:D69">
    <cfRule type="expression" dxfId="516" priority="7">
      <formula>OR($N$54="管理職",$N$54="裁量労働制",$N$54="固定残業制",$N$54="(大学・国研等)管理職",$N$54="(大学・国研等)裁量労働制")</formula>
    </cfRule>
  </conditionalFormatting>
  <conditionalFormatting sqref="C64 F64:O64 C68 G68:O68 C71:N71">
    <cfRule type="expression" dxfId="515" priority="14">
      <formula>OR($N$54="管理職",$N$54="裁量労働制",$N$54="固定残業制")</formula>
    </cfRule>
  </conditionalFormatting>
  <conditionalFormatting sqref="C80:L80">
    <cfRule type="expression" dxfId="514" priority="25">
      <formula>$N$54="固定残業制"</formula>
    </cfRule>
  </conditionalFormatting>
  <conditionalFormatting sqref="C83:L83 C90:N90 C87:E87">
    <cfRule type="expression" dxfId="513" priority="18">
      <formula>$N$54="固定残業制"</formula>
    </cfRule>
  </conditionalFormatting>
  <conditionalFormatting sqref="C84:L84 C88:L88 C91:N91">
    <cfRule type="expression" dxfId="512" priority="19">
      <formula>$N$54="固定残業制"</formula>
    </cfRule>
  </conditionalFormatting>
  <conditionalFormatting sqref="C76:N76">
    <cfRule type="expression" dxfId="511" priority="34">
      <formula>OR($N$54="管理職",$N$54="裁量労働制")</formula>
    </cfRule>
  </conditionalFormatting>
  <conditionalFormatting sqref="C78:N78">
    <cfRule type="expression" dxfId="510" priority="32">
      <formula>OR($N$54="管理職",$N$54="裁量労働制")</formula>
    </cfRule>
  </conditionalFormatting>
  <conditionalFormatting sqref="C64:O64 C68 G68:O68">
    <cfRule type="expression" dxfId="509" priority="12">
      <formula>OR($N$54="管理職",$N$54="裁量労働制",$N$54="固定残業制",$N$54="(大学・国研等)管理職",$N$54="(大学・国研等)裁量労働制")</formula>
    </cfRule>
  </conditionalFormatting>
  <conditionalFormatting sqref="D65">
    <cfRule type="expression" dxfId="508" priority="1">
      <formula>OR($N$54="(大学・国研等)管理職",$N$54="(大学・国研等)裁量労働制")</formula>
    </cfRule>
  </conditionalFormatting>
  <conditionalFormatting sqref="D65:O65 C69 G69:O69 C72:N72">
    <cfRule type="expression" dxfId="507" priority="11">
      <formula>OR($N$54="管理職",$N$54="裁量労働制",$N$54="固定残業制")</formula>
    </cfRule>
  </conditionalFormatting>
  <conditionalFormatting sqref="D65:O65 C69 G69:O69">
    <cfRule type="expression" dxfId="506" priority="5">
      <formula>OR($N$54="(大学・国研等)管理職",$N$54="(大学・国研等)裁量労働制")</formula>
    </cfRule>
  </conditionalFormatting>
  <conditionalFormatting sqref="E10:F10">
    <cfRule type="expression" dxfId="505" priority="75">
      <formula>OR(I9="管理職/高プロ",I9="固定残業代有",I9="(大学・国研等)管理職/高プロ")</formula>
    </cfRule>
  </conditionalFormatting>
  <conditionalFormatting sqref="F83:L83 H90:N90">
    <cfRule type="expression" dxfId="504" priority="6">
      <formula>$N$54="固定残業制"</formula>
    </cfRule>
  </conditionalFormatting>
  <conditionalFormatting sqref="F87:L87">
    <cfRule type="expression" dxfId="503" priority="20">
      <formula>$N$54="固定残業制"</formula>
    </cfRule>
  </conditionalFormatting>
  <conditionalFormatting sqref="F77:N77">
    <cfRule type="expression" dxfId="502" priority="16">
      <formula>OR($N$54="管理職",$N$54="裁量労働制")</formula>
    </cfRule>
  </conditionalFormatting>
  <conditionalFormatting sqref="G10">
    <cfRule type="expression" dxfId="501" priority="80">
      <formula>OR($I$9="管理職/高プロ",$I$9="固定残業代有",$I$9="(大学・国研等)管理職/高プロ")</formula>
    </cfRule>
  </conditionalFormatting>
  <conditionalFormatting sqref="H2">
    <cfRule type="expression" dxfId="500" priority="78">
      <formula>COUNTA($F$1)=1</formula>
    </cfRule>
  </conditionalFormatting>
  <conditionalFormatting sqref="H10">
    <cfRule type="expression" dxfId="499" priority="73">
      <formula>OR($I$9="管理職/高プロ",$I$9="裁量",$I$9="固定残業代有",$I$9="(大学・国研等)裁量")</formula>
    </cfRule>
  </conditionalFormatting>
  <conditionalFormatting sqref="I9:J9">
    <cfRule type="expression" dxfId="498" priority="81">
      <formula>COUNTA($F$1)=1</formula>
    </cfRule>
  </conditionalFormatting>
  <conditionalFormatting sqref="I1:M1">
    <cfRule type="expression" dxfId="497" priority="83">
      <formula>$I$1&lt;&gt;"-"</formula>
    </cfRule>
  </conditionalFormatting>
  <conditionalFormatting sqref="J10">
    <cfRule type="expression" dxfId="496" priority="74">
      <formula>OR($I$9="管理職/高プロ",$I$9="裁量",$I$9="固定残業代有",$I$9="(大学・国研等)裁量")</formula>
    </cfRule>
  </conditionalFormatting>
  <conditionalFormatting sqref="K10">
    <cfRule type="expression" dxfId="495" priority="76">
      <formula>OR($I$9="裁量",$I$9="固定残業代有",$I$9="(大学・国研等)裁量")</formula>
    </cfRule>
  </conditionalFormatting>
  <conditionalFormatting sqref="M80">
    <cfRule type="expression" dxfId="494" priority="26">
      <formula>$N$54="固定残業制"</formula>
    </cfRule>
  </conditionalFormatting>
  <conditionalFormatting sqref="M83 M87 O90">
    <cfRule type="expression" dxfId="493" priority="23">
      <formula>$N$54="固定残業制"</formula>
    </cfRule>
  </conditionalFormatting>
  <conditionalFormatting sqref="M84 M88 O91">
    <cfRule type="expression" dxfId="492" priority="22">
      <formula>$N$54="固定残業制"</formula>
    </cfRule>
  </conditionalFormatting>
  <conditionalFormatting sqref="N10">
    <cfRule type="expression" dxfId="491" priority="82">
      <formula>OR($I$9="裁量",$I$9="固定残業代有",$I$9="(大学・国研等)裁量")</formula>
    </cfRule>
  </conditionalFormatting>
  <conditionalFormatting sqref="O10">
    <cfRule type="expression" dxfId="490" priority="86">
      <formula>OR($H$2="あり",$Q$2="あり")</formula>
    </cfRule>
  </conditionalFormatting>
  <conditionalFormatting sqref="O76">
    <cfRule type="expression" dxfId="489" priority="31">
      <formula>OR($N$54="管理職",$N$54="裁量労働制")</formula>
    </cfRule>
  </conditionalFormatting>
  <conditionalFormatting sqref="O77">
    <cfRule type="expression" dxfId="488" priority="10">
      <formula>OR(,$N$54="管理職",$N$54="裁量労働制")</formula>
    </cfRule>
  </conditionalFormatting>
  <conditionalFormatting sqref="O78">
    <cfRule type="expression" dxfId="487" priority="28">
      <formula>OR($N$54="管理職",$N$54="裁量労働制")</formula>
    </cfRule>
  </conditionalFormatting>
  <conditionalFormatting sqref="O80 O84 O88">
    <cfRule type="expression" dxfId="486" priority="17">
      <formula>$N$54="固定残業制"</formula>
    </cfRule>
  </conditionalFormatting>
  <conditionalFormatting sqref="P64 D68 O68:P68">
    <cfRule type="expression" dxfId="485" priority="4">
      <formula>OR($N$54="(大学・国研等)管理職",$N$54="(大学・国研等)裁量労働制")</formula>
    </cfRule>
  </conditionalFormatting>
  <conditionalFormatting sqref="P64 D68 P68 O71">
    <cfRule type="expression" dxfId="484" priority="13">
      <formula>OR($N$54="管理職",$N$54="裁量労働制",$N$54="固定残業制")</formula>
    </cfRule>
  </conditionalFormatting>
  <conditionalFormatting sqref="P65 P69 O72">
    <cfRule type="expression" dxfId="483" priority="8">
      <formula>OR($N$54="管理職",$N$54="裁量労働制",$N$54="固定残業制")</formula>
    </cfRule>
  </conditionalFormatting>
  <conditionalFormatting sqref="P65 P69">
    <cfRule type="expression" dxfId="482" priority="30">
      <formula>OR($N$54="管理職",$N$54="裁量労働制",$N$54="(大学・国研等)管理職",$N$54="(大学・国研等)裁量労働制")</formula>
    </cfRule>
  </conditionalFormatting>
  <conditionalFormatting sqref="Q2">
    <cfRule type="expression" dxfId="481" priority="79">
      <formula>COUNTA($F$1)=1</formula>
    </cfRule>
  </conditionalFormatting>
  <conditionalFormatting sqref="Q10">
    <cfRule type="expression" dxfId="480" priority="87">
      <formula>OR($H$2="あり",$Q$2="あり")</formula>
    </cfRule>
  </conditionalFormatting>
  <conditionalFormatting sqref="AI1">
    <cfRule type="expression" dxfId="478" priority="89">
      <formula>COUNTIF(AI2:AI26,"○")=COUNTA($AH$2:$AH$26)</formula>
    </cfRule>
  </conditionalFormatting>
  <dataValidations count="8">
    <dataValidation type="custom" allowBlank="1" showInputMessage="1" showErrorMessage="1" sqref="I20" xr:uid="{8E8214FF-3C66-4D05-B403-B3CEE07742A8}">
      <formula1>IF($C20="休日",I20="",I20&gt;"*")</formula1>
    </dataValidation>
    <dataValidation type="list" allowBlank="1" showInputMessage="1" showErrorMessage="1" sqref="H2 Q2" xr:uid="{37ED32E2-D078-4CC7-AEE8-DBD15B7ACA7F}">
      <formula1>"あり,なし"</formula1>
    </dataValidation>
    <dataValidation type="list" allowBlank="1" showInputMessage="1" showErrorMessage="1" sqref="F1:H1" xr:uid="{C0EB8B60-7F5B-4C56-B758-24AD9D130740}">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7AFA670B-3FD2-4FA8-9D9B-81C62359331D}">
      <formula1>0</formula1>
    </dataValidation>
    <dataValidation type="time" allowBlank="1" showInputMessage="1" showErrorMessage="1" errorTitle="時刻を入力してください。" error="0:00から23:59までの時刻が入力できます。" sqref="H13:H43 F13:F43 D13:D43" xr:uid="{A91EC140-6685-47CC-9A85-C5041E90A581}">
      <formula1>0</formula1>
      <formula2>0.999988425925926</formula2>
    </dataValidation>
    <dataValidation type="list" allowBlank="1" showInputMessage="1" showErrorMessage="1" sqref="N55:P55" xr:uid="{04B2681C-1213-4E4C-967A-5DC27F1A316F}">
      <formula1>"管理職,裁量労働制,固定残業制,一般従業員,エフォート"</formula1>
    </dataValidation>
    <dataValidation type="list" imeMode="on" allowBlank="1" sqref="I9:J9" xr:uid="{222DF4D7-CD76-4E6F-913D-F3CB76CB2D1A}">
      <formula1>"通常勤務,管理職/高プロ,裁量,固定残業代有,出向,(大学・国研等)管理職/高プロ,(大学・国研等)裁量,その他"</formula1>
    </dataValidation>
    <dataValidation type="list" allowBlank="1" showInputMessage="1" showErrorMessage="1" sqref="C13:C43" xr:uid="{153EEB84-71F1-4689-A799-476A23D21B2A}">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BD9B39A5-6C52-49CA-914B-255052EFB498}">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F91685AD-4373-471D-AA43-9EA8A9230B5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4B9C6-5C27-4FE0-9D22-19A799ED252B}">
  <dimension ref="A1:CZ248"/>
  <sheetViews>
    <sheetView showGridLines="0" view="pageBreakPreview" zoomScale="115" zoomScaleNormal="100" zoomScaleSheetLayoutView="115" workbookViewId="0">
      <pane ySplit="1" topLeftCell="A2" activePane="bottomLeft" state="frozen"/>
      <selection activeCell="I9" sqref="I9:J9"/>
      <selection pane="bottomLeft" activeCell="E3" sqref="E3:P3"/>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36328125" style="1" customWidth="1"/>
    <col min="17" max="17" width="6.36328125" style="1" customWidth="1"/>
    <col min="18" max="18" width="2.90625" style="80" customWidth="1"/>
    <col min="19" max="19" width="60.6328125" style="1" customWidth="1"/>
    <col min="20" max="20" width="2.6328125" style="1" customWidth="1"/>
    <col min="21" max="25" width="2.7265625" style="1" hidden="1" customWidth="1" outlineLevel="1"/>
    <col min="26" max="33" width="2.90625" style="1" hidden="1" customWidth="1" outlineLevel="1"/>
    <col min="34" max="34" width="26.26953125" style="72" hidden="1" customWidth="1" outlineLevel="1"/>
    <col min="35" max="35" width="7.7265625" style="3" hidden="1" customWidth="1" outlineLevel="1"/>
    <col min="36" max="37" width="9" style="1" hidden="1" customWidth="1" outlineLevel="1"/>
    <col min="38" max="38" width="10.6328125" style="323" customWidth="1" collapsed="1"/>
    <col min="39" max="40" width="10.6328125" style="323" customWidth="1"/>
    <col min="41" max="44" width="7.6328125" style="1" hidden="1" customWidth="1" outlineLevel="1"/>
    <col min="45" max="45" width="6.6328125" style="1" hidden="1" customWidth="1" outlineLevel="1"/>
    <col min="46" max="46" width="10.6328125" style="323" customWidth="1" collapsed="1"/>
    <col min="47" max="104" width="10.6328125" style="323" customWidth="1"/>
    <col min="105" max="16384" width="9" style="1"/>
  </cols>
  <sheetData>
    <row r="1" spans="1:104" ht="17.149999999999999" customHeight="1" thickBot="1">
      <c r="A1" s="336" t="s">
        <v>167</v>
      </c>
      <c r="B1" s="337"/>
      <c r="C1" s="337"/>
      <c r="D1" s="337"/>
      <c r="E1" s="337"/>
      <c r="F1" s="338" t="s">
        <v>177</v>
      </c>
      <c r="G1" s="339"/>
      <c r="H1" s="339"/>
      <c r="I1" s="340" t="str">
        <f>IF(AI1="エラーなし","-","コメント(S列)をご確認ください。")</f>
        <v>コメント(S列)をご確認ください。</v>
      </c>
      <c r="J1" s="341"/>
      <c r="K1" s="341"/>
      <c r="L1" s="341"/>
      <c r="M1" s="341"/>
      <c r="N1" s="34" t="str">
        <f>IF($F$1="委託業務従事日誌","契約管理番号：","事業番号：")</f>
        <v>事業番号：</v>
      </c>
      <c r="O1" s="346" t="s">
        <v>161</v>
      </c>
      <c r="P1" s="347"/>
      <c r="Q1" s="12" t="str">
        <f>IF($F$1="委託業務従事日誌","別紙８","")</f>
        <v/>
      </c>
      <c r="R1" s="348" t="s">
        <v>50</v>
      </c>
      <c r="S1" s="84" t="s">
        <v>94</v>
      </c>
      <c r="T1" s="104"/>
      <c r="U1" s="79"/>
      <c r="V1" s="79"/>
      <c r="W1" s="79"/>
      <c r="X1" s="79"/>
      <c r="Y1" s="324" t="s">
        <v>77</v>
      </c>
      <c r="Z1" s="324" t="s">
        <v>78</v>
      </c>
      <c r="AA1" s="324" t="s">
        <v>79</v>
      </c>
      <c r="AB1" s="324" t="s">
        <v>80</v>
      </c>
      <c r="AC1" s="324" t="s">
        <v>83</v>
      </c>
      <c r="AD1" s="324" t="s">
        <v>81</v>
      </c>
      <c r="AE1" s="324" t="s">
        <v>82</v>
      </c>
      <c r="AF1" s="324" t="s">
        <v>126</v>
      </c>
      <c r="AG1" s="324"/>
      <c r="AH1" s="72" t="s">
        <v>25</v>
      </c>
      <c r="AI1" s="73" t="str">
        <f>IF(COUNTIF(AI2:AI26,"○")=COUNTA(AH2:AH26),"エラーなし","エラーあり")</f>
        <v>エラーあり</v>
      </c>
      <c r="AJ1" s="76" t="s">
        <v>37</v>
      </c>
      <c r="AK1" s="76"/>
      <c r="AO1" s="30"/>
      <c r="AP1" s="30"/>
      <c r="AQ1" s="30"/>
      <c r="AR1" s="30"/>
      <c r="AS1" s="30"/>
    </row>
    <row r="2" spans="1:104" ht="17.149999999999999" customHeight="1" thickBot="1">
      <c r="A2" s="330" t="s">
        <v>14</v>
      </c>
      <c r="B2" s="331"/>
      <c r="C2" s="331"/>
      <c r="D2" s="331"/>
      <c r="E2" s="331"/>
      <c r="F2" s="331"/>
      <c r="G2" s="331"/>
      <c r="H2" s="101"/>
      <c r="I2" s="102"/>
      <c r="J2" s="102"/>
      <c r="K2" s="102"/>
      <c r="L2" s="102"/>
      <c r="M2" s="102"/>
      <c r="N2" s="102"/>
      <c r="O2" s="102"/>
      <c r="P2" s="102" t="s">
        <v>20</v>
      </c>
      <c r="Q2" s="78"/>
      <c r="R2" s="349"/>
      <c r="S2" s="79" t="str" cm="1">
        <f t="array" ref="S2">IF(AND(AI2="○",AI3="○"),"○",_xlfn.IFS(AI2="○","",AI2="✕","✕　"&amp;AJ2&amp;"　　")&amp;_xlfn.IFS(AI3="○","",AI3="✕","✕　"&amp;AJ3))</f>
        <v>○</v>
      </c>
      <c r="T2" s="79"/>
      <c r="W2" s="79"/>
      <c r="X2" s="79"/>
      <c r="Y2" s="325"/>
      <c r="Z2" s="325"/>
      <c r="AA2" s="325"/>
      <c r="AB2" s="325"/>
      <c r="AC2" s="325"/>
      <c r="AD2" s="325"/>
      <c r="AE2" s="325"/>
      <c r="AF2" s="325"/>
      <c r="AG2" s="325"/>
      <c r="AH2" s="180" t="s">
        <v>33</v>
      </c>
      <c r="AI2" s="181" t="str">
        <f>IF(A1="","✕","○")</f>
        <v>○</v>
      </c>
      <c r="AJ2" s="77" t="s">
        <v>43</v>
      </c>
    </row>
    <row r="3" spans="1:104" ht="17.149999999999999" customHeight="1" thickBot="1">
      <c r="A3" s="332" t="str">
        <f>IF($F$1="委託業務従事日誌","委託業務の名称：","助成事業の名称：")</f>
        <v>助成事業の名称：</v>
      </c>
      <c r="B3" s="333"/>
      <c r="C3" s="333"/>
      <c r="D3" s="333"/>
      <c r="E3" s="326" t="s">
        <v>132</v>
      </c>
      <c r="F3" s="327"/>
      <c r="G3" s="327"/>
      <c r="H3" s="327"/>
      <c r="I3" s="327"/>
      <c r="J3" s="327"/>
      <c r="K3" s="327"/>
      <c r="L3" s="327"/>
      <c r="M3" s="327"/>
      <c r="N3" s="327"/>
      <c r="O3" s="327"/>
      <c r="P3" s="327"/>
      <c r="Q3" s="97"/>
      <c r="R3" s="349"/>
      <c r="S3" s="79" t="str" cm="1">
        <f t="array" ref="S3">IF(AND(AI4="○",AI5="○"),"○",_xlfn.IFS(AI4="○","",AI4="✕","✕　"&amp;AJ4&amp;"　　")&amp;_xlfn.IFS(AI5="○","",AI5="✕","✕　"&amp;AJ5))</f>
        <v>✕　“他のNEDO事業有無”が未選択。　　✕　“他の公的事業有無”が未選択。</v>
      </c>
      <c r="T3" s="79"/>
      <c r="W3" s="79"/>
      <c r="X3" s="79"/>
      <c r="Y3" s="325"/>
      <c r="Z3" s="325"/>
      <c r="AA3" s="325"/>
      <c r="AB3" s="325"/>
      <c r="AC3" s="325"/>
      <c r="AD3" s="325"/>
      <c r="AE3" s="325"/>
      <c r="AF3" s="325"/>
      <c r="AG3" s="325"/>
      <c r="AH3" s="182" t="s">
        <v>32</v>
      </c>
      <c r="AI3" s="183" t="str">
        <f>IF(O1="","✕","○")</f>
        <v>○</v>
      </c>
      <c r="AJ3" s="77" t="s">
        <v>38</v>
      </c>
      <c r="AO3" s="169" t="s">
        <v>113</v>
      </c>
      <c r="AP3" s="171" t="s">
        <v>112</v>
      </c>
      <c r="AQ3" s="3"/>
      <c r="AR3" s="3"/>
      <c r="AS3" s="3"/>
    </row>
    <row r="4" spans="1:104" ht="17.149999999999999" customHeight="1" thickBot="1">
      <c r="A4" s="334"/>
      <c r="B4" s="335"/>
      <c r="C4" s="335"/>
      <c r="D4" s="335"/>
      <c r="E4" s="326" t="s">
        <v>131</v>
      </c>
      <c r="F4" s="327"/>
      <c r="G4" s="327"/>
      <c r="H4" s="327"/>
      <c r="I4" s="327"/>
      <c r="J4" s="327"/>
      <c r="K4" s="327"/>
      <c r="L4" s="327"/>
      <c r="M4" s="327"/>
      <c r="N4" s="327"/>
      <c r="O4" s="327"/>
      <c r="P4" s="327"/>
      <c r="Q4" s="97"/>
      <c r="S4" s="79" t="str">
        <f>IF(COUNTA(E3:P5)&gt;=1,"○","✕ "&amp;AJ6)</f>
        <v>○</v>
      </c>
      <c r="T4" s="79"/>
      <c r="W4" s="79"/>
      <c r="X4" s="79"/>
      <c r="Y4" s="325"/>
      <c r="Z4" s="325"/>
      <c r="AA4" s="325"/>
      <c r="AB4" s="325"/>
      <c r="AC4" s="325"/>
      <c r="AD4" s="325"/>
      <c r="AE4" s="325"/>
      <c r="AF4" s="325"/>
      <c r="AG4" s="325"/>
      <c r="AH4" s="182" t="s">
        <v>31</v>
      </c>
      <c r="AI4" s="183" t="str" cm="1">
        <f t="array" ref="AI4">_xlfn.IFS(H2="あり","○",H2="なし","○",TRUE,"✕")</f>
        <v>✕</v>
      </c>
      <c r="AJ4" s="77" t="s">
        <v>39</v>
      </c>
      <c r="AO4" s="170">
        <f>I9</f>
        <v>0</v>
      </c>
      <c r="AP4" s="172" t="e">
        <f>VLOOKUP($AO$4,$AO$11:$AS$19,2,)</f>
        <v>#N/A</v>
      </c>
      <c r="AQ4" s="3"/>
      <c r="AR4" s="3"/>
      <c r="AS4" s="3"/>
    </row>
    <row r="5" spans="1:104" ht="17.149999999999999" customHeight="1">
      <c r="A5" s="334"/>
      <c r="B5" s="335"/>
      <c r="C5" s="335"/>
      <c r="D5" s="335"/>
      <c r="E5" s="326" t="s">
        <v>162</v>
      </c>
      <c r="F5" s="327"/>
      <c r="G5" s="327"/>
      <c r="H5" s="327"/>
      <c r="I5" s="327"/>
      <c r="J5" s="327"/>
      <c r="K5" s="327"/>
      <c r="L5" s="327"/>
      <c r="M5" s="327"/>
      <c r="N5" s="327"/>
      <c r="O5" s="327"/>
      <c r="P5" s="327"/>
      <c r="Q5" s="97"/>
      <c r="R5" s="81"/>
      <c r="S5" s="79"/>
      <c r="T5" s="79"/>
      <c r="U5" s="29"/>
      <c r="V5" s="29"/>
      <c r="W5" s="79"/>
      <c r="X5" s="79"/>
      <c r="Y5" s="325"/>
      <c r="Z5" s="325"/>
      <c r="AA5" s="325"/>
      <c r="AB5" s="325"/>
      <c r="AC5" s="325"/>
      <c r="AD5" s="325"/>
      <c r="AE5" s="325"/>
      <c r="AF5" s="325"/>
      <c r="AG5" s="325"/>
      <c r="AH5" s="182" t="s">
        <v>30</v>
      </c>
      <c r="AI5" s="183" t="str" cm="1">
        <f t="array" ref="AI5">_xlfn.IFS(Q2="あり","○",Q2="なし","○",TRUE,"✕")</f>
        <v>✕</v>
      </c>
      <c r="AJ5" s="77" t="s">
        <v>95</v>
      </c>
      <c r="AO5" s="159"/>
      <c r="AP5" s="173" t="e">
        <f>VLOOKUP($AO$4,$AO$11:$AS$19,3,)</f>
        <v>#N/A</v>
      </c>
      <c r="AQ5" s="3"/>
      <c r="AR5" s="3"/>
      <c r="AS5" s="3"/>
    </row>
    <row r="6" spans="1:104" ht="17.149999999999999" customHeight="1">
      <c r="A6" s="332" t="str">
        <f>IF($F$1="委託業務従事日誌","再委託等項目：","委託・共同研究項目：")</f>
        <v>委託・共同研究項目：</v>
      </c>
      <c r="B6" s="333"/>
      <c r="C6" s="333"/>
      <c r="D6" s="333"/>
      <c r="E6" s="326" t="s">
        <v>15</v>
      </c>
      <c r="F6" s="327"/>
      <c r="G6" s="327"/>
      <c r="H6" s="327"/>
      <c r="I6" s="327"/>
      <c r="J6" s="327"/>
      <c r="K6" s="327"/>
      <c r="L6" s="327"/>
      <c r="M6" s="327"/>
      <c r="N6" s="327"/>
      <c r="O6" s="327"/>
      <c r="P6" s="327"/>
      <c r="Q6" s="97"/>
      <c r="S6" s="79"/>
      <c r="T6" s="79"/>
      <c r="W6" s="79"/>
      <c r="X6" s="79"/>
      <c r="Y6" s="325"/>
      <c r="Z6" s="325"/>
      <c r="AA6" s="325"/>
      <c r="AB6" s="325"/>
      <c r="AC6" s="325"/>
      <c r="AD6" s="325"/>
      <c r="AE6" s="325"/>
      <c r="AF6" s="325"/>
      <c r="AG6" s="325"/>
      <c r="AH6" s="182" t="s">
        <v>29</v>
      </c>
      <c r="AI6" s="183" t="str">
        <f>IF(COUNTA(E3:P5)&gt;=1,"○","✕")</f>
        <v>○</v>
      </c>
      <c r="AJ6" s="77" t="s">
        <v>40</v>
      </c>
      <c r="AO6" s="159"/>
      <c r="AP6" s="173" t="e">
        <f>VLOOKUP($AO$4,$AO$11:$AS$19,4,)</f>
        <v>#N/A</v>
      </c>
      <c r="AQ6" s="3"/>
      <c r="AR6" s="3"/>
      <c r="AS6" s="3"/>
    </row>
    <row r="7" spans="1:104" ht="17.149999999999999" customHeight="1" thickBot="1">
      <c r="A7" s="96"/>
      <c r="B7" s="103"/>
      <c r="C7" s="333" t="str">
        <f>IF($F$1="委託業務従事日誌","委託先等名称：","助成先等名称：")</f>
        <v>助成先等名称：</v>
      </c>
      <c r="D7" s="329"/>
      <c r="E7" s="326" t="s">
        <v>128</v>
      </c>
      <c r="F7" s="327"/>
      <c r="G7" s="327"/>
      <c r="H7" s="327"/>
      <c r="I7" s="327"/>
      <c r="J7" s="327"/>
      <c r="K7" s="327"/>
      <c r="L7" s="327"/>
      <c r="M7" s="327"/>
      <c r="N7" s="327"/>
      <c r="O7" s="327"/>
      <c r="P7" s="327"/>
      <c r="Q7" s="97"/>
      <c r="R7" s="80" t="s">
        <v>49</v>
      </c>
      <c r="S7" s="79" t="str" cm="1">
        <f t="array" ref="S7">IF(COUNTA(E7)&gt;=1,_xlfn.IFS(E7=" ","✕"&amp;AJ7,E7="　","✕"&amp;AJ7,TRUE,"○"),"✕"&amp;AJ7)</f>
        <v>○</v>
      </c>
      <c r="T7" s="79"/>
      <c r="U7" s="30"/>
      <c r="V7" s="30"/>
      <c r="W7" s="79"/>
      <c r="X7" s="79"/>
      <c r="Y7" s="325"/>
      <c r="Z7" s="325"/>
      <c r="AA7" s="325"/>
      <c r="AB7" s="325"/>
      <c r="AC7" s="325"/>
      <c r="AD7" s="325"/>
      <c r="AE7" s="325"/>
      <c r="AF7" s="325"/>
      <c r="AG7" s="325"/>
      <c r="AH7" s="182" t="s">
        <v>28</v>
      </c>
      <c r="AI7" s="183" t="str" cm="1">
        <f t="array" ref="AI7">IF(COUNTA(E7)&gt;=1,_xlfn.IFS(E7=" ","✕",E7="　","✕",TRUE,"○"),"✕")</f>
        <v>○</v>
      </c>
      <c r="AJ7" s="77" t="s">
        <v>74</v>
      </c>
      <c r="AO7" s="159"/>
      <c r="AP7" s="189" t="e">
        <f>VLOOKUP($AO$4,$AO$11:$AS$19,5,)</f>
        <v>#N/A</v>
      </c>
      <c r="AQ7" s="3"/>
      <c r="AR7" s="3"/>
      <c r="AS7" s="3"/>
    </row>
    <row r="8" spans="1:104" ht="17.149999999999999" customHeight="1">
      <c r="A8" s="156"/>
      <c r="B8" s="157"/>
      <c r="C8" s="328" t="s">
        <v>75</v>
      </c>
      <c r="D8" s="329"/>
      <c r="E8" s="344" t="s">
        <v>129</v>
      </c>
      <c r="F8" s="345"/>
      <c r="G8" s="345"/>
      <c r="H8" s="345"/>
      <c r="J8" s="35"/>
      <c r="K8" s="53"/>
      <c r="L8" s="53" t="str">
        <f>IF($F$1="委託業務従事日誌","業務管理者等","主任研究者等")&amp;"　所属："</f>
        <v>主任研究者等　所属：</v>
      </c>
      <c r="M8" s="53"/>
      <c r="N8" s="344" t="s">
        <v>133</v>
      </c>
      <c r="O8" s="345"/>
      <c r="P8" s="345"/>
      <c r="Q8" s="98"/>
      <c r="R8" s="80" t="s">
        <v>49</v>
      </c>
      <c r="S8" s="79" t="str" cm="1">
        <f t="array" ref="S8">_xlfn.IFS(AND(COUNTA(E8)&gt;=1,COUNTA(N8)&gt;=1),"○",TRUE,IF(COUNTA(E8)&gt;=1,"","✕ "&amp;AJ8&amp;" ")&amp;IF(COUNTA(N8)&gt;=1,"","✕ "&amp;AJ10))</f>
        <v>○</v>
      </c>
      <c r="T8" s="79"/>
      <c r="W8" s="79"/>
      <c r="X8" s="79"/>
      <c r="Y8" s="325"/>
      <c r="Z8" s="325"/>
      <c r="AA8" s="325"/>
      <c r="AB8" s="325"/>
      <c r="AC8" s="325"/>
      <c r="AD8" s="325"/>
      <c r="AE8" s="325"/>
      <c r="AF8" s="325"/>
      <c r="AG8" s="325"/>
      <c r="AH8" s="184" t="s">
        <v>97</v>
      </c>
      <c r="AI8" s="183" t="str">
        <f>IF(COUNTA(E8)&gt;=1,"○","✕")</f>
        <v>○</v>
      </c>
      <c r="AJ8" s="77" t="s">
        <v>96</v>
      </c>
      <c r="AO8" s="159"/>
      <c r="AP8" s="190"/>
      <c r="AQ8" s="3"/>
      <c r="AR8" s="3"/>
      <c r="AS8" s="3"/>
    </row>
    <row r="9" spans="1:104" ht="21" customHeight="1">
      <c r="A9" s="350" t="s">
        <v>107</v>
      </c>
      <c r="B9" s="157"/>
      <c r="C9" s="107"/>
      <c r="D9" s="105" t="s">
        <v>3</v>
      </c>
      <c r="E9" s="344" t="s">
        <v>176</v>
      </c>
      <c r="F9" s="344"/>
      <c r="G9" s="344"/>
      <c r="H9" s="344"/>
      <c r="I9" s="358"/>
      <c r="J9" s="359"/>
      <c r="K9" s="52"/>
      <c r="L9" s="52" t="s">
        <v>6</v>
      </c>
      <c r="M9" s="52"/>
      <c r="N9" s="344" t="s">
        <v>130</v>
      </c>
      <c r="O9" s="345"/>
      <c r="P9" s="345"/>
      <c r="Q9" s="98"/>
      <c r="R9" s="80" t="s">
        <v>49</v>
      </c>
      <c r="S9" s="79" t="str" cm="1">
        <f t="array" ref="S9">_xlfn.IFS(AND(COUNTA(E9)&gt;=1,COUNTA(N9)&gt;=1),"○",TRUE,IF(COUNTA(E9)&gt;=1,"","✕ "&amp;AJ9&amp;" ")&amp;IF(COUNTA(N9)&gt;=1,"","✕ "&amp;AJ11))</f>
        <v>○</v>
      </c>
      <c r="T9" s="79"/>
      <c r="W9" s="79"/>
      <c r="X9" s="79"/>
      <c r="Y9" s="325"/>
      <c r="Z9" s="325"/>
      <c r="AA9" s="325"/>
      <c r="AB9" s="325"/>
      <c r="AC9" s="325"/>
      <c r="AD9" s="325"/>
      <c r="AE9" s="325"/>
      <c r="AF9" s="325"/>
      <c r="AG9" s="325"/>
      <c r="AH9" s="182" t="s">
        <v>99</v>
      </c>
      <c r="AI9" s="183" t="str">
        <f>IF(COUNTA(E9)&gt;=1,"○","✕")</f>
        <v>○</v>
      </c>
      <c r="AJ9" s="77" t="s">
        <v>98</v>
      </c>
      <c r="AO9" s="159"/>
      <c r="AP9" s="158"/>
      <c r="AQ9" s="3"/>
      <c r="AR9" s="3"/>
      <c r="AS9" s="3"/>
    </row>
    <row r="10" spans="1:104" ht="30" customHeight="1" thickBot="1">
      <c r="A10" s="351"/>
      <c r="B10" s="69">
        <f>COUNTIF($B$13:$B$43,"月")+COUNTIF($B$13:$B$43,"火")+COUNTIF($B$13:$B$43,"水")+COUNTIF($B$13:$B$43,"木")+COUNTIF($B$13:$B$43,"金")+COUNTIF($B$13:$B$43,"土")+COUNTIF($B$13:$B$43,"日")-COUNTIF($C$13:$C$43,"休日")-COUNTIF($C$13:$C$43,"休日出勤")-COUNTIF($C$13:$C$43,"振休")-COUNTIF($C$13:$C$43,"代休")</f>
        <v>22</v>
      </c>
      <c r="C10" s="377" t="str">
        <f>"←稼働"&amp;F54&amp;"日
 + "&amp;"休暇"&amp;E54&amp;"日"</f>
        <v>←稼働22日
 + 休暇0日</v>
      </c>
      <c r="D10" s="378"/>
      <c r="E10" s="379" t="str">
        <f>IF(OR(I9="管理職/高プロ",I9="固定残業代有",I9="(大学・国研等)管理職/高プロ"),"所定労働時間                                                                                                                                                                                              (h/日)","")</f>
        <v/>
      </c>
      <c r="F10" s="380"/>
      <c r="G10" s="99"/>
      <c r="H10" s="381" t="str" cm="1">
        <f t="array" ref="H10">_xlfn.IFS(OR(N54="管理職",N54="裁量労働制",N54="固定残業制"),"時間休(h/月)",OR(N54="(大学・国研等)裁量労働制"),"給与支給上の休日労働時間(h/月)",TRUE,"")</f>
        <v/>
      </c>
      <c r="I10" s="343"/>
      <c r="J10" s="106"/>
      <c r="K10" s="381" t="str" cm="1">
        <f t="array" ref="K10">_xlfn.IFS(OR(N54="裁量労働制",N54="(大学・国研等)裁量労働制"),"労基提出した協定上
の みなし時間(h/日)",N54="固定残業制","雇用契約に記載の
固定残業時間(h/月)",TRUE,"")</f>
        <v/>
      </c>
      <c r="L10" s="343"/>
      <c r="M10" s="343"/>
      <c r="N10" s="106"/>
      <c r="O10" s="342" t="str" cm="1">
        <f t="array" ref="O10">_xlfn.IFS(OR(H2="あり",Q2="あり"),"他の公的事業
従事(h/月)",AND(H2="なし",Q2="なし"),"",TRUE,"")</f>
        <v/>
      </c>
      <c r="P10" s="343"/>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5"/>
      <c r="Z10" s="325"/>
      <c r="AA10" s="325"/>
      <c r="AB10" s="325"/>
      <c r="AC10" s="325"/>
      <c r="AD10" s="325"/>
      <c r="AE10" s="325"/>
      <c r="AF10" s="325"/>
      <c r="AG10" s="325"/>
      <c r="AH10" s="182" t="s">
        <v>100</v>
      </c>
      <c r="AI10" s="183" t="str">
        <f>IF(COUNTA(N8)&gt;=1,"○","✕")</f>
        <v>○</v>
      </c>
      <c r="AJ10" s="77" t="s">
        <v>101</v>
      </c>
      <c r="AO10" s="93"/>
      <c r="AP10" s="3"/>
      <c r="AQ10" s="3"/>
      <c r="AR10" s="3"/>
      <c r="AS10" s="3"/>
    </row>
    <row r="11" spans="1:104" s="3" customFormat="1" ht="17.149999999999999" customHeight="1" thickBot="1">
      <c r="A11" s="360" t="s">
        <v>0</v>
      </c>
      <c r="B11" s="362" t="s">
        <v>1</v>
      </c>
      <c r="C11" s="364" t="s">
        <v>92</v>
      </c>
      <c r="D11" s="366" t="s">
        <v>9</v>
      </c>
      <c r="E11" s="367"/>
      <c r="F11" s="367"/>
      <c r="G11" s="368"/>
      <c r="H11" s="369" t="s">
        <v>7</v>
      </c>
      <c r="I11" s="369" t="s">
        <v>8</v>
      </c>
      <c r="J11" s="371" t="s">
        <v>91</v>
      </c>
      <c r="K11" s="371"/>
      <c r="L11" s="371"/>
      <c r="M11" s="371"/>
      <c r="N11" s="371"/>
      <c r="O11" s="371"/>
      <c r="P11" s="371"/>
      <c r="Q11" s="372"/>
      <c r="R11" s="80"/>
      <c r="S11" s="109"/>
      <c r="T11" s="79"/>
      <c r="W11" s="79"/>
      <c r="X11" s="79"/>
      <c r="Y11" s="325"/>
      <c r="Z11" s="325"/>
      <c r="AA11" s="325"/>
      <c r="AB11" s="325"/>
      <c r="AC11" s="325"/>
      <c r="AD11" s="325"/>
      <c r="AE11" s="325"/>
      <c r="AF11" s="325"/>
      <c r="AG11" s="325"/>
      <c r="AH11" s="182" t="s">
        <v>103</v>
      </c>
      <c r="AI11" s="183" t="str">
        <f>IF(COUNTA(N9)&gt;=1,"○","✕")</f>
        <v>○</v>
      </c>
      <c r="AJ11" s="77" t="s">
        <v>102</v>
      </c>
      <c r="AK11" s="1"/>
      <c r="AL11" s="323"/>
      <c r="AM11" s="323"/>
      <c r="AN11" s="323"/>
      <c r="AO11" s="165" t="s">
        <v>113</v>
      </c>
      <c r="AP11" s="176" t="s">
        <v>112</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49999999999999" customHeight="1" thickBot="1">
      <c r="A12" s="361"/>
      <c r="B12" s="363"/>
      <c r="C12" s="365"/>
      <c r="D12" s="49" t="s">
        <v>4</v>
      </c>
      <c r="E12" s="4" t="s">
        <v>5</v>
      </c>
      <c r="F12" s="5" t="s">
        <v>4</v>
      </c>
      <c r="G12" s="4" t="s">
        <v>5</v>
      </c>
      <c r="H12" s="370"/>
      <c r="I12" s="370"/>
      <c r="J12" s="373"/>
      <c r="K12" s="373"/>
      <c r="L12" s="373"/>
      <c r="M12" s="373"/>
      <c r="N12" s="373"/>
      <c r="O12" s="373"/>
      <c r="P12" s="373"/>
      <c r="Q12" s="374"/>
      <c r="R12" s="80"/>
      <c r="S12" s="109" t="str">
        <f>IF(TEXT(ABS((E23-D23)+(G23-F23)-H23),IF((E23-D23)+(G23-F23)&lt;H23,"-[h]:mm","[h]:mm"))&lt;"0:00"*1,"✕","○")</f>
        <v>○</v>
      </c>
      <c r="T12" s="79"/>
      <c r="W12" s="79"/>
      <c r="X12" s="79"/>
      <c r="Y12" s="325"/>
      <c r="Z12" s="325"/>
      <c r="AA12" s="325"/>
      <c r="AB12" s="325"/>
      <c r="AC12" s="325"/>
      <c r="AD12" s="325"/>
      <c r="AE12" s="325"/>
      <c r="AF12" s="325"/>
      <c r="AG12" s="325"/>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114</v>
      </c>
      <c r="AP12" s="177" t="s">
        <v>15</v>
      </c>
      <c r="AQ12" s="174" t="s">
        <v>122</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49999999999999" customHeight="1" thickTop="1">
      <c r="A13" s="31">
        <f>DATEVALUE(TEXT(SUBSTITUTE(SUBSTITUTE(SUBSTITUTE($A$1,"元","１"),"分",""),"度","")&amp;"１日","yyyy/mm/d"))</f>
        <v>45839</v>
      </c>
      <c r="B13" s="45" t="str">
        <f>TEXT(A13,"aaa")</f>
        <v>火</v>
      </c>
      <c r="C13" s="94" t="s">
        <v>125</v>
      </c>
      <c r="D13" s="24"/>
      <c r="E13" s="25"/>
      <c r="F13" s="32"/>
      <c r="G13" s="25"/>
      <c r="H13" s="33"/>
      <c r="I13" s="6" t="str" cm="1">
        <f t="array" ref="I13">IFERROR(_xlfn.IFS(AND(D13&gt;0,E13=""),"--",AND(F13&gt;0,G13=""),"--",VALUE(TEXT(E13-D13,"[h]:mm"))+VALUE(TEXT(G13-F13,"[h]:mm"))-VALUE(TEXT(H13,"[h]:mm"))=0,"",VALUE(TEXT(E13-D13,"[h]:mm"))+VALUE(TEXT(G13-F13,"[h]:mm"))-VALUE(TEXT(H13,"[h]:mm"))&lt;0,"-",TRUE,(E13-D13)+(G13-F13)-H13),"-")</f>
        <v/>
      </c>
      <c r="J13" s="352"/>
      <c r="K13" s="353"/>
      <c r="L13" s="353"/>
      <c r="M13" s="353"/>
      <c r="N13" s="353"/>
      <c r="O13" s="353"/>
      <c r="P13" s="353"/>
      <c r="Q13" s="354"/>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121</v>
      </c>
      <c r="AP13" s="178" t="s">
        <v>15</v>
      </c>
      <c r="AQ13" s="160" t="s">
        <v>122</v>
      </c>
      <c r="AR13" s="160" t="s">
        <v>123</v>
      </c>
      <c r="AS13" s="161" t="s">
        <v>124</v>
      </c>
    </row>
    <row r="14" spans="1:104" ht="17.149999999999999" customHeight="1">
      <c r="A14" s="7">
        <f t="shared" ref="A14:A19" si="1">A13+1</f>
        <v>45840</v>
      </c>
      <c r="B14" s="46" t="str">
        <f>TEXT(A14,"aaa")</f>
        <v>水</v>
      </c>
      <c r="C14" s="94"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55"/>
      <c r="K14" s="356"/>
      <c r="L14" s="356"/>
      <c r="M14" s="356"/>
      <c r="N14" s="356"/>
      <c r="O14" s="356"/>
      <c r="P14" s="356"/>
      <c r="Q14" s="357"/>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120</v>
      </c>
      <c r="AP14" s="178" t="s">
        <v>15</v>
      </c>
      <c r="AQ14" s="160" t="s">
        <v>122</v>
      </c>
      <c r="AR14" s="160" t="s">
        <v>123</v>
      </c>
      <c r="AS14" s="161" t="s">
        <v>124</v>
      </c>
    </row>
    <row r="15" spans="1:104" ht="17.149999999999999" customHeight="1">
      <c r="A15" s="7">
        <f t="shared" si="1"/>
        <v>45841</v>
      </c>
      <c r="B15" s="46" t="str">
        <f t="shared" ref="B15:B18" si="3">TEXT(A15,"aaa")</f>
        <v>木</v>
      </c>
      <c r="C15" s="94"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55"/>
      <c r="K15" s="356"/>
      <c r="L15" s="356"/>
      <c r="M15" s="356"/>
      <c r="N15" s="356"/>
      <c r="O15" s="356"/>
      <c r="P15" s="356"/>
      <c r="Q15" s="357"/>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119</v>
      </c>
      <c r="AP15" s="178" t="s">
        <v>15</v>
      </c>
      <c r="AQ15" s="160" t="s">
        <v>122</v>
      </c>
      <c r="AR15" s="160" t="s">
        <v>123</v>
      </c>
      <c r="AS15" s="161" t="s">
        <v>124</v>
      </c>
    </row>
    <row r="16" spans="1:104" ht="17.149999999999999" customHeight="1">
      <c r="A16" s="7">
        <f t="shared" si="1"/>
        <v>45842</v>
      </c>
      <c r="B16" s="46" t="str">
        <f t="shared" si="3"/>
        <v>金</v>
      </c>
      <c r="C16" s="94"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55"/>
      <c r="K16" s="356"/>
      <c r="L16" s="356"/>
      <c r="M16" s="356"/>
      <c r="N16" s="356"/>
      <c r="O16" s="356"/>
      <c r="P16" s="356"/>
      <c r="Q16" s="357"/>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115</v>
      </c>
      <c r="AP16" s="178" t="s">
        <v>15</v>
      </c>
      <c r="AQ16" s="160" t="s">
        <v>122</v>
      </c>
      <c r="AR16" s="160" t="s">
        <v>15</v>
      </c>
      <c r="AS16" s="161" t="s">
        <v>15</v>
      </c>
    </row>
    <row r="17" spans="1:45" ht="17.149999999999999" customHeight="1">
      <c r="A17" s="7">
        <f t="shared" si="1"/>
        <v>45843</v>
      </c>
      <c r="B17" s="46" t="str">
        <f t="shared" si="3"/>
        <v>土</v>
      </c>
      <c r="C17" s="94" t="s">
        <v>23</v>
      </c>
      <c r="D17" s="60"/>
      <c r="E17" s="15"/>
      <c r="F17" s="16"/>
      <c r="G17" s="17"/>
      <c r="H17" s="18"/>
      <c r="I17" s="6" t="str" cm="1">
        <f t="array" ref="I17">IFERROR(_xlfn.IFS(AND(D17&gt;0,E17=""),"--",AND(F17&gt;0,G17=""),"--",VALUE(TEXT(E17-D17,"[h]:mm"))+VALUE(TEXT(G17-F17,"[h]:mm"))-VALUE(TEXT(H17,"[h]:mm"))=0,"",VALUE(TEXT(E17-D17,"[h]:mm"))+VALUE(TEXT(G17-F17,"[h]:mm"))-VALUE(TEXT(H17,"[h]:mm"))&lt;0,"-",TRUE,(E17-D17)+(G17-F17)-H17),"-")</f>
        <v/>
      </c>
      <c r="J17" s="355"/>
      <c r="K17" s="356"/>
      <c r="L17" s="356"/>
      <c r="M17" s="356"/>
      <c r="N17" s="356"/>
      <c r="O17" s="356"/>
      <c r="P17" s="356"/>
      <c r="Q17" s="357"/>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118</v>
      </c>
      <c r="AP17" s="178" t="s">
        <v>15</v>
      </c>
      <c r="AQ17" s="160" t="s">
        <v>122</v>
      </c>
      <c r="AR17" s="160" t="s">
        <v>15</v>
      </c>
      <c r="AS17" s="161" t="s">
        <v>15</v>
      </c>
    </row>
    <row r="18" spans="1:45" ht="17.149999999999999" customHeight="1">
      <c r="A18" s="23">
        <f t="shared" si="1"/>
        <v>45844</v>
      </c>
      <c r="B18" s="47" t="str">
        <f t="shared" si="3"/>
        <v>日</v>
      </c>
      <c r="C18" s="94" t="s">
        <v>23</v>
      </c>
      <c r="D18" s="60"/>
      <c r="E18" s="15"/>
      <c r="F18" s="26"/>
      <c r="G18" s="27"/>
      <c r="H18" s="28"/>
      <c r="I18" s="6" t="str" cm="1">
        <f t="array" ref="I18">IFERROR(_xlfn.IFS(AND(D18&gt;0,E18=""),"--",AND(F18&gt;0,G18=""),"--",VALUE(TEXT(E18-D18,"[h]:mm"))+VALUE(TEXT(G18-F18,"[h]:mm"))-VALUE(TEXT(H18,"[h]:mm"))=0,"",VALUE(TEXT(E18-D18,"[h]:mm"))+VALUE(TEXT(G18-F18,"[h]:mm"))-VALUE(TEXT(H18,"[h]:mm"))&lt;0,"-",TRUE,(E18-D18)+(G18-F18)-H18),"-")</f>
        <v/>
      </c>
      <c r="J18" s="355"/>
      <c r="K18" s="356"/>
      <c r="L18" s="356"/>
      <c r="M18" s="356"/>
      <c r="N18" s="356"/>
      <c r="O18" s="356"/>
      <c r="P18" s="356"/>
      <c r="Q18" s="357"/>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117</v>
      </c>
      <c r="AP18" s="178" t="s">
        <v>15</v>
      </c>
      <c r="AQ18" s="160" t="s">
        <v>122</v>
      </c>
      <c r="AR18" s="160" t="s">
        <v>15</v>
      </c>
      <c r="AS18" s="161" t="s">
        <v>15</v>
      </c>
    </row>
    <row r="19" spans="1:45" ht="17.149999999999999" customHeight="1" thickBot="1">
      <c r="A19" s="23">
        <f t="shared" si="1"/>
        <v>45845</v>
      </c>
      <c r="B19" s="47" t="str">
        <f>TEXT(A19,"aaa")</f>
        <v>月</v>
      </c>
      <c r="C19" s="94" t="s">
        <v>125</v>
      </c>
      <c r="D19" s="61"/>
      <c r="E19" s="14"/>
      <c r="F19" s="26"/>
      <c r="G19" s="27"/>
      <c r="H19" s="28"/>
      <c r="I19" s="6" t="str" cm="1">
        <f t="array" ref="I19">IFERROR(_xlfn.IFS(AND(D19&gt;0,E19=""),"--",AND(F19&gt;0,G19=""),"--",VALUE(TEXT(E19-D19,"[h]:mm"))+VALUE(TEXT(G19-F19,"[h]:mm"))-VALUE(TEXT(H19,"[h]:mm"))=0,"",VALUE(TEXT(E19-D19,"[h]:mm"))+VALUE(TEXT(G19-F19,"[h]:mm"))-VALUE(TEXT(H19,"[h]:mm"))&lt;0,"-",TRUE,(E19-D19)+(G19-F19)-H19),"-")</f>
        <v/>
      </c>
      <c r="J19" s="355"/>
      <c r="K19" s="356"/>
      <c r="L19" s="356"/>
      <c r="M19" s="356"/>
      <c r="N19" s="356"/>
      <c r="O19" s="356"/>
      <c r="P19" s="356"/>
      <c r="Q19" s="357"/>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116</v>
      </c>
      <c r="AP19" s="179" t="s">
        <v>15</v>
      </c>
      <c r="AQ19" s="175" t="s">
        <v>122</v>
      </c>
      <c r="AR19" s="175" t="s">
        <v>123</v>
      </c>
      <c r="AS19" s="162" t="s">
        <v>124</v>
      </c>
    </row>
    <row r="20" spans="1:45" ht="17.149999999999999" customHeight="1">
      <c r="A20" s="7">
        <f>A19+1</f>
        <v>45846</v>
      </c>
      <c r="B20" s="46" t="str">
        <f>TEXT(A20,"aaa")</f>
        <v>火</v>
      </c>
      <c r="C20" s="94" t="s">
        <v>125</v>
      </c>
      <c r="D20" s="61"/>
      <c r="E20" s="14"/>
      <c r="F20" s="16"/>
      <c r="G20" s="17"/>
      <c r="H20" s="18"/>
      <c r="I20" s="6" t="str" cm="1">
        <f t="array" ref="I20">IFERROR(_xlfn.IFS(AND(D20&gt;0,E20=""),"--",AND(F20&gt;0,G20=""),"--",VALUE(TEXT(E20-D20,"[h]:mm"))+VALUE(TEXT(G20-F20,"[h]:mm"))-VALUE(TEXT(H20,"[h]:mm"))=0,"",VALUE(TEXT(E20-D20,"[h]:mm"))+VALUE(TEXT(G20-F20,"[h]:mm"))-VALUE(TEXT(H20,"[h]:mm"))&lt;0,"-",TRUE,(E20-D20)+(G20-F20)-H20),"-")</f>
        <v/>
      </c>
      <c r="J20" s="382"/>
      <c r="K20" s="383"/>
      <c r="L20" s="383"/>
      <c r="M20" s="383"/>
      <c r="N20" s="383"/>
      <c r="O20" s="383"/>
      <c r="P20" s="383"/>
      <c r="Q20" s="384"/>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49999999999999" customHeight="1" thickBot="1">
      <c r="A21" s="7">
        <f t="shared" ref="A21" si="5">A20+1</f>
        <v>45847</v>
      </c>
      <c r="B21" s="46" t="str">
        <f t="shared" ref="B21:B43" si="6">TEXT(A21,"aaa")</f>
        <v>水</v>
      </c>
      <c r="C21" s="94" t="s">
        <v>125</v>
      </c>
      <c r="D21" s="60"/>
      <c r="E21" s="15"/>
      <c r="F21" s="16"/>
      <c r="G21" s="17"/>
      <c r="H21" s="18"/>
      <c r="I21" s="6" t="str" cm="1">
        <f t="array" ref="I21">IFERROR(_xlfn.IFS(AND(D21&gt;0,E21=""),"--",AND(F21&gt;0,G21=""),"--",VALUE(TEXT(E21-D21,"[h]:mm"))+VALUE(TEXT(G21-F21,"[h]:mm"))-VALUE(TEXT(H21,"[h]:mm"))=0,"",VALUE(TEXT(E21-D21,"[h]:mm"))+VALUE(TEXT(G21-F21,"[h]:mm"))-VALUE(TEXT(H21,"[h]:mm"))&lt;0,"-",TRUE,(E21-D21)+(G21-F21)-H21),"-")</f>
        <v/>
      </c>
      <c r="J21" s="355"/>
      <c r="K21" s="356"/>
      <c r="L21" s="356"/>
      <c r="M21" s="356"/>
      <c r="N21" s="356"/>
      <c r="O21" s="356"/>
      <c r="P21" s="356"/>
      <c r="Q21" s="357"/>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164</v>
      </c>
      <c r="AI21" s="185" t="str" cm="1">
        <f t="array" ref="AI21">_xlfn.IFS(AND(OR(I9="管理職/高プロ",I9="裁量",$I$9="固定残業代有"),AND(J10&gt;=0,J10&lt;=100)),"○",AND(I9="(大学・国研等)裁量",AND(J10&gt;=0,J10&lt;=100)),"○",I9="通常勤務","○",I9="出向","○",I9="(大学・国研等)管理職/高プロ","○",I9="その他","○",TRUE,"✕")</f>
        <v>✕</v>
      </c>
      <c r="AJ21" s="77" t="s">
        <v>163</v>
      </c>
    </row>
    <row r="22" spans="1:45" ht="17.149999999999999" customHeight="1">
      <c r="A22" s="36">
        <f>A21+1</f>
        <v>45848</v>
      </c>
      <c r="B22" s="46" t="str">
        <f t="shared" si="6"/>
        <v>木</v>
      </c>
      <c r="C22" s="94" t="s">
        <v>125</v>
      </c>
      <c r="D22" s="60"/>
      <c r="E22" s="15"/>
      <c r="F22" s="16"/>
      <c r="G22" s="17"/>
      <c r="H22" s="18"/>
      <c r="I22" s="6" t="str" cm="1">
        <f t="array" ref="I22">IFERROR(_xlfn.IFS(AND(D22&gt;0,E22=""),"--",AND(F22&gt;0,G22=""),"--",VALUE(TEXT(E22-D22,"[h]:mm"))+VALUE(TEXT(G22-F22,"[h]:mm"))-VALUE(TEXT(H22,"[h]:mm"))=0,"",VALUE(TEXT(E22-D22,"[h]:mm"))+VALUE(TEXT(G22-F22,"[h]:mm"))-VALUE(TEXT(H22,"[h]:mm"))&lt;0,"-",TRUE,(E22-D22)+(G22-F22)-H22),"-")</f>
        <v/>
      </c>
      <c r="J22" s="355"/>
      <c r="K22" s="356"/>
      <c r="L22" s="356"/>
      <c r="M22" s="356"/>
      <c r="N22" s="356"/>
      <c r="O22" s="356"/>
      <c r="P22" s="356"/>
      <c r="Q22" s="357"/>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49999999999999" customHeight="1">
      <c r="A23" s="7">
        <f t="shared" ref="A23:A38" si="7">A22+1</f>
        <v>45849</v>
      </c>
      <c r="B23" s="46" t="str">
        <f t="shared" si="6"/>
        <v>金</v>
      </c>
      <c r="C23" s="94" t="s">
        <v>125</v>
      </c>
      <c r="D23" s="60"/>
      <c r="E23" s="15"/>
      <c r="F23" s="16"/>
      <c r="G23" s="17"/>
      <c r="H23" s="18"/>
      <c r="I23" s="6" t="str" cm="1">
        <f t="array" ref="I23">IFERROR(_xlfn.IFS(AND(D23&gt;0,E23=""),"--",AND(F23&gt;0,G23=""),"--",VALUE(TEXT(E23-D23,"[h]:mm"))+VALUE(TEXT(G23-F23,"[h]:mm"))-VALUE(TEXT(H23,"[h]:mm"))=0,"",VALUE(TEXT(E23-D23,"[h]:mm"))+VALUE(TEXT(G23-F23,"[h]:mm"))-VALUE(TEXT(H23,"[h]:mm"))&lt;0,"-",TRUE,(E23-D23)+(G23-F23)-H23),"-")</f>
        <v/>
      </c>
      <c r="J23" s="355"/>
      <c r="K23" s="356"/>
      <c r="L23" s="356"/>
      <c r="M23" s="356"/>
      <c r="N23" s="356"/>
      <c r="O23" s="356"/>
      <c r="P23" s="356"/>
      <c r="Q23" s="357"/>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49999999999999" customHeight="1">
      <c r="A24" s="7">
        <f t="shared" si="7"/>
        <v>45850</v>
      </c>
      <c r="B24" s="46" t="str">
        <f t="shared" si="6"/>
        <v>土</v>
      </c>
      <c r="C24" s="94" t="s">
        <v>23</v>
      </c>
      <c r="D24" s="60"/>
      <c r="E24" s="15"/>
      <c r="F24" s="16"/>
      <c r="G24" s="17"/>
      <c r="H24" s="18"/>
      <c r="I24" s="6" t="str" cm="1">
        <f t="array" ref="I24">IFERROR(_xlfn.IFS(AND(D24&gt;0,E24=""),"--",AND(F24&gt;0,G24=""),"--",VALUE(TEXT(E24-D24,"[h]:mm"))+VALUE(TEXT(G24-F24,"[h]:mm"))-VALUE(TEXT(H24,"[h]:mm"))=0,"",VALUE(TEXT(E24-D24,"[h]:mm"))+VALUE(TEXT(G24-F24,"[h]:mm"))-VALUE(TEXT(H24,"[h]:mm"))&lt;0,"-",TRUE,(E24-D24)+(G24-F24)-H24),"-")</f>
        <v/>
      </c>
      <c r="J24" s="355"/>
      <c r="K24" s="356"/>
      <c r="L24" s="356"/>
      <c r="M24" s="356"/>
      <c r="N24" s="356"/>
      <c r="O24" s="356"/>
      <c r="P24" s="356"/>
      <c r="Q24" s="357"/>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49999999999999" customHeight="1">
      <c r="A25" s="7">
        <f t="shared" si="7"/>
        <v>45851</v>
      </c>
      <c r="B25" s="46" t="str">
        <f t="shared" si="6"/>
        <v>日</v>
      </c>
      <c r="C25" s="94" t="s">
        <v>23</v>
      </c>
      <c r="D25" s="60"/>
      <c r="E25" s="15"/>
      <c r="F25" s="16"/>
      <c r="G25" s="17"/>
      <c r="H25" s="18"/>
      <c r="I25" s="6" t="str" cm="1">
        <f t="array" ref="I25">IFERROR(_xlfn.IFS(AND(D25&gt;0,E25=""),"--",AND(F25&gt;0,G25=""),"--",VALUE(TEXT(E25-D25,"[h]:mm"))+VALUE(TEXT(G25-F25,"[h]:mm"))-VALUE(TEXT(H25,"[h]:mm"))=0,"",VALUE(TEXT(E25-D25,"[h]:mm"))+VALUE(TEXT(G25-F25,"[h]:mm"))-VALUE(TEXT(H25,"[h]:mm"))&lt;0,"-",TRUE,(E25-D25)+(G25-F25)-H25),"-")</f>
        <v/>
      </c>
      <c r="J25" s="355"/>
      <c r="K25" s="356"/>
      <c r="L25" s="356"/>
      <c r="M25" s="356"/>
      <c r="N25" s="356"/>
      <c r="O25" s="356"/>
      <c r="P25" s="356"/>
      <c r="Q25" s="357"/>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49999999999999" customHeight="1">
      <c r="A26" s="7">
        <f t="shared" si="7"/>
        <v>45852</v>
      </c>
      <c r="B26" s="46" t="str">
        <f t="shared" si="6"/>
        <v>月</v>
      </c>
      <c r="C26" s="94" t="s">
        <v>125</v>
      </c>
      <c r="D26" s="61"/>
      <c r="E26" s="14"/>
      <c r="F26" s="16"/>
      <c r="G26" s="17"/>
      <c r="H26" s="18"/>
      <c r="I26" s="6" t="str" cm="1">
        <f t="array" ref="I26">IFERROR(_xlfn.IFS(AND(D26&gt;0,E26=""),"--",AND(F26&gt;0,G26=""),"--",VALUE(TEXT(E26-D26,"[h]:mm"))+VALUE(TEXT(G26-F26,"[h]:mm"))-VALUE(TEXT(H26,"[h]:mm"))=0,"",VALUE(TEXT(E26-D26,"[h]:mm"))+VALUE(TEXT(G26-F26,"[h]:mm"))-VALUE(TEXT(H26,"[h]:mm"))&lt;0,"-",TRUE,(E26-D26)+(G26-F26)-H26),"-")</f>
        <v/>
      </c>
      <c r="J26" s="355"/>
      <c r="K26" s="356"/>
      <c r="L26" s="356"/>
      <c r="M26" s="356"/>
      <c r="N26" s="356"/>
      <c r="O26" s="356"/>
      <c r="P26" s="356"/>
      <c r="Q26" s="357"/>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49999999999999" customHeight="1">
      <c r="A27" s="7">
        <f t="shared" si="7"/>
        <v>45853</v>
      </c>
      <c r="B27" s="46" t="str">
        <f t="shared" si="6"/>
        <v>火</v>
      </c>
      <c r="C27" s="94" t="s">
        <v>125</v>
      </c>
      <c r="D27" s="61"/>
      <c r="E27" s="14"/>
      <c r="F27" s="16"/>
      <c r="G27" s="17"/>
      <c r="H27" s="18"/>
      <c r="I27" s="6" t="str" cm="1">
        <f t="array" ref="I27">IFERROR(_xlfn.IFS(AND(D27&gt;0,E27=""),"--",AND(F27&gt;0,G27=""),"--",VALUE(TEXT(E27-D27,"[h]:mm"))+VALUE(TEXT(G27-F27,"[h]:mm"))-VALUE(TEXT(H27,"[h]:mm"))=0,"",VALUE(TEXT(E27-D27,"[h]:mm"))+VALUE(TEXT(G27-F27,"[h]:mm"))-VALUE(TEXT(H27,"[h]:mm"))&lt;0,"-",TRUE,(E27-D27)+(G27-F27)-H27),"-")</f>
        <v/>
      </c>
      <c r="J27" s="355"/>
      <c r="K27" s="375"/>
      <c r="L27" s="375"/>
      <c r="M27" s="375"/>
      <c r="N27" s="375"/>
      <c r="O27" s="375"/>
      <c r="P27" s="375"/>
      <c r="Q27" s="37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49999999999999" customHeight="1">
      <c r="A28" s="7">
        <f t="shared" si="7"/>
        <v>45854</v>
      </c>
      <c r="B28" s="46" t="str">
        <f t="shared" si="6"/>
        <v>水</v>
      </c>
      <c r="C28" s="94"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55"/>
      <c r="K28" s="375"/>
      <c r="L28" s="375"/>
      <c r="M28" s="375"/>
      <c r="N28" s="375"/>
      <c r="O28" s="375"/>
      <c r="P28" s="375"/>
      <c r="Q28" s="37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49999999999999" customHeight="1">
      <c r="A29" s="7">
        <f t="shared" si="7"/>
        <v>45855</v>
      </c>
      <c r="B29" s="46" t="str">
        <f t="shared" si="6"/>
        <v>木</v>
      </c>
      <c r="C29" s="94" t="s">
        <v>125</v>
      </c>
      <c r="D29" s="61"/>
      <c r="E29" s="14"/>
      <c r="F29" s="16"/>
      <c r="G29" s="17"/>
      <c r="H29" s="18"/>
      <c r="I29" s="6" t="str" cm="1">
        <f t="array" ref="I29">IFERROR(_xlfn.IFS(AND(D29&gt;0,E29=""),"--",AND(F29&gt;0,G29=""),"--",VALUE(TEXT(E29-D29,"[h]:mm"))+VALUE(TEXT(G29-F29,"[h]:mm"))-VALUE(TEXT(H29,"[h]:mm"))=0,"",VALUE(TEXT(E29-D29,"[h]:mm"))+VALUE(TEXT(G29-F29,"[h]:mm"))-VALUE(TEXT(H29,"[h]:mm"))&lt;0,"-",TRUE,(E29-D29)+(G29-F29)-H29),"-")</f>
        <v/>
      </c>
      <c r="J29" s="355"/>
      <c r="K29" s="375"/>
      <c r="L29" s="375"/>
      <c r="M29" s="375"/>
      <c r="N29" s="375"/>
      <c r="O29" s="375"/>
      <c r="P29" s="375"/>
      <c r="Q29" s="37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49999999999999" customHeight="1">
      <c r="A30" s="7">
        <f t="shared" si="7"/>
        <v>45856</v>
      </c>
      <c r="B30" s="46" t="str">
        <f t="shared" si="6"/>
        <v>金</v>
      </c>
      <c r="C30" s="94" t="s">
        <v>125</v>
      </c>
      <c r="D30" s="61"/>
      <c r="E30" s="14"/>
      <c r="F30" s="16"/>
      <c r="G30" s="17"/>
      <c r="H30" s="18"/>
      <c r="I30" s="6" t="str" cm="1">
        <f t="array" ref="I30">IFERROR(_xlfn.IFS(AND(D30&gt;0,E30=""),"--",AND(F30&gt;0,G30=""),"--",VALUE(TEXT(E30-D30,"[h]:mm"))+VALUE(TEXT(G30-F30,"[h]:mm"))-VALUE(TEXT(H30,"[h]:mm"))=0,"",VALUE(TEXT(E30-D30,"[h]:mm"))+VALUE(TEXT(G30-F30,"[h]:mm"))-VALUE(TEXT(H30,"[h]:mm"))&lt;0,"-",TRUE,(E30-D30)+(G30-F30)-H30),"-")</f>
        <v/>
      </c>
      <c r="J30" s="355"/>
      <c r="K30" s="356"/>
      <c r="L30" s="356"/>
      <c r="M30" s="356"/>
      <c r="N30" s="356"/>
      <c r="O30" s="356"/>
      <c r="P30" s="356"/>
      <c r="Q30" s="357"/>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49999999999999" customHeight="1">
      <c r="A31" s="7">
        <f t="shared" si="7"/>
        <v>45857</v>
      </c>
      <c r="B31" s="46" t="str">
        <f t="shared" si="6"/>
        <v>土</v>
      </c>
      <c r="C31" s="94" t="s">
        <v>23</v>
      </c>
      <c r="D31" s="60"/>
      <c r="E31" s="15"/>
      <c r="F31" s="16"/>
      <c r="G31" s="17"/>
      <c r="H31" s="18"/>
      <c r="I31" s="6" t="str" cm="1">
        <f t="array" ref="I31">IFERROR(_xlfn.IFS(AND(D31&gt;0,E31=""),"--",AND(F31&gt;0,G31=""),"--",VALUE(TEXT(E31-D31,"[h]:mm"))+VALUE(TEXT(G31-F31,"[h]:mm"))-VALUE(TEXT(H31,"[h]:mm"))=0,"",VALUE(TEXT(E31-D31,"[h]:mm"))+VALUE(TEXT(G31-F31,"[h]:mm"))-VALUE(TEXT(H31,"[h]:mm"))&lt;0,"-",TRUE,(E31-D31)+(G31-F31)-H31),"-")</f>
        <v/>
      </c>
      <c r="J31" s="355"/>
      <c r="K31" s="356"/>
      <c r="L31" s="356"/>
      <c r="M31" s="356"/>
      <c r="N31" s="356"/>
      <c r="O31" s="356"/>
      <c r="P31" s="356"/>
      <c r="Q31" s="357"/>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49999999999999" customHeight="1">
      <c r="A32" s="7">
        <f t="shared" si="7"/>
        <v>45858</v>
      </c>
      <c r="B32" s="46" t="str">
        <f t="shared" si="6"/>
        <v>日</v>
      </c>
      <c r="C32" s="94" t="s">
        <v>23</v>
      </c>
      <c r="D32" s="60"/>
      <c r="E32" s="15"/>
      <c r="F32" s="16"/>
      <c r="G32" s="17"/>
      <c r="H32" s="18"/>
      <c r="I32" s="6" t="str" cm="1">
        <f t="array" ref="I32">IFERROR(_xlfn.IFS(AND(D32&gt;0,E32=""),"--",AND(F32&gt;0,G32=""),"--",VALUE(TEXT(E32-D32,"[h]:mm"))+VALUE(TEXT(G32-F32,"[h]:mm"))-VALUE(TEXT(H32,"[h]:mm"))=0,"",VALUE(TEXT(E32-D32,"[h]:mm"))+VALUE(TEXT(G32-F32,"[h]:mm"))-VALUE(TEXT(H32,"[h]:mm"))&lt;0,"-",TRUE,(E32-D32)+(G32-F32)-H32),"-")</f>
        <v/>
      </c>
      <c r="J32" s="355"/>
      <c r="K32" s="356"/>
      <c r="L32" s="356"/>
      <c r="M32" s="356"/>
      <c r="N32" s="356"/>
      <c r="O32" s="356"/>
      <c r="P32" s="356"/>
      <c r="Q32" s="357"/>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49999999999999" customHeight="1">
      <c r="A33" s="7">
        <f t="shared" si="7"/>
        <v>45859</v>
      </c>
      <c r="B33" s="46" t="str">
        <f t="shared" si="6"/>
        <v>月</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355"/>
      <c r="K33" s="375"/>
      <c r="L33" s="375"/>
      <c r="M33" s="375"/>
      <c r="N33" s="375"/>
      <c r="O33" s="375"/>
      <c r="P33" s="375"/>
      <c r="Q33" s="37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49999999999999" customHeight="1">
      <c r="A34" s="7">
        <f t="shared" si="7"/>
        <v>45860</v>
      </c>
      <c r="B34" s="46" t="str">
        <f t="shared" si="6"/>
        <v>火</v>
      </c>
      <c r="C34" s="94" t="s">
        <v>125</v>
      </c>
      <c r="D34" s="13"/>
      <c r="E34" s="14"/>
      <c r="F34" s="16"/>
      <c r="G34" s="17"/>
      <c r="H34" s="18"/>
      <c r="I34" s="6" t="str" cm="1">
        <f t="array" ref="I34">IFERROR(_xlfn.IFS(AND(D34&gt;0,E34=""),"--",AND(F34&gt;0,G34=""),"--",VALUE(TEXT(E34-D34,"[h]:mm"))+VALUE(TEXT(G34-F34,"[h]:mm"))-VALUE(TEXT(H34,"[h]:mm"))=0,"",VALUE(TEXT(E34-D34,"[h]:mm"))+VALUE(TEXT(G34-F34,"[h]:mm"))-VALUE(TEXT(H34,"[h]:mm"))&lt;0,"-",TRUE,(E34-D34)+(G34-F34)-H34),"-")</f>
        <v/>
      </c>
      <c r="J34" s="355"/>
      <c r="K34" s="375"/>
      <c r="L34" s="375"/>
      <c r="M34" s="375"/>
      <c r="N34" s="375"/>
      <c r="O34" s="375"/>
      <c r="P34" s="375"/>
      <c r="Q34" s="37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49999999999999" customHeight="1">
      <c r="A35" s="7">
        <f t="shared" si="7"/>
        <v>45861</v>
      </c>
      <c r="B35" s="46" t="str">
        <f t="shared" si="6"/>
        <v>水</v>
      </c>
      <c r="C35" s="94"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55"/>
      <c r="K35" s="375"/>
      <c r="L35" s="375"/>
      <c r="M35" s="375"/>
      <c r="N35" s="375"/>
      <c r="O35" s="375"/>
      <c r="P35" s="375"/>
      <c r="Q35" s="37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49999999999999" customHeight="1">
      <c r="A36" s="7">
        <f t="shared" si="7"/>
        <v>45862</v>
      </c>
      <c r="B36" s="46" t="str">
        <f t="shared" si="6"/>
        <v>木</v>
      </c>
      <c r="C36" s="94" t="s">
        <v>125</v>
      </c>
      <c r="D36" s="13"/>
      <c r="E36" s="14"/>
      <c r="F36" s="16"/>
      <c r="G36" s="17"/>
      <c r="H36" s="18"/>
      <c r="I36" s="6" t="str" cm="1">
        <f t="array" ref="I36">IFERROR(_xlfn.IFS(AND(D36&gt;0,E36=""),"--",AND(F36&gt;0,G36=""),"--",VALUE(TEXT(E36-D36,"[h]:mm"))+VALUE(TEXT(G36-F36,"[h]:mm"))-VALUE(TEXT(H36,"[h]:mm"))=0,"",VALUE(TEXT(E36-D36,"[h]:mm"))+VALUE(TEXT(G36-F36,"[h]:mm"))-VALUE(TEXT(H36,"[h]:mm"))&lt;0,"-",TRUE,(E36-D36)+(G36-F36)-H36),"-")</f>
        <v/>
      </c>
      <c r="J36" s="355"/>
      <c r="K36" s="375"/>
      <c r="L36" s="375"/>
      <c r="M36" s="375"/>
      <c r="N36" s="375"/>
      <c r="O36" s="375"/>
      <c r="P36" s="375"/>
      <c r="Q36" s="37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49999999999999" customHeight="1">
      <c r="A37" s="7">
        <f t="shared" si="7"/>
        <v>45863</v>
      </c>
      <c r="B37" s="46" t="str">
        <f t="shared" si="6"/>
        <v>金</v>
      </c>
      <c r="C37" s="94" t="s">
        <v>125</v>
      </c>
      <c r="D37" s="13"/>
      <c r="E37" s="14"/>
      <c r="F37" s="16"/>
      <c r="G37" s="17"/>
      <c r="H37" s="18"/>
      <c r="I37" s="6" t="str" cm="1">
        <f t="array" ref="I37">IFERROR(_xlfn.IFS(AND(D37&gt;0,E37=""),"--",AND(F37&gt;0,G37=""),"--",VALUE(TEXT(E37-D37,"[h]:mm"))+VALUE(TEXT(G37-F37,"[h]:mm"))-VALUE(TEXT(H37,"[h]:mm"))=0,"",VALUE(TEXT(E37-D37,"[h]:mm"))+VALUE(TEXT(G37-F37,"[h]:mm"))-VALUE(TEXT(H37,"[h]:mm"))&lt;0,"-",TRUE,(E37-D37)+(G37-F37)-H37),"-")</f>
        <v/>
      </c>
      <c r="J37" s="355"/>
      <c r="K37" s="375"/>
      <c r="L37" s="375"/>
      <c r="M37" s="375"/>
      <c r="N37" s="375"/>
      <c r="O37" s="375"/>
      <c r="P37" s="375"/>
      <c r="Q37" s="37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49999999999999" customHeight="1">
      <c r="A38" s="7">
        <f t="shared" si="7"/>
        <v>45864</v>
      </c>
      <c r="B38" s="46" t="str">
        <f t="shared" si="6"/>
        <v>土</v>
      </c>
      <c r="C38" s="94" t="s">
        <v>23</v>
      </c>
      <c r="D38" s="60"/>
      <c r="E38" s="15"/>
      <c r="F38" s="16"/>
      <c r="G38" s="17"/>
      <c r="H38" s="18"/>
      <c r="I38" s="6" t="str" cm="1">
        <f t="array" ref="I38">IFERROR(_xlfn.IFS(AND(D38&gt;0,E38=""),"--",AND(F38&gt;0,G38=""),"--",VALUE(TEXT(E38-D38,"[h]:mm"))+VALUE(TEXT(G38-F38,"[h]:mm"))-VALUE(TEXT(H38,"[h]:mm"))=0,"",VALUE(TEXT(E38-D38,"[h]:mm"))+VALUE(TEXT(G38-F38,"[h]:mm"))-VALUE(TEXT(H38,"[h]:mm"))&lt;0,"-",TRUE,(E38-D38)+(G38-F38)-H38),"-")</f>
        <v/>
      </c>
      <c r="J38" s="355"/>
      <c r="K38" s="356"/>
      <c r="L38" s="356"/>
      <c r="M38" s="356"/>
      <c r="N38" s="356"/>
      <c r="O38" s="356"/>
      <c r="P38" s="356"/>
      <c r="Q38" s="357"/>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49999999999999" customHeight="1">
      <c r="A39" s="7">
        <f>A38+1</f>
        <v>45865</v>
      </c>
      <c r="B39" s="46" t="str">
        <f t="shared" si="6"/>
        <v>日</v>
      </c>
      <c r="C39" s="94" t="s">
        <v>23</v>
      </c>
      <c r="D39" s="60"/>
      <c r="E39" s="15"/>
      <c r="F39" s="16"/>
      <c r="G39" s="17"/>
      <c r="H39" s="18"/>
      <c r="I39" s="6" t="str" cm="1">
        <f t="array" ref="I39">IFERROR(_xlfn.IFS(AND(D39&gt;0,E39=""),"--",AND(F39&gt;0,G39=""),"--",VALUE(TEXT(E39-D39,"[h]:mm"))+VALUE(TEXT(G39-F39,"[h]:mm"))-VALUE(TEXT(H39,"[h]:mm"))=0,"",VALUE(TEXT(E39-D39,"[h]:mm"))+VALUE(TEXT(G39-F39,"[h]:mm"))-VALUE(TEXT(H39,"[h]:mm"))&lt;0,"-",TRUE,(E39-D39)+(G39-F39)-H39),"-")</f>
        <v/>
      </c>
      <c r="J39" s="355"/>
      <c r="K39" s="356"/>
      <c r="L39" s="356"/>
      <c r="M39" s="356"/>
      <c r="N39" s="356"/>
      <c r="O39" s="356"/>
      <c r="P39" s="356"/>
      <c r="Q39" s="357"/>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49999999999999" customHeight="1">
      <c r="A40" s="7">
        <f>A39+1</f>
        <v>45866</v>
      </c>
      <c r="B40" s="46" t="str">
        <f t="shared" si="6"/>
        <v>月</v>
      </c>
      <c r="C40" s="94" t="s">
        <v>125</v>
      </c>
      <c r="D40" s="13"/>
      <c r="E40" s="14"/>
      <c r="F40" s="16"/>
      <c r="G40" s="17"/>
      <c r="H40" s="18"/>
      <c r="I40" s="6" t="str" cm="1">
        <f t="array" ref="I40">IFERROR(_xlfn.IFS(AND(D40&gt;0,E40=""),"--",AND(F40&gt;0,G40=""),"--",VALUE(TEXT(E40-D40,"[h]:mm"))+VALUE(TEXT(G40-F40,"[h]:mm"))-VALUE(TEXT(H40,"[h]:mm"))=0,"",VALUE(TEXT(E40-D40,"[h]:mm"))+VALUE(TEXT(G40-F40,"[h]:mm"))-VALUE(TEXT(H40,"[h]:mm"))&lt;0,"-",TRUE,(E40-D40)+(G40-F40)-H40),"-")</f>
        <v/>
      </c>
      <c r="J40" s="355"/>
      <c r="K40" s="356"/>
      <c r="L40" s="356"/>
      <c r="M40" s="356"/>
      <c r="N40" s="356"/>
      <c r="O40" s="356"/>
      <c r="P40" s="356"/>
      <c r="Q40" s="357"/>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49999999999999" customHeight="1">
      <c r="A41" s="7">
        <f>IF(DAY(A40+1)&lt;4,"",A40+1)</f>
        <v>45867</v>
      </c>
      <c r="B41" s="46" t="str">
        <f t="shared" si="6"/>
        <v>火</v>
      </c>
      <c r="C41" s="94" t="s">
        <v>125</v>
      </c>
      <c r="D41" s="13"/>
      <c r="E41" s="14"/>
      <c r="F41" s="16"/>
      <c r="G41" s="17"/>
      <c r="H41" s="18"/>
      <c r="I41" s="6" t="str" cm="1">
        <f t="array" ref="I41">IFERROR(_xlfn.IFS(AND(D41&gt;0,E41=""),"--",AND(F41&gt;0,G41=""),"--",VALUE(TEXT(E41-D41,"[h]:mm"))+VALUE(TEXT(G41-F41,"[h]:mm"))-VALUE(TEXT(H41,"[h]:mm"))=0,"",VALUE(TEXT(E41-D41,"[h]:mm"))+VALUE(TEXT(G41-F41,"[h]:mm"))-VALUE(TEXT(H41,"[h]:mm"))&lt;0,"-",TRUE,(E41-D41)+(G41-F41)-H41),"-")</f>
        <v/>
      </c>
      <c r="J41" s="355"/>
      <c r="K41" s="356"/>
      <c r="L41" s="356"/>
      <c r="M41" s="356"/>
      <c r="N41" s="356"/>
      <c r="O41" s="356"/>
      <c r="P41" s="356"/>
      <c r="Q41" s="357"/>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49999999999999" customHeight="1">
      <c r="A42" s="7">
        <f>IF(DAY(A40+2)&lt;4,"",A40+2)</f>
        <v>45868</v>
      </c>
      <c r="B42" s="46" t="str">
        <f t="shared" si="6"/>
        <v>水</v>
      </c>
      <c r="C42" s="94" t="s">
        <v>125</v>
      </c>
      <c r="D42" s="13"/>
      <c r="E42" s="14"/>
      <c r="F42" s="16"/>
      <c r="G42" s="17"/>
      <c r="H42" s="18"/>
      <c r="I42" s="6" t="str" cm="1">
        <f t="array" ref="I42">IFERROR(_xlfn.IFS(AND(D42&gt;0,E42=""),"--",AND(F42&gt;0,G42=""),"--",VALUE(TEXT(E42-D42,"[h]:mm"))+VALUE(TEXT(G42-F42,"[h]:mm"))-VALUE(TEXT(H42,"[h]:mm"))=0,"",VALUE(TEXT(E42-D42,"[h]:mm"))+VALUE(TEXT(G42-F42,"[h]:mm"))-VALUE(TEXT(H42,"[h]:mm"))&lt;0,"-",TRUE,(E42-D42)+(G42-F42)-H42),"-")</f>
        <v/>
      </c>
      <c r="J42" s="355"/>
      <c r="K42" s="356"/>
      <c r="L42" s="356"/>
      <c r="M42" s="356"/>
      <c r="N42" s="356"/>
      <c r="O42" s="356"/>
      <c r="P42" s="356"/>
      <c r="Q42" s="357"/>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49999999999999" customHeight="1" thickBot="1">
      <c r="A43" s="8">
        <f>IF(DAY(A40+3)&lt;4,"",A40+3)</f>
        <v>45869</v>
      </c>
      <c r="B43" s="48" t="str">
        <f t="shared" si="6"/>
        <v>木</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91"/>
      <c r="K43" s="392"/>
      <c r="L43" s="392"/>
      <c r="M43" s="392"/>
      <c r="N43" s="392"/>
      <c r="O43" s="392"/>
      <c r="P43" s="392"/>
      <c r="Q43" s="393"/>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49999999999999"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159</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94" t="s">
        <v>10</v>
      </c>
      <c r="B46" s="395"/>
      <c r="C46" s="395"/>
      <c r="D46" s="395"/>
      <c r="E46" s="395"/>
      <c r="F46" s="395"/>
      <c r="G46" s="395"/>
      <c r="H46" s="395"/>
      <c r="I46" s="395"/>
      <c r="J46" s="395"/>
      <c r="K46" s="395"/>
      <c r="L46" s="395"/>
      <c r="M46" s="395"/>
      <c r="N46" s="395"/>
      <c r="O46" s="395"/>
      <c r="P46" s="395"/>
      <c r="Q46" s="396"/>
      <c r="AO46" s="30"/>
      <c r="AP46" s="30"/>
      <c r="AQ46" s="30"/>
      <c r="AR46" s="30"/>
      <c r="AS46" s="30"/>
    </row>
    <row r="47" spans="1:45" ht="10.5" customHeight="1" thickBot="1">
      <c r="A47" s="41"/>
      <c r="B47" s="64"/>
      <c r="C47" s="64"/>
      <c r="D47" s="397"/>
      <c r="E47" s="397"/>
      <c r="F47" s="65"/>
      <c r="G47" s="65"/>
      <c r="H47" s="65"/>
      <c r="I47" s="65"/>
      <c r="J47" s="397"/>
      <c r="K47" s="397"/>
      <c r="L47" s="397"/>
      <c r="M47" s="397"/>
      <c r="N47" s="397"/>
      <c r="O47" s="397"/>
      <c r="P47" s="397"/>
      <c r="Q47" s="398"/>
      <c r="AO47" s="30"/>
      <c r="AP47" s="30"/>
      <c r="AQ47" s="30"/>
      <c r="AR47" s="30"/>
      <c r="AS47" s="30"/>
    </row>
    <row r="48" spans="1:45" ht="16.5" customHeight="1" thickBot="1">
      <c r="A48" s="11"/>
      <c r="B48" s="399" t="s">
        <v>12</v>
      </c>
      <c r="C48" s="400"/>
      <c r="D48" s="401"/>
      <c r="E48" s="402"/>
      <c r="F48" s="63" t="s">
        <v>13</v>
      </c>
      <c r="G48" s="403"/>
      <c r="H48" s="404"/>
      <c r="I48" s="404"/>
      <c r="J48" s="405"/>
      <c r="K48" s="63" t="s">
        <v>11</v>
      </c>
      <c r="L48" s="406"/>
      <c r="M48" s="404"/>
      <c r="N48" s="404"/>
      <c r="O48" s="404"/>
      <c r="P48" s="405"/>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85" t="s">
        <v>55</v>
      </c>
      <c r="B50" s="385"/>
      <c r="C50" s="385"/>
      <c r="D50" s="385"/>
      <c r="E50" s="385"/>
      <c r="F50" s="385"/>
      <c r="G50" s="385"/>
      <c r="H50" s="385"/>
      <c r="I50" s="385"/>
      <c r="J50" s="385"/>
      <c r="K50" s="385"/>
      <c r="L50" s="385"/>
      <c r="M50" s="385"/>
      <c r="N50" s="385"/>
      <c r="O50" s="385"/>
      <c r="P50" s="385"/>
      <c r="Q50" s="385"/>
      <c r="AO50" s="30"/>
      <c r="AP50" s="30"/>
      <c r="AQ50" s="30"/>
      <c r="AR50" s="30"/>
      <c r="AS50" s="30"/>
    </row>
    <row r="51" spans="1:45" ht="21" customHeight="1">
      <c r="A51" s="386"/>
      <c r="B51" s="386"/>
      <c r="C51" s="386"/>
      <c r="D51" s="386"/>
      <c r="E51" s="386"/>
      <c r="F51" s="386"/>
      <c r="G51" s="386"/>
      <c r="H51" s="386"/>
      <c r="I51" s="386"/>
      <c r="J51" s="386"/>
      <c r="K51" s="386"/>
      <c r="L51" s="386"/>
      <c r="M51" s="386"/>
      <c r="N51" s="386"/>
      <c r="O51" s="386"/>
      <c r="P51" s="386"/>
      <c r="Q51" s="386"/>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142</v>
      </c>
      <c r="B53" s="213" t="s">
        <v>141</v>
      </c>
      <c r="C53" s="212"/>
      <c r="D53" s="212" t="str" cm="1">
        <f t="array" ref="D53">_xlfn.IFS(N54="裁量労働制","みなし労働時間(h/日)",N54="固定残業制","固定残業時間(h/月)",N54="(大学・国研等)裁量労働制","みなし労働時間(h/日)",TRUE,"-")</f>
        <v>-</v>
      </c>
      <c r="E53" s="212" t="s">
        <v>135</v>
      </c>
      <c r="F53" s="212" t="s">
        <v>136</v>
      </c>
      <c r="G53" s="214" t="s">
        <v>137</v>
      </c>
      <c r="H53" s="212" t="s">
        <v>138</v>
      </c>
      <c r="I53" s="215" t="s">
        <v>139</v>
      </c>
      <c r="J53" s="215" t="s">
        <v>140</v>
      </c>
      <c r="K53" s="216"/>
      <c r="L53" s="387" t="s">
        <v>143</v>
      </c>
      <c r="M53" s="388"/>
      <c r="N53" s="217" t="s">
        <v>21</v>
      </c>
      <c r="O53" s="218"/>
      <c r="P53" s="218"/>
      <c r="Q53" s="218"/>
      <c r="AI53" s="75"/>
    </row>
    <row r="54" spans="1:45" ht="11.5" hidden="1" outlineLevel="1" thickBot="1">
      <c r="A54" s="219">
        <f>$B$10</f>
        <v>22</v>
      </c>
      <c r="B54" s="220">
        <f>G10</f>
        <v>0</v>
      </c>
      <c r="C54" s="220"/>
      <c r="D54" s="221">
        <f>N10</f>
        <v>0</v>
      </c>
      <c r="E54" s="221">
        <f>COUNTIF($C$13:$C$43,"休暇")</f>
        <v>0</v>
      </c>
      <c r="F54" s="222">
        <f>A54-E54</f>
        <v>22</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89" t="str" cm="1">
        <f t="array" ref="L54">_xlfn.IFS(N54="裁量労働制",L57,N54="固定残業制",L58,N54="管理職",L56,N54="一般従業員",L59,N54="(大学・国研等)管理職",L60,N54="(大学・国研等)裁量労働制",L61,TRUE,"-")</f>
        <v>-</v>
      </c>
      <c r="M54" s="390"/>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1.5" hidden="1" outlineLevel="1" thickBot="1">
      <c r="A55" s="226"/>
      <c r="B55" s="226"/>
      <c r="C55" s="226"/>
      <c r="D55" s="227"/>
      <c r="E55" s="227"/>
      <c r="F55" s="227"/>
      <c r="G55" s="227"/>
      <c r="H55" s="227"/>
      <c r="I55" s="227"/>
      <c r="J55" s="227"/>
      <c r="K55" s="216"/>
      <c r="L55" s="228"/>
      <c r="M55" s="229"/>
      <c r="N55" s="226"/>
      <c r="O55" s="226"/>
      <c r="P55" s="226"/>
      <c r="Q55" s="226"/>
    </row>
    <row r="56" spans="1:45" ht="11.5" hidden="1" outlineLevel="1" thickBot="1">
      <c r="A56" s="219">
        <f>A54</f>
        <v>22</v>
      </c>
      <c r="B56" s="220">
        <f>B54</f>
        <v>0</v>
      </c>
      <c r="C56" s="220"/>
      <c r="D56" s="230"/>
      <c r="E56" s="221">
        <f>E54</f>
        <v>0</v>
      </c>
      <c r="F56" s="222">
        <f>A56-E56</f>
        <v>22</v>
      </c>
      <c r="G56" s="230">
        <f>G54</f>
        <v>0</v>
      </c>
      <c r="H56" s="221">
        <f>H54</f>
        <v>0</v>
      </c>
      <c r="I56" s="221">
        <f>I54</f>
        <v>0</v>
      </c>
      <c r="J56" s="230">
        <f>J54</f>
        <v>0</v>
      </c>
      <c r="K56" s="216"/>
      <c r="L56" s="389">
        <f>ROUNDDOWN(IF((B56*F56-G56)&gt;=(H56+I56+J56),H56+J56,IF((B56*F56-G56)&lt;=(H56+I56+J56),(B56*F56-G56)*(H56+J56)/(H56+I56+J56))),2)</f>
        <v>0</v>
      </c>
      <c r="M56" s="390"/>
      <c r="N56" s="225" t="s">
        <v>84</v>
      </c>
      <c r="O56" s="225"/>
      <c r="P56" s="225"/>
      <c r="Q56" s="225"/>
    </row>
    <row r="57" spans="1:45" ht="11.5" hidden="1" outlineLevel="1" thickBot="1">
      <c r="A57" s="219">
        <f>A54</f>
        <v>22</v>
      </c>
      <c r="B57" s="220">
        <f>B54</f>
        <v>0</v>
      </c>
      <c r="C57" s="220"/>
      <c r="D57" s="231">
        <f>D54</f>
        <v>0</v>
      </c>
      <c r="E57" s="221">
        <f>E54</f>
        <v>0</v>
      </c>
      <c r="F57" s="222">
        <f>A57-E57</f>
        <v>22</v>
      </c>
      <c r="G57" s="230">
        <f>G54</f>
        <v>0</v>
      </c>
      <c r="H57" s="221">
        <f>H54</f>
        <v>0</v>
      </c>
      <c r="I57" s="221">
        <f>I54</f>
        <v>0</v>
      </c>
      <c r="J57" s="221">
        <f>J54</f>
        <v>0</v>
      </c>
      <c r="K57" s="216"/>
      <c r="L57" s="389">
        <f>ROUNDDOWN(IF((D57*F57-G57)&gt;=(H57+I57),H57,IF((D57*F57-G57)&lt;(H57+I57),(D57*F57-G57)/(H57+I57)*H57))+J57,2)</f>
        <v>0</v>
      </c>
      <c r="M57" s="390"/>
      <c r="N57" s="225" t="s">
        <v>16</v>
      </c>
      <c r="O57" s="225"/>
      <c r="P57" s="225"/>
      <c r="Q57" s="225"/>
    </row>
    <row r="58" spans="1:45" ht="11.5" hidden="1" outlineLevel="1" thickBot="1">
      <c r="A58" s="219">
        <f>A54</f>
        <v>22</v>
      </c>
      <c r="B58" s="220">
        <f>B54</f>
        <v>0</v>
      </c>
      <c r="C58" s="220"/>
      <c r="D58" s="231">
        <f>D54</f>
        <v>0</v>
      </c>
      <c r="E58" s="221">
        <f>E54</f>
        <v>0</v>
      </c>
      <c r="F58" s="222">
        <f>A58-E58</f>
        <v>22</v>
      </c>
      <c r="G58" s="230">
        <f>G54</f>
        <v>0</v>
      </c>
      <c r="H58" s="221">
        <f>H54</f>
        <v>0</v>
      </c>
      <c r="I58" s="221">
        <f>I54</f>
        <v>0</v>
      </c>
      <c r="J58" s="221">
        <f>J54</f>
        <v>0</v>
      </c>
      <c r="K58" s="216"/>
      <c r="L58" s="389">
        <f>ROUNDDOWN(IF((B58*F58-G58)&gt;=(H58+I58),H58,IF((H58+I58)&lt;(B58*F58-G58+D58),(B58*F58-G58)*H58/(H58+I58),(B58*F58-G58)*H58/(H58+I58)+((H58+I58)-(B58*F58-G58+D58))*H58/(H58+I58)))+J58,2)</f>
        <v>0</v>
      </c>
      <c r="M58" s="390"/>
      <c r="N58" s="225" t="s">
        <v>17</v>
      </c>
      <c r="O58" s="225"/>
      <c r="P58" s="225"/>
      <c r="Q58" s="225"/>
    </row>
    <row r="59" spans="1:45" ht="11.5" hidden="1" outlineLevel="1" thickBot="1">
      <c r="A59" s="232"/>
      <c r="B59" s="232"/>
      <c r="C59" s="232"/>
      <c r="D59" s="233"/>
      <c r="E59" s="233"/>
      <c r="F59" s="233"/>
      <c r="G59" s="233"/>
      <c r="H59" s="233"/>
      <c r="I59" s="233"/>
      <c r="J59" s="233"/>
      <c r="K59" s="232"/>
      <c r="L59" s="389">
        <f>H54+J54</f>
        <v>0</v>
      </c>
      <c r="M59" s="390"/>
      <c r="N59" s="225" t="s">
        <v>18</v>
      </c>
      <c r="O59" s="225"/>
      <c r="P59" s="225"/>
      <c r="Q59" s="225"/>
    </row>
    <row r="60" spans="1:45" ht="13.5" hidden="1" outlineLevel="1" thickBot="1">
      <c r="A60" s="219">
        <f>A54</f>
        <v>22</v>
      </c>
      <c r="B60" s="220">
        <f>B54</f>
        <v>0</v>
      </c>
      <c r="C60" s="220"/>
      <c r="D60" s="231"/>
      <c r="E60" s="221">
        <f>E54</f>
        <v>0</v>
      </c>
      <c r="F60" s="222">
        <f>A60-E60</f>
        <v>22</v>
      </c>
      <c r="G60" s="230"/>
      <c r="H60" s="221">
        <f>H54</f>
        <v>0</v>
      </c>
      <c r="I60" s="221">
        <f>I54</f>
        <v>0</v>
      </c>
      <c r="J60" s="221">
        <f>J54</f>
        <v>0</v>
      </c>
      <c r="K60" s="216"/>
      <c r="L60" s="389">
        <f>ROUNDDOWN(IF((A60*B60)&gt;=(H60+J60+I60),(A60*B60),IF((A60*B60)&lt;(H60+J60+I60),(H60+J60+I60))),2)</f>
        <v>0</v>
      </c>
      <c r="M60" s="418"/>
      <c r="N60" s="235" t="s">
        <v>108</v>
      </c>
      <c r="O60" s="225"/>
      <c r="P60" s="225"/>
      <c r="Q60" s="225"/>
    </row>
    <row r="61" spans="1:45" ht="13.5" hidden="1" outlineLevel="1" thickBot="1">
      <c r="A61" s="219">
        <f>A54</f>
        <v>22</v>
      </c>
      <c r="B61" s="220">
        <f>B54</f>
        <v>0</v>
      </c>
      <c r="C61" s="220"/>
      <c r="D61" s="231">
        <f>D54</f>
        <v>0</v>
      </c>
      <c r="E61" s="221">
        <f>E54</f>
        <v>0</v>
      </c>
      <c r="F61" s="222">
        <f>A61-E61</f>
        <v>22</v>
      </c>
      <c r="G61" s="230">
        <f>G54</f>
        <v>0</v>
      </c>
      <c r="H61" s="221">
        <f>H54</f>
        <v>0</v>
      </c>
      <c r="I61" s="221">
        <f>I54</f>
        <v>0</v>
      </c>
      <c r="J61" s="221">
        <f>J54</f>
        <v>0</v>
      </c>
      <c r="K61" s="216"/>
      <c r="L61" s="389">
        <f>ROUNDDOWN(IF((A61*D61)+G61&gt;=(H61+J61+I61),(A61*D61)+G61,IF((A61*D61)+G61&lt;(H61+J61+I61),(H61+J61+I61))),2)</f>
        <v>0</v>
      </c>
      <c r="M61" s="418"/>
      <c r="N61" s="235" t="s">
        <v>109</v>
      </c>
      <c r="O61" s="225"/>
      <c r="P61" s="225"/>
      <c r="Q61" s="225"/>
    </row>
    <row r="62" spans="1:45" ht="11.5"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419"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20"/>
      <c r="D64" s="421" t="str" cm="1">
        <f t="array" ref="D64">IF(AND(B95="",B126="",B157=""),"●",IF(_xlfn.IFS($N$54="管理職",B95,$N$54="裁量労働制",B126,$N$54="固定残業制",B157,TRUE,"")=0,"",_xlfn.IFS($N$54="管理職",B95,$N$54="裁量労働制",B126,$N$54="固定残業制",B157,TRUE,"")))</f>
        <v/>
      </c>
      <c r="E64" s="422"/>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423"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24"/>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407"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08"/>
      <c r="N68" s="408"/>
      <c r="O68" s="409"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10"/>
      <c r="Q68" s="118"/>
    </row>
    <row r="69" spans="1:18" ht="16.5" customHeight="1">
      <c r="A69" s="114"/>
      <c r="B69" s="411"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12"/>
      <c r="D69" s="413"/>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15"/>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416" t="str" cm="1">
        <f t="array" ref="B71">IF(AND(B101="",B132="",B163=""),"●",IF(_xlfn.IFS($N$54="管理職",B101,$N$54="裁量労働制",B132,$N$54="固定残業制",B163,TRUE,"")=0,"",_xlfn.IFS($N$54="管理職",B101,$N$54="裁量労働制",B132,$N$54="固定残業制",B163,TRUE,"")))</f>
        <v/>
      </c>
      <c r="C71" s="416"/>
      <c r="D71" s="416"/>
      <c r="E71" s="416"/>
      <c r="F71" s="416"/>
      <c r="G71" s="417" t="str" cm="1">
        <f t="array" ref="G71">IF(AND(H101="",H132="",H163=""),"●",IF(_xlfn.IFS($N$54="管理職",H101,$N$54="裁量労働制",H132,$N$54="固定残業制",H163,TRUE,"")=0,"",_xlfn.IFS($N$54="管理職",H101,$N$54="裁量労働制",H132,$N$54="固定残業制",H163,TRUE,"")))</f>
        <v/>
      </c>
      <c r="H71" s="417"/>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435" t="str" cm="1">
        <f t="array" ref="B72">IF(AND(B102="",B133="",B164=""),"●",IF(_xlfn.IFS($N$54="管理職",B102,$N$54="裁量労働制",B133,$N$54="固定残業制",B164,TRUE,"")=0,"",_xlfn.IFS($N$54="管理職",B102,$N$54="裁量労働制",B133,$N$54="固定残業制",B164,TRUE,"")))</f>
        <v/>
      </c>
      <c r="C72" s="436"/>
      <c r="D72" s="43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416" t="str" cm="1">
        <f t="array" ref="B76">IF(AND(B106="",B137="",B166=""),"●",IF(_xlfn.IFS($N$54="管理職",B106,$N$54="裁量労働制",B137,$N$54="固定残業制",B166,TRUE,"")=0,"",_xlfn.IFS($N$54="管理職",B106,$N$54="裁量労働制",B137,$N$54="固定残業制",B166,TRUE,"")))</f>
        <v/>
      </c>
      <c r="C76" s="416"/>
      <c r="D76" s="416"/>
      <c r="E76" s="416"/>
      <c r="F76" s="416"/>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414" t="str" cm="1">
        <f t="array" ref="B78">IF(AND(B108="",B139="",B168=""),"●",IF(_xlfn.IFS($N$54="管理職",B108,$N$54="裁量労働制",B139,$N$54="固定残業制",B168,TRUE,"")=0,"",_xlfn.IFS($N$54="管理職",B108,$N$54="裁量労働制",B139,$N$54="固定残業制",B168,TRUE,"")))</f>
        <v/>
      </c>
      <c r="C78" s="438"/>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425" t="str" cm="1">
        <f t="array" ref="B83">IF(AND(B114="",B145="",B174=""),"●",IF(_xlfn.IFS($N$54="管理職",B114,$N$54="裁量労働制",B145,$N$54="固定残業制",B174,TRUE,"")=0,"",_xlfn.IFS($N$54="管理職",B114,$N$54="裁量労働制",B145,$N$54="固定残業制",B174,TRUE,"")))</f>
        <v/>
      </c>
      <c r="C83" s="426"/>
      <c r="D83" s="426"/>
      <c r="E83" s="42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42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429" t="str" cm="1">
        <f t="array" ref="B84">IF(AND(B115="",B146="",B175=""),"●",IF(_xlfn.IFS($N$54="管理職",B115,$N$54="裁量労働制",B146,$N$54="固定残業制",B175,TRUE,"")=0,"",_xlfn.IFS($N$54="管理職",B115,$N$54="裁量労働制",B146,$N$54="固定残業制",B175,TRUE,"")))</f>
        <v/>
      </c>
      <c r="C84" s="430" t="str" cm="1">
        <f t="array" ref="C84">IF(AND(C115="",C146="",C175=""),"●",IF(_xlfn.IFS($N$54="管理職",C115,$N$54="裁量労働制",C146,$N$54="固定残業制",C175,TRUE,"")=0,"",_xlfn.IFS($N$54="管理職",C115,$N$54="裁量労働制",C146,$N$54="固定残業制",C175,TRUE,"")))</f>
        <v>●</v>
      </c>
      <c r="D84" s="431"/>
      <c r="E84" s="42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42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425" t="str" cm="1">
        <f t="array" ref="B87">IF(AND(B118="",B149="",B178=""),"●",IF(_xlfn.IFS($N$54="管理職",B118,$N$54="裁量労働制",B149,$N$54="固定残業制",B178,TRUE,"")=0,"",_xlfn.IFS($N$54="管理職",B118,$N$54="裁量労働制",B149,$N$54="固定残業制",B178,TRUE,"")))</f>
        <v/>
      </c>
      <c r="C87" s="426"/>
      <c r="D87" s="426"/>
      <c r="E87" s="42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42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429" t="str" cm="1">
        <f t="array" ref="B88">IF(AND(B119="",B150="",B179=""),"●",IF(_xlfn.IFS($N$54="管理職",B119,$N$54="裁量労働制",B150,$N$54="固定残業制",B179,TRUE,"")=0,"",_xlfn.IFS($N$54="管理職",B119,$N$54="裁量労働制",B150,$N$54="固定残業制",B179,TRUE,"")))</f>
        <v/>
      </c>
      <c r="C88" s="430" t="str" cm="1">
        <f t="array" ref="C88">IF(AND(C119="",C150="",C179=""),"●",IF(_xlfn.IFS($N$54="管理職",C119,$N$54="裁量労働制",C150,$N$54="固定残業制",C179,TRUE,"")=0,"",_xlfn.IFS($N$54="管理職",C119,$N$54="裁量労働制",C150,$N$54="固定残業制",C179,TRUE,"")))</f>
        <v>●</v>
      </c>
      <c r="D88" s="431"/>
      <c r="E88" s="42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42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42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432" t="str" cm="1">
        <f t="array" ref="M90">IF(AND(M121="",M152="",M181=""),"●",IF(_xlfn.IFS($N$54="管理職",M121,$N$54="裁量労働制",M152,$N$54="固定残業制",M181,TRUE,"")=0,"",_xlfn.IFS($N$54="管理職",M121,$N$54="裁量労働制",M152,$N$54="固定残業制",M181,TRUE,"")))</f>
        <v/>
      </c>
      <c r="N90" s="43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434" t="str" cm="1">
        <f t="array" ref="B91">IF(AND(B122="",B153="",B182=""),"●",IF(_xlfn.IFS($N$54="管理職",B122,$N$54="裁量労働制",B153,$N$54="固定残業制",B182,TRUE,"")=0,"",_xlfn.IFS($N$54="管理職",B122,$N$54="裁量労働制",B153,$N$54="固定残業制",B182,TRUE,"")))</f>
        <v/>
      </c>
      <c r="C91" s="43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42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99999999999999" hidden="1" customHeight="1" outlineLevel="1">
      <c r="A93" s="314" t="s">
        <v>56</v>
      </c>
      <c r="B93" s="237" t="s">
        <v>134</v>
      </c>
      <c r="C93" s="238"/>
      <c r="D93" s="239"/>
      <c r="E93" s="239"/>
      <c r="F93" s="239"/>
      <c r="G93" s="239"/>
      <c r="H93" s="239"/>
      <c r="I93" s="239"/>
      <c r="J93" s="240"/>
      <c r="K93" s="240"/>
      <c r="L93" s="240"/>
      <c r="M93" s="240"/>
      <c r="N93" s="240"/>
      <c r="O93" s="240"/>
      <c r="P93" s="240"/>
      <c r="Q93" s="315"/>
    </row>
    <row r="94" spans="1:18" ht="14" hidden="1" outlineLevel="1">
      <c r="A94" s="249"/>
      <c r="B94" s="248" t="str">
        <f>$A$53</f>
        <v>所定労働日数(日/月)</v>
      </c>
      <c r="C94" s="234"/>
      <c r="D94" s="249"/>
      <c r="E94" s="233">
        <f>$A$54</f>
        <v>22</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144</v>
      </c>
      <c r="N94" s="216"/>
      <c r="O94" s="256" t="s">
        <v>146</v>
      </c>
      <c r="P94" s="216"/>
      <c r="Q94" s="316"/>
    </row>
    <row r="95" spans="1:18" ht="14" hidden="1" outlineLevel="1">
      <c r="A95" s="249"/>
      <c r="B95" s="248" t="str">
        <f>$E$53</f>
        <v>休暇日数(日/月)</v>
      </c>
      <c r="C95" s="258"/>
      <c r="D95" s="249"/>
      <c r="E95" s="233">
        <f>$E$54</f>
        <v>0</v>
      </c>
      <c r="F95" s="259">
        <f>$F$54</f>
        <v>22</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99999999999999" hidden="1" customHeight="1" outlineLevel="1">
      <c r="A96" s="249"/>
      <c r="B96" s="264" t="s">
        <v>85</v>
      </c>
      <c r="C96" s="264"/>
      <c r="D96" s="257"/>
      <c r="E96" s="265"/>
      <c r="F96" s="265"/>
      <c r="G96" s="265"/>
      <c r="H96" s="265"/>
      <c r="I96" s="265"/>
      <c r="J96" s="216"/>
      <c r="K96" s="216"/>
      <c r="L96" s="216"/>
      <c r="M96" s="216"/>
      <c r="N96" s="216"/>
      <c r="O96" s="216"/>
      <c r="P96" s="216"/>
      <c r="Q96" s="316"/>
    </row>
    <row r="97" spans="1:104" ht="19.399999999999999" hidden="1" customHeight="1" outlineLevel="1">
      <c r="A97" s="249"/>
      <c r="B97" s="264"/>
      <c r="C97" s="264"/>
      <c r="D97" s="257"/>
      <c r="E97" s="265"/>
      <c r="F97" s="265"/>
      <c r="G97" s="265"/>
      <c r="H97" s="265"/>
      <c r="I97" s="265"/>
      <c r="J97" s="216"/>
      <c r="K97" s="216"/>
      <c r="L97" s="216"/>
      <c r="M97" s="216"/>
      <c r="N97" s="216"/>
      <c r="O97" s="216"/>
      <c r="P97" s="216"/>
      <c r="Q97" s="316"/>
    </row>
    <row r="98" spans="1:104" ht="19.399999999999999" hidden="1" customHeight="1" outlineLevel="1">
      <c r="A98" s="271"/>
      <c r="B98" s="270" t="s">
        <v>146</v>
      </c>
      <c r="C98" s="271"/>
      <c r="D98" s="270"/>
      <c r="E98" s="271"/>
      <c r="F98" s="265"/>
      <c r="G98" s="272"/>
      <c r="H98" s="274" t="s">
        <v>160</v>
      </c>
      <c r="I98" s="272"/>
      <c r="J98" s="253" t="str">
        <f>$H$53</f>
        <v>NEDO事業の従事時間(h/月)</v>
      </c>
      <c r="K98" s="216"/>
      <c r="L98" s="216"/>
      <c r="M98" s="284" t="str">
        <f>$I$53</f>
        <v>他の公的事業従事時間(h/月)</v>
      </c>
      <c r="N98" s="254"/>
      <c r="O98" s="312" t="s">
        <v>145</v>
      </c>
      <c r="P98" s="216"/>
      <c r="Q98" s="316"/>
    </row>
    <row r="99" spans="1:104" s="80" customFormat="1" ht="19.399999999999999" hidden="1" customHeight="1" outlineLevel="1">
      <c r="A99" s="249"/>
      <c r="B99" s="444">
        <f>O95</f>
        <v>0</v>
      </c>
      <c r="C99" s="445"/>
      <c r="D99" s="267"/>
      <c r="E99" s="277" t="str" cm="1">
        <f t="array" ref="E99">_xlfn.IFS(B99&lt;G99,"＜",B99&gt;=G99,"≧",TRUE,"")</f>
        <v>≧</v>
      </c>
      <c r="F99" s="265"/>
      <c r="G99" s="278">
        <f>$H$54+$I$54+$J$54</f>
        <v>0</v>
      </c>
      <c r="H99" s="249" t="s">
        <v>57</v>
      </c>
      <c r="I99" s="272" t="s">
        <v>58</v>
      </c>
      <c r="J99" s="278">
        <f>$H$54</f>
        <v>0</v>
      </c>
      <c r="K99" s="277" t="s">
        <v>86</v>
      </c>
      <c r="L99" s="446">
        <f>$I$54</f>
        <v>0</v>
      </c>
      <c r="M99" s="447"/>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99999999999999"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99999999999999"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99999999999999"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99999999999999"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99999999999999"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99999999999999"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99999999999999"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99999999999999"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148</v>
      </c>
      <c r="N107" s="299">
        <f>J56</f>
        <v>0</v>
      </c>
      <c r="O107" s="258"/>
      <c r="P107" s="446"/>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99999999999999" hidden="1" customHeight="1" outlineLevel="1">
      <c r="A108" s="249"/>
      <c r="B108" s="448">
        <f>O95</f>
        <v>0</v>
      </c>
      <c r="C108" s="449"/>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441"/>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99999999999999"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99999999999999"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99999999999999"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99999999999999"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99999999999999"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99999999999999"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99999999999999"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99999999999999"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99999999999999"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99999999999999"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99999999999999"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99999999999999"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99999999999999"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99999999999999"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99999999999999"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99999999999999"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4" hidden="1" outlineLevel="1">
      <c r="A125" s="249"/>
      <c r="B125" s="248" t="str">
        <f>$A$53</f>
        <v>所定労働日数(日/月)</v>
      </c>
      <c r="C125" s="234"/>
      <c r="D125" s="249"/>
      <c r="E125" s="233">
        <f>$A$54</f>
        <v>22</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144</v>
      </c>
      <c r="N125" s="216"/>
      <c r="O125" s="271" t="s">
        <v>146</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4" hidden="1" outlineLevel="1">
      <c r="A126" s="249"/>
      <c r="B126" s="257" t="str">
        <f>$E$53</f>
        <v>休暇日数(日/月)</v>
      </c>
      <c r="C126" s="258"/>
      <c r="D126" s="249"/>
      <c r="E126" s="233">
        <f>$E$54</f>
        <v>0</v>
      </c>
      <c r="F126" s="259">
        <f>$F$54</f>
        <v>22</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99999999999999"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99999999999999"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99999999999999" hidden="1" customHeight="1" outlineLevel="1">
      <c r="A129" s="271"/>
      <c r="B129" s="270" t="s">
        <v>146</v>
      </c>
      <c r="C129" s="271"/>
      <c r="D129" s="270"/>
      <c r="E129" s="271"/>
      <c r="F129" s="265"/>
      <c r="G129" s="272"/>
      <c r="H129" s="273" t="s">
        <v>147</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99999999999999" hidden="1" customHeight="1" outlineLevel="1">
      <c r="A130" s="249"/>
      <c r="B130" s="448">
        <f>O126</f>
        <v>0</v>
      </c>
      <c r="C130" s="449"/>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99999999999999"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99999999999999"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99999999999999"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99999999999999" hidden="1" customHeight="1" outlineLevel="1">
      <c r="A134" s="249"/>
      <c r="B134" s="267"/>
      <c r="C134" s="234"/>
      <c r="D134" s="267"/>
      <c r="E134" s="277"/>
      <c r="F134" s="277"/>
      <c r="G134" s="272"/>
      <c r="H134" s="278"/>
      <c r="I134" s="249"/>
      <c r="J134" s="272"/>
      <c r="K134" s="278"/>
      <c r="L134" s="291" t="s">
        <v>89</v>
      </c>
      <c r="M134" s="275"/>
      <c r="N134" s="258"/>
      <c r="O134" s="258" t="s">
        <v>145</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99999999999999"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99999999999999"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99999999999999"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99999999999999"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450"/>
      <c r="N138" s="258"/>
      <c r="O138" s="443"/>
      <c r="P138" s="446"/>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99999999999999" hidden="1" customHeight="1" outlineLevel="1">
      <c r="A139" s="249"/>
      <c r="B139" s="448">
        <f>$O$126</f>
        <v>0</v>
      </c>
      <c r="C139" s="449"/>
      <c r="D139" s="267"/>
      <c r="E139" s="258" t="s">
        <v>51</v>
      </c>
      <c r="F139" s="288" t="str">
        <f>"("&amp;$H$138&amp;" "&amp;$K$138&amp;" + "&amp;$I$53&amp;" "&amp;$I$54&amp;")"</f>
        <v>(NEDO事業の従事時間(h/月) 0 + 他の公的事業従事時間(h/月) 0)</v>
      </c>
      <c r="G139" s="289"/>
      <c r="H139" s="290"/>
      <c r="I139" s="290"/>
      <c r="J139" s="290"/>
      <c r="K139" s="290"/>
      <c r="L139" s="290"/>
      <c r="M139" s="451"/>
      <c r="N139" s="279"/>
      <c r="O139" s="441"/>
      <c r="P139" s="441"/>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99999999999999"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99999999999999"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99999999999999"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99999999999999"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99999999999999"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99999999999999"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99999999999999"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99999999999999"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99999999999999"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99999999999999"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99999999999999"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99999999999999"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99999999999999"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99999999999999"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99999999999999"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99999999999999"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99999999999999" hidden="1" customHeight="1" outlineLevel="1">
      <c r="A156" s="271"/>
      <c r="B156" s="248" t="str">
        <f>$A$53</f>
        <v>所定労働日数(日/月)</v>
      </c>
      <c r="C156" s="234"/>
      <c r="D156" s="249"/>
      <c r="E156" s="250">
        <f>A54</f>
        <v>22</v>
      </c>
      <c r="F156" s="251" t="str">
        <f>$F$53</f>
        <v>稼働日数(日/月)</v>
      </c>
      <c r="G156" s="252"/>
      <c r="H156" s="253" t="s">
        <v>149</v>
      </c>
      <c r="I156" s="216"/>
      <c r="J156" s="254" t="s">
        <v>150</v>
      </c>
      <c r="K156" s="216"/>
      <c r="L156" s="216"/>
      <c r="M156" s="255" t="s">
        <v>151</v>
      </c>
      <c r="N156" s="216"/>
      <c r="O156" s="256" t="s">
        <v>146</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99999999999999" hidden="1" customHeight="1" outlineLevel="1">
      <c r="A157" s="249"/>
      <c r="B157" s="257" t="str">
        <f>$E$53</f>
        <v>休暇日数(日/月)</v>
      </c>
      <c r="C157" s="258"/>
      <c r="D157" s="249"/>
      <c r="E157" s="250">
        <f>E54</f>
        <v>0</v>
      </c>
      <c r="F157" s="259">
        <f>F54</f>
        <v>22</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99999999999999"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99999999999999"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99999999999999" hidden="1" customHeight="1" outlineLevel="1">
      <c r="A160" s="271"/>
      <c r="B160" s="270" t="s">
        <v>146</v>
      </c>
      <c r="C160" s="271"/>
      <c r="D160" s="270"/>
      <c r="E160" s="271"/>
      <c r="F160" s="265"/>
      <c r="G160" s="272"/>
      <c r="H160" s="273" t="s">
        <v>152</v>
      </c>
      <c r="I160" s="272"/>
      <c r="J160" s="253" t="str">
        <f>$H$53</f>
        <v>NEDO事業の従事時間(h/月)</v>
      </c>
      <c r="K160" s="274"/>
      <c r="L160" s="216"/>
      <c r="M160" s="257"/>
      <c r="N160" s="275"/>
      <c r="O160" s="275" t="str">
        <f>$I$53</f>
        <v>他の公的事業従事時間(h/月)</v>
      </c>
      <c r="P160" s="439"/>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99999999999999" hidden="1" customHeight="1" outlineLevel="1">
      <c r="A161" s="249"/>
      <c r="B161" s="440" t="str">
        <f>TEXT($B$58*$F$58-G58,"###.00")&amp;" /固定除く"</f>
        <v>.00 /固定除く</v>
      </c>
      <c r="C161" s="441"/>
      <c r="D161" s="441"/>
      <c r="E161" s="277" t="str" cm="1">
        <f t="array" ref="E161">_xlfn.IFS(($B$58*$F$58-G58)&lt;G161,"＜",($B$58*$F$58-G58)&gt;=G161,"≧",TRUE,"")</f>
        <v>≧</v>
      </c>
      <c r="F161" s="265"/>
      <c r="G161" s="278">
        <f>$H$54+$I$54</f>
        <v>0</v>
      </c>
      <c r="H161" s="263" t="s">
        <v>57</v>
      </c>
      <c r="I161" s="272"/>
      <c r="J161" s="442">
        <f>$H$54</f>
        <v>0</v>
      </c>
      <c r="K161" s="441"/>
      <c r="L161" s="280"/>
      <c r="M161" s="279"/>
      <c r="N161" s="263" t="s">
        <v>61</v>
      </c>
      <c r="O161" s="279">
        <f>$I$54</f>
        <v>0</v>
      </c>
      <c r="P161" s="439"/>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99999999999999"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99999999999999" hidden="1" customHeight="1" outlineLevel="1">
      <c r="A163" s="271"/>
      <c r="B163" s="270" t="s">
        <v>53</v>
      </c>
      <c r="C163" s="271"/>
      <c r="D163" s="270"/>
      <c r="E163" s="271"/>
      <c r="F163" s="265"/>
      <c r="G163" s="272"/>
      <c r="H163" s="273" t="s">
        <v>152</v>
      </c>
      <c r="I163" s="272"/>
      <c r="J163" s="257"/>
      <c r="K163" s="273" t="str">
        <f>$H$53</f>
        <v>NEDO事業の従事時間(h/月)</v>
      </c>
      <c r="L163" s="216"/>
      <c r="M163" s="257"/>
      <c r="N163" s="281" t="str">
        <f>$I$53</f>
        <v>他の公的事業従事時間(h/月)</v>
      </c>
      <c r="O163" s="443"/>
      <c r="P163" s="439"/>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99999999999999" hidden="1" customHeight="1" outlineLevel="1">
      <c r="A164" s="249"/>
      <c r="B164" s="440" t="str">
        <f>TEXT($B$58*$F$58+$D$58-G58,"###.00")&amp;" /固定含む"</f>
        <v>.00 /固定含む</v>
      </c>
      <c r="C164" s="441"/>
      <c r="D164" s="441"/>
      <c r="E164" s="277" t="str" cm="1">
        <f t="array" ref="E164">_xlfn.IFS(($B$58*$F$58+$D$58-G58)&lt;G164,"＜",($B$58*$F$58+$D$58-G58)&gt;=G164,"≧",TRUE,"")</f>
        <v>≧</v>
      </c>
      <c r="F164" s="265"/>
      <c r="G164" s="278">
        <f>$H$54+$I$54</f>
        <v>0</v>
      </c>
      <c r="H164" s="263" t="s">
        <v>57</v>
      </c>
      <c r="I164" s="278"/>
      <c r="J164" s="282">
        <f>$H$54</f>
        <v>0</v>
      </c>
      <c r="K164" s="277"/>
      <c r="L164" s="283" t="s">
        <v>61</v>
      </c>
      <c r="M164" s="279"/>
      <c r="N164" s="279">
        <f>$I$54</f>
        <v>0</v>
      </c>
      <c r="O164" s="441"/>
      <c r="P164" s="439"/>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99999999999999"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99999999999999"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99999999999999"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99999999999999"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99999999999999"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99999999999999" hidden="1" customHeight="1" outlineLevel="1">
      <c r="A170" s="267" t="s">
        <v>64</v>
      </c>
      <c r="B170" s="234"/>
      <c r="C170" s="234"/>
      <c r="D170" s="267"/>
      <c r="E170" s="216"/>
      <c r="F170" s="264"/>
      <c r="G170" s="278"/>
      <c r="H170" s="278"/>
      <c r="I170" s="278"/>
      <c r="J170" s="278"/>
      <c r="K170" s="278"/>
      <c r="L170" s="278"/>
      <c r="M170" s="216"/>
      <c r="N170" s="216"/>
      <c r="O170" s="284" t="s">
        <v>145</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99999999999999"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99999999999999"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99999999999999"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99999999999999" hidden="1" customHeight="1" outlineLevel="1">
      <c r="A174" s="249"/>
      <c r="B174" s="270" t="str">
        <f>$O$156</f>
        <v>所定労働時間(h/月)</v>
      </c>
      <c r="C174" s="255"/>
      <c r="D174" s="216"/>
      <c r="E174" s="443" t="s">
        <v>51</v>
      </c>
      <c r="F174" s="249"/>
      <c r="G174" s="249"/>
      <c r="H174" s="257" t="str">
        <f>$H$53</f>
        <v>NEDO事業の従事時間(h/月)</v>
      </c>
      <c r="I174" s="234"/>
      <c r="J174" s="227"/>
      <c r="K174" s="229">
        <f>$H$54</f>
        <v>0</v>
      </c>
      <c r="L174" s="216"/>
      <c r="M174" s="216"/>
      <c r="N174" s="454" t="s">
        <v>61</v>
      </c>
      <c r="O174" s="293" t="s">
        <v>145</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99999999999999" hidden="1" customHeight="1" outlineLevel="1">
      <c r="A175" s="249"/>
      <c r="B175" s="440" t="str">
        <f>TEXT($B$58*$F$58-G58,"###.00")&amp;" /固定除く"</f>
        <v>.00 /固定除く</v>
      </c>
      <c r="C175" s="441"/>
      <c r="D175" s="441"/>
      <c r="E175" s="441"/>
      <c r="F175" s="288" t="str">
        <f>H174&amp;" "&amp;K$174&amp;" + "&amp;$I$53&amp;" "&amp;$I$54</f>
        <v>NEDO事業の従事時間(h/月) 0 + 他の公的事業従事時間(h/月) 0</v>
      </c>
      <c r="G175" s="289"/>
      <c r="H175" s="290"/>
      <c r="I175" s="290"/>
      <c r="J175" s="290"/>
      <c r="K175" s="290"/>
      <c r="L175" s="290"/>
      <c r="M175" s="216"/>
      <c r="N175" s="454"/>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99999999999999"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99999999999999"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99999999999999" hidden="1" customHeight="1" outlineLevel="1">
      <c r="A178" s="249"/>
      <c r="B178" s="270" t="str">
        <f>$O$156</f>
        <v>所定労働時間(h/月)</v>
      </c>
      <c r="C178" s="255"/>
      <c r="D178" s="216"/>
      <c r="E178" s="443" t="s">
        <v>51</v>
      </c>
      <c r="F178" s="249"/>
      <c r="G178" s="249"/>
      <c r="H178" s="257" t="str">
        <f>$H$53</f>
        <v>NEDO事業の従事時間(h/月)</v>
      </c>
      <c r="I178" s="234"/>
      <c r="J178" s="227"/>
      <c r="K178" s="229">
        <f>$H$54</f>
        <v>0</v>
      </c>
      <c r="L178" s="216"/>
      <c r="M178" s="216"/>
      <c r="N178" s="454" t="s">
        <v>61</v>
      </c>
      <c r="O178" s="293" t="s">
        <v>145</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99999999999999" hidden="1" customHeight="1" outlineLevel="1">
      <c r="A179" s="249"/>
      <c r="B179" s="440" t="str">
        <f>TEXT($B$58*$F$58-G58,"###.00")&amp;" /固定除く"</f>
        <v>.00 /固定除く</v>
      </c>
      <c r="C179" s="441"/>
      <c r="D179" s="441"/>
      <c r="E179" s="441"/>
      <c r="F179" s="288" t="str">
        <f>H178&amp;" "&amp;K$174&amp;" + "&amp;$I$53&amp;" "&amp;$I$54</f>
        <v>NEDO事業の従事時間(h/月) 0 + 他の公的事業従事時間(h/月) 0</v>
      </c>
      <c r="G179" s="289"/>
      <c r="H179" s="290"/>
      <c r="I179" s="290"/>
      <c r="J179" s="290"/>
      <c r="K179" s="290"/>
      <c r="L179" s="290"/>
      <c r="M179" s="216"/>
      <c r="N179" s="454"/>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99999999999999"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99999999999999" hidden="1" customHeight="1" outlineLevel="1">
      <c r="A181" s="249"/>
      <c r="B181" s="297" t="s">
        <v>153</v>
      </c>
      <c r="C181" s="234"/>
      <c r="D181" s="265"/>
      <c r="E181" s="265"/>
      <c r="F181" s="298" t="str">
        <f>$O$156</f>
        <v>所定労働時間(h/月)</v>
      </c>
      <c r="G181" s="443" t="s">
        <v>51</v>
      </c>
      <c r="H181" s="249"/>
      <c r="I181" s="249"/>
      <c r="J181" s="257" t="str">
        <f>$H$53</f>
        <v>NEDO事業の従事時間(h/月)</v>
      </c>
      <c r="K181" s="234"/>
      <c r="L181" s="227"/>
      <c r="M181" s="452">
        <f>$H$54</f>
        <v>0</v>
      </c>
      <c r="N181" s="453"/>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99999999999999" hidden="1" customHeight="1" outlineLevel="1">
      <c r="A182" s="249"/>
      <c r="B182" s="440" t="str">
        <f>"( "&amp;H58+I58</f>
        <v>( 0</v>
      </c>
      <c r="C182" s="441"/>
      <c r="D182" s="301"/>
      <c r="E182" s="267"/>
      <c r="F182" s="302" t="str">
        <f>"ー　 "&amp;B58*F58-G58+D58&amp;"/固定含む )"</f>
        <v>ー　 0/固定含む )</v>
      </c>
      <c r="G182" s="441"/>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99999999999999"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99999999999999"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99999999999999"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99999999999999" hidden="1" customHeight="1" outlineLevel="1">
      <c r="A186" s="258" t="s">
        <v>56</v>
      </c>
      <c r="B186" s="254" t="s">
        <v>111</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4"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146</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4" hidden="1" outlineLevel="1">
      <c r="A188" s="249"/>
      <c r="B188" s="257"/>
      <c r="C188" s="233">
        <f>$A$54</f>
        <v>22</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99999999999999"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99999999999999"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99999999999999" hidden="1" customHeight="1" outlineLevel="1">
      <c r="A191" s="271"/>
      <c r="B191" s="270" t="s">
        <v>146</v>
      </c>
      <c r="C191" s="271"/>
      <c r="D191" s="270"/>
      <c r="E191" s="271"/>
      <c r="F191" s="265"/>
      <c r="G191" s="255" t="s">
        <v>154</v>
      </c>
      <c r="H191" s="274"/>
      <c r="I191" s="272"/>
      <c r="J191" s="273" t="str">
        <f>$H$53</f>
        <v>NEDO事業の従事時間(h/月)</v>
      </c>
      <c r="K191" s="216"/>
      <c r="L191" s="216"/>
      <c r="M191" s="273" t="s">
        <v>155</v>
      </c>
      <c r="N191" s="258"/>
      <c r="O191" s="284" t="s">
        <v>156</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99999999999999" hidden="1" customHeight="1" outlineLevel="1">
      <c r="A192" s="249"/>
      <c r="B192" s="448">
        <f>O188</f>
        <v>0</v>
      </c>
      <c r="C192" s="449"/>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99999999999999"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99999999999999"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99999999999999"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99999999999999"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99999999999999"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99999999999999"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99999999999999"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99999999999999"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99999999999999"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99999999999999"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99999999999999"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99999999999999"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99999999999999"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99999999999999"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99999999999999"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99999999999999"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99999999999999"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99999999999999"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99999999999999"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99999999999999"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99999999999999"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99999999999999"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99999999999999"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99999999999999"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99999999999999" hidden="1" customHeight="1" outlineLevel="1">
      <c r="A217" s="258" t="s">
        <v>56</v>
      </c>
      <c r="B217" s="254" t="s">
        <v>110</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4"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157</v>
      </c>
      <c r="N218" s="216"/>
      <c r="O218" s="311" t="s">
        <v>146</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4" hidden="1" outlineLevel="1">
      <c r="A219" s="249"/>
      <c r="B219" s="257"/>
      <c r="C219" s="233">
        <f>$A$54</f>
        <v>22</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99999999999999"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99999999999999"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99999999999999" hidden="1" customHeight="1" outlineLevel="1">
      <c r="A222" s="271"/>
      <c r="B222" s="270" t="s">
        <v>146</v>
      </c>
      <c r="C222" s="271"/>
      <c r="D222" s="270"/>
      <c r="E222" s="271"/>
      <c r="F222" s="265"/>
      <c r="G222" s="253" t="s">
        <v>158</v>
      </c>
      <c r="H222" s="274"/>
      <c r="I222" s="272"/>
      <c r="J222" s="273" t="str">
        <f>$H$53</f>
        <v>NEDO事業の従事時間(h/月)</v>
      </c>
      <c r="K222" s="216"/>
      <c r="L222" s="216"/>
      <c r="M222" s="273" t="s">
        <v>155</v>
      </c>
      <c r="N222" s="258"/>
      <c r="O222" s="284" t="s">
        <v>156</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99999999999999" hidden="1" customHeight="1" outlineLevel="1">
      <c r="A223" s="249"/>
      <c r="B223" s="448">
        <f>O219</f>
        <v>0</v>
      </c>
      <c r="C223" s="449"/>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99999999999999"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99999999999999"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99999999999999"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99999999999999"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99999999999999"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99999999999999"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99999999999999"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99999999999999"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99999999999999"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99999999999999"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99999999999999"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99999999999999"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99999999999999"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99999999999999"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99999999999999"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99999999999999"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99999999999999"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99999999999999"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99999999999999"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99999999999999"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99999999999999"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99999999999999"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99999999999999"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99999999999999"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99999999999999" customHeight="1" collapsed="1"/>
  </sheetData>
  <sheetProtection algorithmName="SHA-512" hashValue="pH8yLLvO4lhvhlDCCWzYdU0M1phezz1r5lPf2InKUIUlBIk/ICOGX0rK6aokmtIWFEOEfLTfVIBGG7wSTMiz3g==" saltValue="QEvuhZSydFeUVul+uWJz9Q==" spinCount="100000" sheet="1" formatRows="0" selectLockedCells="1"/>
  <dataConsolidate/>
  <mergeCells count="140">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s>
  <phoneticPr fontId="2"/>
  <conditionalFormatting sqref="A13:Q43">
    <cfRule type="expression" dxfId="476" priority="37">
      <formula>OR($C13="休暇",$C13="休日")</formula>
    </cfRule>
  </conditionalFormatting>
  <conditionalFormatting sqref="B13:B43">
    <cfRule type="expression" dxfId="475" priority="85">
      <formula>$B13="土"</formula>
    </cfRule>
    <cfRule type="expression" dxfId="474" priority="84">
      <formula>$B13="日"</formula>
    </cfRule>
  </conditionalFormatting>
  <conditionalFormatting sqref="B64 B68 F68 B71">
    <cfRule type="expression" dxfId="473" priority="35">
      <formula>OR($N$54="管理職",$N$54="裁量労働制",$N$54="固定残業制")</formula>
    </cfRule>
  </conditionalFormatting>
  <conditionalFormatting sqref="B64 B68 F68">
    <cfRule type="expression" dxfId="472" priority="3">
      <formula>OR($N$54="(大学・国研等)管理職",$N$54="(大学・国研等)裁量労働制")</formula>
    </cfRule>
  </conditionalFormatting>
  <conditionalFormatting sqref="B76">
    <cfRule type="expression" dxfId="471" priority="15">
      <formula>OR($N$54="管理職",$N$54="裁量労働制")</formula>
    </cfRule>
  </conditionalFormatting>
  <conditionalFormatting sqref="B77">
    <cfRule type="expression" dxfId="470" priority="29">
      <formula>OR($N$54="管理職",$N$54="裁量労働制")</formula>
    </cfRule>
  </conditionalFormatting>
  <conditionalFormatting sqref="B80">
    <cfRule type="expression" dxfId="469" priority="27">
      <formula>$N$54="固定残業制"</formula>
    </cfRule>
  </conditionalFormatting>
  <conditionalFormatting sqref="B83 B87 B90">
    <cfRule type="expression" dxfId="468" priority="24">
      <formula>$N$54="固定残業制"</formula>
    </cfRule>
  </conditionalFormatting>
  <conditionalFormatting sqref="B84 B88 B91">
    <cfRule type="expression" dxfId="467" priority="21">
      <formula>$N$54="固定残業制"</formula>
    </cfRule>
  </conditionalFormatting>
  <conditionalFormatting sqref="B65:C65 B69:C69 F69 B72:C72 B78:C78">
    <cfRule type="expression" dxfId="466" priority="9">
      <formula>OR($N$54="管理職",$N$54="裁量労働制")</formula>
    </cfRule>
  </conditionalFormatting>
  <conditionalFormatting sqref="B65:C65 B69:C69 F69 B72:C72">
    <cfRule type="expression" dxfId="465" priority="33">
      <formula>OR($N$54="管理職",$N$54="裁量労働制",$N$54="固定残業制")</formula>
    </cfRule>
  </conditionalFormatting>
  <conditionalFormatting sqref="B65:C65 B69:C69 F69">
    <cfRule type="expression" dxfId="464" priority="2">
      <formula>OR($N$54="(大学・国研等)管理職",$N$54="(大学・国研等)裁量労働制")</formula>
    </cfRule>
  </conditionalFormatting>
  <conditionalFormatting sqref="B69:D69">
    <cfRule type="expression" dxfId="463" priority="7">
      <formula>OR($N$54="管理職",$N$54="裁量労働制",$N$54="固定残業制",$N$54="(大学・国研等)管理職",$N$54="(大学・国研等)裁量労働制")</formula>
    </cfRule>
  </conditionalFormatting>
  <conditionalFormatting sqref="C64 F64:O64 C68 G68:O68 C71:N71">
    <cfRule type="expression" dxfId="462" priority="14">
      <formula>OR($N$54="管理職",$N$54="裁量労働制",$N$54="固定残業制")</formula>
    </cfRule>
  </conditionalFormatting>
  <conditionalFormatting sqref="C80:L80">
    <cfRule type="expression" dxfId="461" priority="25">
      <formula>$N$54="固定残業制"</formula>
    </cfRule>
  </conditionalFormatting>
  <conditionalFormatting sqref="C83:L83 C90:N90 C87:E87">
    <cfRule type="expression" dxfId="460" priority="18">
      <formula>$N$54="固定残業制"</formula>
    </cfRule>
  </conditionalFormatting>
  <conditionalFormatting sqref="C84:L84 C88:L88 C91:N91">
    <cfRule type="expression" dxfId="459" priority="19">
      <formula>$N$54="固定残業制"</formula>
    </cfRule>
  </conditionalFormatting>
  <conditionalFormatting sqref="C76:N76">
    <cfRule type="expression" dxfId="458" priority="34">
      <formula>OR($N$54="管理職",$N$54="裁量労働制")</formula>
    </cfRule>
  </conditionalFormatting>
  <conditionalFormatting sqref="C78:N78">
    <cfRule type="expression" dxfId="457" priority="32">
      <formula>OR($N$54="管理職",$N$54="裁量労働制")</formula>
    </cfRule>
  </conditionalFormatting>
  <conditionalFormatting sqref="C64:O64 C68 G68:O68">
    <cfRule type="expression" dxfId="456" priority="12">
      <formula>OR($N$54="管理職",$N$54="裁量労働制",$N$54="固定残業制",$N$54="(大学・国研等)管理職",$N$54="(大学・国研等)裁量労働制")</formula>
    </cfRule>
  </conditionalFormatting>
  <conditionalFormatting sqref="D65">
    <cfRule type="expression" dxfId="455" priority="1">
      <formula>OR($N$54="(大学・国研等)管理職",$N$54="(大学・国研等)裁量労働制")</formula>
    </cfRule>
  </conditionalFormatting>
  <conditionalFormatting sqref="D65:O65 C69 G69:O69 C72:N72">
    <cfRule type="expression" dxfId="454" priority="11">
      <formula>OR($N$54="管理職",$N$54="裁量労働制",$N$54="固定残業制")</formula>
    </cfRule>
  </conditionalFormatting>
  <conditionalFormatting sqref="D65:O65 C69 G69:O69">
    <cfRule type="expression" dxfId="453" priority="5">
      <formula>OR($N$54="(大学・国研等)管理職",$N$54="(大学・国研等)裁量労働制")</formula>
    </cfRule>
  </conditionalFormatting>
  <conditionalFormatting sqref="E10:F10">
    <cfRule type="expression" dxfId="452" priority="75">
      <formula>OR(I9="管理職/高プロ",I9="固定残業代有",I9="(大学・国研等)管理職/高プロ")</formula>
    </cfRule>
  </conditionalFormatting>
  <conditionalFormatting sqref="F83:L83 H90:N90">
    <cfRule type="expression" dxfId="451" priority="6">
      <formula>$N$54="固定残業制"</formula>
    </cfRule>
  </conditionalFormatting>
  <conditionalFormatting sqref="F87:L87">
    <cfRule type="expression" dxfId="450" priority="20">
      <formula>$N$54="固定残業制"</formula>
    </cfRule>
  </conditionalFormatting>
  <conditionalFormatting sqref="F77:N77">
    <cfRule type="expression" dxfId="449" priority="16">
      <formula>OR($N$54="管理職",$N$54="裁量労働制")</formula>
    </cfRule>
  </conditionalFormatting>
  <conditionalFormatting sqref="G10">
    <cfRule type="expression" dxfId="448" priority="80">
      <formula>OR($I$9="管理職/高プロ",$I$9="固定残業代有",$I$9="(大学・国研等)管理職/高プロ")</formula>
    </cfRule>
  </conditionalFormatting>
  <conditionalFormatting sqref="H2">
    <cfRule type="expression" dxfId="447" priority="78">
      <formula>COUNTA($F$1)=1</formula>
    </cfRule>
  </conditionalFormatting>
  <conditionalFormatting sqref="H10">
    <cfRule type="expression" dxfId="446" priority="73">
      <formula>OR($I$9="管理職/高プロ",$I$9="裁量",$I$9="固定残業代有",$I$9="(大学・国研等)裁量")</formula>
    </cfRule>
  </conditionalFormatting>
  <conditionalFormatting sqref="I9:J9">
    <cfRule type="expression" dxfId="445" priority="81">
      <formula>COUNTA($F$1)=1</formula>
    </cfRule>
  </conditionalFormatting>
  <conditionalFormatting sqref="I1:M1">
    <cfRule type="expression" dxfId="444" priority="83">
      <formula>$I$1&lt;&gt;"-"</formula>
    </cfRule>
  </conditionalFormatting>
  <conditionalFormatting sqref="J10">
    <cfRule type="expression" dxfId="443" priority="74">
      <formula>OR($I$9="管理職/高プロ",$I$9="裁量",$I$9="固定残業代有",$I$9="(大学・国研等)裁量")</formula>
    </cfRule>
  </conditionalFormatting>
  <conditionalFormatting sqref="K10">
    <cfRule type="expression" dxfId="442" priority="76">
      <formula>OR($I$9="裁量",$I$9="固定残業代有",$I$9="(大学・国研等)裁量")</formula>
    </cfRule>
  </conditionalFormatting>
  <conditionalFormatting sqref="M80">
    <cfRule type="expression" dxfId="441" priority="26">
      <formula>$N$54="固定残業制"</formula>
    </cfRule>
  </conditionalFormatting>
  <conditionalFormatting sqref="M83 M87 O90">
    <cfRule type="expression" dxfId="440" priority="23">
      <formula>$N$54="固定残業制"</formula>
    </cfRule>
  </conditionalFormatting>
  <conditionalFormatting sqref="M84 M88 O91">
    <cfRule type="expression" dxfId="439" priority="22">
      <formula>$N$54="固定残業制"</formula>
    </cfRule>
  </conditionalFormatting>
  <conditionalFormatting sqref="N10">
    <cfRule type="expression" dxfId="438" priority="82">
      <formula>OR($I$9="裁量",$I$9="固定残業代有",$I$9="(大学・国研等)裁量")</formula>
    </cfRule>
  </conditionalFormatting>
  <conditionalFormatting sqref="O10">
    <cfRule type="expression" dxfId="437" priority="86">
      <formula>OR($H$2="あり",$Q$2="あり")</formula>
    </cfRule>
  </conditionalFormatting>
  <conditionalFormatting sqref="O76">
    <cfRule type="expression" dxfId="436" priority="31">
      <formula>OR($N$54="管理職",$N$54="裁量労働制")</formula>
    </cfRule>
  </conditionalFormatting>
  <conditionalFormatting sqref="O77">
    <cfRule type="expression" dxfId="435" priority="10">
      <formula>OR(,$N$54="管理職",$N$54="裁量労働制")</formula>
    </cfRule>
  </conditionalFormatting>
  <conditionalFormatting sqref="O78">
    <cfRule type="expression" dxfId="434" priority="28">
      <formula>OR($N$54="管理職",$N$54="裁量労働制")</formula>
    </cfRule>
  </conditionalFormatting>
  <conditionalFormatting sqref="O80 O84 O88">
    <cfRule type="expression" dxfId="433" priority="17">
      <formula>$N$54="固定残業制"</formula>
    </cfRule>
  </conditionalFormatting>
  <conditionalFormatting sqref="P64 D68 O68:P68">
    <cfRule type="expression" dxfId="432" priority="4">
      <formula>OR($N$54="(大学・国研等)管理職",$N$54="(大学・国研等)裁量労働制")</formula>
    </cfRule>
  </conditionalFormatting>
  <conditionalFormatting sqref="P64 D68 P68 O71">
    <cfRule type="expression" dxfId="431" priority="13">
      <formula>OR($N$54="管理職",$N$54="裁量労働制",$N$54="固定残業制")</formula>
    </cfRule>
  </conditionalFormatting>
  <conditionalFormatting sqref="P65 P69 O72">
    <cfRule type="expression" dxfId="430" priority="8">
      <formula>OR($N$54="管理職",$N$54="裁量労働制",$N$54="固定残業制")</formula>
    </cfRule>
  </conditionalFormatting>
  <conditionalFormatting sqref="P65 P69">
    <cfRule type="expression" dxfId="429" priority="30">
      <formula>OR($N$54="管理職",$N$54="裁量労働制",$N$54="(大学・国研等)管理職",$N$54="(大学・国研等)裁量労働制")</formula>
    </cfRule>
  </conditionalFormatting>
  <conditionalFormatting sqref="Q2">
    <cfRule type="expression" dxfId="428" priority="79">
      <formula>COUNTA($F$1)=1</formula>
    </cfRule>
  </conditionalFormatting>
  <conditionalFormatting sqref="Q10">
    <cfRule type="expression" dxfId="427" priority="87">
      <formula>OR($H$2="あり",$Q$2="あり")</formula>
    </cfRule>
  </conditionalFormatting>
  <conditionalFormatting sqref="AI1">
    <cfRule type="expression" dxfId="425" priority="89">
      <formula>COUNTIF(AI2:AI26,"○")=COUNTA($AH$2:$AH$26)</formula>
    </cfRule>
  </conditionalFormatting>
  <dataValidations count="8">
    <dataValidation type="custom" allowBlank="1" showInputMessage="1" showErrorMessage="1" sqref="I20" xr:uid="{E6F4345D-D368-4D6E-B92A-3382242ADF7D}">
      <formula1>IF($C20="休日",I20="",I20&gt;"*")</formula1>
    </dataValidation>
    <dataValidation type="list" allowBlank="1" showInputMessage="1" showErrorMessage="1" sqref="H2 Q2" xr:uid="{BCB494DE-372F-4310-A2C4-B7B4D32C66C5}">
      <formula1>"あり,なし"</formula1>
    </dataValidation>
    <dataValidation type="list" allowBlank="1" showInputMessage="1" showErrorMessage="1" sqref="F1:H1" xr:uid="{30460050-0AE3-4C82-94BF-6A936D54EEB7}">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D99ECDC4-B69E-49FE-922B-727A33D387D0}">
      <formula1>0</formula1>
    </dataValidation>
    <dataValidation type="time" allowBlank="1" showInputMessage="1" showErrorMessage="1" errorTitle="時刻を入力してください。" error="0:00から23:59までの時刻が入力できます。" sqref="H13:H43 F13:F43 D13:D43" xr:uid="{CDC23FEA-79C5-454D-9A0C-204B69E2FC80}">
      <formula1>0</formula1>
      <formula2>0.999988425925926</formula2>
    </dataValidation>
    <dataValidation type="list" allowBlank="1" showInputMessage="1" showErrorMessage="1" sqref="N55:P55" xr:uid="{7EE863AA-6A38-44B6-B23B-57E170382573}">
      <formula1>"管理職,裁量労働制,固定残業制,一般従業員,エフォート"</formula1>
    </dataValidation>
    <dataValidation type="list" imeMode="on" allowBlank="1" sqref="I9:J9" xr:uid="{131D8A9D-CB20-4313-B250-17CDE08D6D0A}">
      <formula1>"通常勤務,管理職/高プロ,裁量,固定残業代有,出向,(大学・国研等)管理職/高プロ,(大学・国研等)裁量,その他"</formula1>
    </dataValidation>
    <dataValidation type="list" allowBlank="1" showInputMessage="1" showErrorMessage="1" sqref="C13:C43" xr:uid="{4CB6009B-3291-4557-A855-BBDFB52902FC}">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737116E3-31C9-4F7C-B5D1-B85F63830D45}">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D5F399C6-BA10-4F12-8A0D-369F1B3CE8F2}">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94B16-9065-4F2E-B5D7-1F4E727A510D}">
  <dimension ref="A1:CZ248"/>
  <sheetViews>
    <sheetView showGridLines="0" view="pageBreakPreview" zoomScale="115" zoomScaleNormal="100" zoomScaleSheetLayoutView="115" workbookViewId="0">
      <pane ySplit="1" topLeftCell="A2" activePane="bottomLeft" state="frozen"/>
      <selection activeCell="I9" sqref="I9:J9"/>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36328125" style="1" customWidth="1"/>
    <col min="17" max="17" width="6.36328125" style="1" customWidth="1"/>
    <col min="18" max="18" width="2.90625" style="80" customWidth="1"/>
    <col min="19" max="19" width="60.6328125" style="1" customWidth="1"/>
    <col min="20" max="20" width="2.6328125" style="1" customWidth="1"/>
    <col min="21" max="25" width="2.7265625" style="1" hidden="1" customWidth="1" outlineLevel="1"/>
    <col min="26" max="33" width="2.90625" style="1" hidden="1" customWidth="1" outlineLevel="1"/>
    <col min="34" max="34" width="26.26953125" style="72" hidden="1" customWidth="1" outlineLevel="1"/>
    <col min="35" max="35" width="7.7265625" style="3" hidden="1" customWidth="1" outlineLevel="1"/>
    <col min="36" max="37" width="9" style="1" hidden="1" customWidth="1" outlineLevel="1"/>
    <col min="38" max="38" width="10.6328125" style="323" customWidth="1" collapsed="1"/>
    <col min="39" max="40" width="10.6328125" style="323" customWidth="1"/>
    <col min="41" max="44" width="7.6328125" style="1" hidden="1" customWidth="1" outlineLevel="1"/>
    <col min="45" max="45" width="6.6328125" style="1" hidden="1" customWidth="1" outlineLevel="1"/>
    <col min="46" max="46" width="10.6328125" style="323" customWidth="1" collapsed="1"/>
    <col min="47" max="104" width="10.6328125" style="323" customWidth="1"/>
    <col min="105" max="16384" width="9" style="1"/>
  </cols>
  <sheetData>
    <row r="1" spans="1:104" ht="17.149999999999999" customHeight="1" thickBot="1">
      <c r="A1" s="336" t="s">
        <v>168</v>
      </c>
      <c r="B1" s="337"/>
      <c r="C1" s="337"/>
      <c r="D1" s="337"/>
      <c r="E1" s="337"/>
      <c r="F1" s="338" t="s">
        <v>177</v>
      </c>
      <c r="G1" s="339"/>
      <c r="H1" s="339"/>
      <c r="I1" s="340" t="str">
        <f>IF(AI1="エラーなし","-","コメント(S列)をご確認ください。")</f>
        <v>コメント(S列)をご確認ください。</v>
      </c>
      <c r="J1" s="341"/>
      <c r="K1" s="341"/>
      <c r="L1" s="341"/>
      <c r="M1" s="341"/>
      <c r="N1" s="34" t="str">
        <f>IF($F$1="委託業務従事日誌","契約管理番号：","事業番号：")</f>
        <v>事業番号：</v>
      </c>
      <c r="O1" s="346" t="s">
        <v>161</v>
      </c>
      <c r="P1" s="347"/>
      <c r="Q1" s="12" t="str">
        <f>IF($F$1="委託業務従事日誌","別紙８","")</f>
        <v/>
      </c>
      <c r="R1" s="348" t="s">
        <v>50</v>
      </c>
      <c r="S1" s="84" t="s">
        <v>94</v>
      </c>
      <c r="T1" s="104"/>
      <c r="U1" s="79"/>
      <c r="V1" s="79"/>
      <c r="W1" s="79"/>
      <c r="X1" s="79"/>
      <c r="Y1" s="324" t="s">
        <v>77</v>
      </c>
      <c r="Z1" s="324" t="s">
        <v>78</v>
      </c>
      <c r="AA1" s="324" t="s">
        <v>79</v>
      </c>
      <c r="AB1" s="324" t="s">
        <v>80</v>
      </c>
      <c r="AC1" s="324" t="s">
        <v>83</v>
      </c>
      <c r="AD1" s="324" t="s">
        <v>81</v>
      </c>
      <c r="AE1" s="324" t="s">
        <v>82</v>
      </c>
      <c r="AF1" s="324" t="s">
        <v>126</v>
      </c>
      <c r="AG1" s="324"/>
      <c r="AH1" s="72" t="s">
        <v>25</v>
      </c>
      <c r="AI1" s="73" t="str">
        <f>IF(COUNTIF(AI2:AI26,"○")=COUNTA(AH2:AH26),"エラーなし","エラーあり")</f>
        <v>エラーあり</v>
      </c>
      <c r="AJ1" s="76" t="s">
        <v>37</v>
      </c>
      <c r="AK1" s="76"/>
      <c r="AO1" s="30"/>
      <c r="AP1" s="30"/>
      <c r="AQ1" s="30"/>
      <c r="AR1" s="30"/>
      <c r="AS1" s="30"/>
    </row>
    <row r="2" spans="1:104" ht="17.149999999999999" customHeight="1" thickBot="1">
      <c r="A2" s="330" t="s">
        <v>14</v>
      </c>
      <c r="B2" s="331"/>
      <c r="C2" s="331"/>
      <c r="D2" s="331"/>
      <c r="E2" s="331"/>
      <c r="F2" s="331"/>
      <c r="G2" s="331"/>
      <c r="H2" s="101"/>
      <c r="I2" s="102"/>
      <c r="J2" s="102"/>
      <c r="K2" s="102"/>
      <c r="L2" s="102"/>
      <c r="M2" s="102"/>
      <c r="N2" s="102"/>
      <c r="O2" s="102"/>
      <c r="P2" s="102" t="s">
        <v>20</v>
      </c>
      <c r="Q2" s="78"/>
      <c r="R2" s="349"/>
      <c r="S2" s="79" t="str" cm="1">
        <f t="array" ref="S2">IF(AND(AI2="○",AI3="○"),"○",_xlfn.IFS(AI2="○","",AI2="✕","✕　"&amp;AJ2&amp;"　　")&amp;_xlfn.IFS(AI3="○","",AI3="✕","✕　"&amp;AJ3))</f>
        <v>○</v>
      </c>
      <c r="T2" s="79"/>
      <c r="W2" s="79"/>
      <c r="X2" s="79"/>
      <c r="Y2" s="325"/>
      <c r="Z2" s="325"/>
      <c r="AA2" s="325"/>
      <c r="AB2" s="325"/>
      <c r="AC2" s="325"/>
      <c r="AD2" s="325"/>
      <c r="AE2" s="325"/>
      <c r="AF2" s="325"/>
      <c r="AG2" s="325"/>
      <c r="AH2" s="180" t="s">
        <v>33</v>
      </c>
      <c r="AI2" s="181" t="str">
        <f>IF(A1="","✕","○")</f>
        <v>○</v>
      </c>
      <c r="AJ2" s="77" t="s">
        <v>43</v>
      </c>
    </row>
    <row r="3" spans="1:104" ht="17.149999999999999" customHeight="1" thickBot="1">
      <c r="A3" s="332" t="str">
        <f>IF($F$1="委託業務従事日誌","委託業務の名称：","助成事業の名称：")</f>
        <v>助成事業の名称：</v>
      </c>
      <c r="B3" s="333"/>
      <c r="C3" s="333"/>
      <c r="D3" s="333"/>
      <c r="E3" s="326" t="s">
        <v>132</v>
      </c>
      <c r="F3" s="327"/>
      <c r="G3" s="327"/>
      <c r="H3" s="327"/>
      <c r="I3" s="327"/>
      <c r="J3" s="327"/>
      <c r="K3" s="327"/>
      <c r="L3" s="327"/>
      <c r="M3" s="327"/>
      <c r="N3" s="327"/>
      <c r="O3" s="327"/>
      <c r="P3" s="327"/>
      <c r="Q3" s="97"/>
      <c r="R3" s="349"/>
      <c r="S3" s="79" t="str" cm="1">
        <f t="array" ref="S3">IF(AND(AI4="○",AI5="○"),"○",_xlfn.IFS(AI4="○","",AI4="✕","✕　"&amp;AJ4&amp;"　　")&amp;_xlfn.IFS(AI5="○","",AI5="✕","✕　"&amp;AJ5))</f>
        <v>✕　“他のNEDO事業有無”が未選択。　　✕　“他の公的事業有無”が未選択。</v>
      </c>
      <c r="T3" s="79"/>
      <c r="W3" s="79"/>
      <c r="X3" s="79"/>
      <c r="Y3" s="325"/>
      <c r="Z3" s="325"/>
      <c r="AA3" s="325"/>
      <c r="AB3" s="325"/>
      <c r="AC3" s="325"/>
      <c r="AD3" s="325"/>
      <c r="AE3" s="325"/>
      <c r="AF3" s="325"/>
      <c r="AG3" s="325"/>
      <c r="AH3" s="182" t="s">
        <v>32</v>
      </c>
      <c r="AI3" s="183" t="str">
        <f>IF(O1="","✕","○")</f>
        <v>○</v>
      </c>
      <c r="AJ3" s="77" t="s">
        <v>38</v>
      </c>
      <c r="AO3" s="169" t="s">
        <v>113</v>
      </c>
      <c r="AP3" s="171" t="s">
        <v>112</v>
      </c>
      <c r="AQ3" s="3"/>
      <c r="AR3" s="3"/>
      <c r="AS3" s="3"/>
    </row>
    <row r="4" spans="1:104" ht="17.149999999999999" customHeight="1" thickBot="1">
      <c r="A4" s="334"/>
      <c r="B4" s="335"/>
      <c r="C4" s="335"/>
      <c r="D4" s="335"/>
      <c r="E4" s="326" t="s">
        <v>131</v>
      </c>
      <c r="F4" s="327"/>
      <c r="G4" s="327"/>
      <c r="H4" s="327"/>
      <c r="I4" s="327"/>
      <c r="J4" s="327"/>
      <c r="K4" s="327"/>
      <c r="L4" s="327"/>
      <c r="M4" s="327"/>
      <c r="N4" s="327"/>
      <c r="O4" s="327"/>
      <c r="P4" s="327"/>
      <c r="Q4" s="97"/>
      <c r="S4" s="79" t="str">
        <f>IF(COUNTA(E3:P5)&gt;=1,"○","✕ "&amp;AJ6)</f>
        <v>○</v>
      </c>
      <c r="T4" s="79"/>
      <c r="W4" s="79"/>
      <c r="X4" s="79"/>
      <c r="Y4" s="325"/>
      <c r="Z4" s="325"/>
      <c r="AA4" s="325"/>
      <c r="AB4" s="325"/>
      <c r="AC4" s="325"/>
      <c r="AD4" s="325"/>
      <c r="AE4" s="325"/>
      <c r="AF4" s="325"/>
      <c r="AG4" s="325"/>
      <c r="AH4" s="182" t="s">
        <v>31</v>
      </c>
      <c r="AI4" s="183" t="str" cm="1">
        <f t="array" ref="AI4">_xlfn.IFS(H2="あり","○",H2="なし","○",TRUE,"✕")</f>
        <v>✕</v>
      </c>
      <c r="AJ4" s="77" t="s">
        <v>39</v>
      </c>
      <c r="AO4" s="170">
        <f>I9</f>
        <v>0</v>
      </c>
      <c r="AP4" s="172" t="e">
        <f>VLOOKUP($AO$4,$AO$11:$AS$19,2,)</f>
        <v>#N/A</v>
      </c>
      <c r="AQ4" s="3"/>
      <c r="AR4" s="3"/>
      <c r="AS4" s="3"/>
    </row>
    <row r="5" spans="1:104" ht="17.149999999999999" customHeight="1">
      <c r="A5" s="334"/>
      <c r="B5" s="335"/>
      <c r="C5" s="335"/>
      <c r="D5" s="335"/>
      <c r="E5" s="326" t="s">
        <v>162</v>
      </c>
      <c r="F5" s="327"/>
      <c r="G5" s="327"/>
      <c r="H5" s="327"/>
      <c r="I5" s="327"/>
      <c r="J5" s="327"/>
      <c r="K5" s="327"/>
      <c r="L5" s="327"/>
      <c r="M5" s="327"/>
      <c r="N5" s="327"/>
      <c r="O5" s="327"/>
      <c r="P5" s="327"/>
      <c r="Q5" s="97"/>
      <c r="R5" s="81"/>
      <c r="S5" s="79"/>
      <c r="T5" s="79"/>
      <c r="U5" s="29"/>
      <c r="V5" s="29"/>
      <c r="W5" s="79"/>
      <c r="X5" s="79"/>
      <c r="Y5" s="325"/>
      <c r="Z5" s="325"/>
      <c r="AA5" s="325"/>
      <c r="AB5" s="325"/>
      <c r="AC5" s="325"/>
      <c r="AD5" s="325"/>
      <c r="AE5" s="325"/>
      <c r="AF5" s="325"/>
      <c r="AG5" s="325"/>
      <c r="AH5" s="182" t="s">
        <v>30</v>
      </c>
      <c r="AI5" s="183" t="str" cm="1">
        <f t="array" ref="AI5">_xlfn.IFS(Q2="あり","○",Q2="なし","○",TRUE,"✕")</f>
        <v>✕</v>
      </c>
      <c r="AJ5" s="77" t="s">
        <v>95</v>
      </c>
      <c r="AO5" s="159"/>
      <c r="AP5" s="173" t="e">
        <f>VLOOKUP($AO$4,$AO$11:$AS$19,3,)</f>
        <v>#N/A</v>
      </c>
      <c r="AQ5" s="3"/>
      <c r="AR5" s="3"/>
      <c r="AS5" s="3"/>
    </row>
    <row r="6" spans="1:104" ht="17.149999999999999" customHeight="1">
      <c r="A6" s="332" t="str">
        <f>IF($F$1="委託業務従事日誌","再委託等項目：","委託・共同研究項目：")</f>
        <v>委託・共同研究項目：</v>
      </c>
      <c r="B6" s="333"/>
      <c r="C6" s="333"/>
      <c r="D6" s="333"/>
      <c r="E6" s="326" t="s">
        <v>15</v>
      </c>
      <c r="F6" s="327"/>
      <c r="G6" s="327"/>
      <c r="H6" s="327"/>
      <c r="I6" s="327"/>
      <c r="J6" s="327"/>
      <c r="K6" s="327"/>
      <c r="L6" s="327"/>
      <c r="M6" s="327"/>
      <c r="N6" s="327"/>
      <c r="O6" s="327"/>
      <c r="P6" s="327"/>
      <c r="Q6" s="97"/>
      <c r="S6" s="79"/>
      <c r="T6" s="79"/>
      <c r="W6" s="79"/>
      <c r="X6" s="79"/>
      <c r="Y6" s="325"/>
      <c r="Z6" s="325"/>
      <c r="AA6" s="325"/>
      <c r="AB6" s="325"/>
      <c r="AC6" s="325"/>
      <c r="AD6" s="325"/>
      <c r="AE6" s="325"/>
      <c r="AF6" s="325"/>
      <c r="AG6" s="325"/>
      <c r="AH6" s="182" t="s">
        <v>29</v>
      </c>
      <c r="AI6" s="183" t="str">
        <f>IF(COUNTA(E3:P5)&gt;=1,"○","✕")</f>
        <v>○</v>
      </c>
      <c r="AJ6" s="77" t="s">
        <v>40</v>
      </c>
      <c r="AO6" s="159"/>
      <c r="AP6" s="173" t="e">
        <f>VLOOKUP($AO$4,$AO$11:$AS$19,4,)</f>
        <v>#N/A</v>
      </c>
      <c r="AQ6" s="3"/>
      <c r="AR6" s="3"/>
      <c r="AS6" s="3"/>
    </row>
    <row r="7" spans="1:104" ht="17.149999999999999" customHeight="1" thickBot="1">
      <c r="A7" s="96"/>
      <c r="B7" s="103"/>
      <c r="C7" s="333" t="str">
        <f>IF($F$1="委託業務従事日誌","委託先等名称：","助成先等名称：")</f>
        <v>助成先等名称：</v>
      </c>
      <c r="D7" s="329"/>
      <c r="E7" s="326" t="s">
        <v>128</v>
      </c>
      <c r="F7" s="327"/>
      <c r="G7" s="327"/>
      <c r="H7" s="327"/>
      <c r="I7" s="327"/>
      <c r="J7" s="327"/>
      <c r="K7" s="327"/>
      <c r="L7" s="327"/>
      <c r="M7" s="327"/>
      <c r="N7" s="327"/>
      <c r="O7" s="327"/>
      <c r="P7" s="327"/>
      <c r="Q7" s="97"/>
      <c r="R7" s="80" t="s">
        <v>49</v>
      </c>
      <c r="S7" s="79" t="str" cm="1">
        <f t="array" ref="S7">IF(COUNTA(E7)&gt;=1,_xlfn.IFS(E7=" ","✕"&amp;AJ7,E7="　","✕"&amp;AJ7,TRUE,"○"),"✕"&amp;AJ7)</f>
        <v>○</v>
      </c>
      <c r="T7" s="79"/>
      <c r="U7" s="30"/>
      <c r="V7" s="30"/>
      <c r="W7" s="79"/>
      <c r="X7" s="79"/>
      <c r="Y7" s="325"/>
      <c r="Z7" s="325"/>
      <c r="AA7" s="325"/>
      <c r="AB7" s="325"/>
      <c r="AC7" s="325"/>
      <c r="AD7" s="325"/>
      <c r="AE7" s="325"/>
      <c r="AF7" s="325"/>
      <c r="AG7" s="325"/>
      <c r="AH7" s="182" t="s">
        <v>28</v>
      </c>
      <c r="AI7" s="183" t="str" cm="1">
        <f t="array" ref="AI7">IF(COUNTA(E7)&gt;=1,_xlfn.IFS(E7=" ","✕",E7="　","✕",TRUE,"○"),"✕")</f>
        <v>○</v>
      </c>
      <c r="AJ7" s="77" t="s">
        <v>74</v>
      </c>
      <c r="AO7" s="159"/>
      <c r="AP7" s="189" t="e">
        <f>VLOOKUP($AO$4,$AO$11:$AS$19,5,)</f>
        <v>#N/A</v>
      </c>
      <c r="AQ7" s="3"/>
      <c r="AR7" s="3"/>
      <c r="AS7" s="3"/>
    </row>
    <row r="8" spans="1:104" ht="17.149999999999999" customHeight="1">
      <c r="A8" s="156"/>
      <c r="B8" s="157"/>
      <c r="C8" s="328" t="s">
        <v>75</v>
      </c>
      <c r="D8" s="329"/>
      <c r="E8" s="344" t="s">
        <v>129</v>
      </c>
      <c r="F8" s="345"/>
      <c r="G8" s="345"/>
      <c r="H8" s="345"/>
      <c r="J8" s="35"/>
      <c r="K8" s="53"/>
      <c r="L8" s="53" t="str">
        <f>IF($F$1="委託業務従事日誌","業務管理者等","主任研究者等")&amp;"　所属："</f>
        <v>主任研究者等　所属：</v>
      </c>
      <c r="M8" s="53"/>
      <c r="N8" s="344" t="s">
        <v>133</v>
      </c>
      <c r="O8" s="345"/>
      <c r="P8" s="345"/>
      <c r="Q8" s="98"/>
      <c r="R8" s="80" t="s">
        <v>49</v>
      </c>
      <c r="S8" s="79" t="str" cm="1">
        <f t="array" ref="S8">_xlfn.IFS(AND(COUNTA(E8)&gt;=1,COUNTA(N8)&gt;=1),"○",TRUE,IF(COUNTA(E8)&gt;=1,"","✕ "&amp;AJ8&amp;" ")&amp;IF(COUNTA(N8)&gt;=1,"","✕ "&amp;AJ10))</f>
        <v>○</v>
      </c>
      <c r="T8" s="79"/>
      <c r="W8" s="79"/>
      <c r="X8" s="79"/>
      <c r="Y8" s="325"/>
      <c r="Z8" s="325"/>
      <c r="AA8" s="325"/>
      <c r="AB8" s="325"/>
      <c r="AC8" s="325"/>
      <c r="AD8" s="325"/>
      <c r="AE8" s="325"/>
      <c r="AF8" s="325"/>
      <c r="AG8" s="325"/>
      <c r="AH8" s="184" t="s">
        <v>97</v>
      </c>
      <c r="AI8" s="183" t="str">
        <f>IF(COUNTA(E8)&gt;=1,"○","✕")</f>
        <v>○</v>
      </c>
      <c r="AJ8" s="77" t="s">
        <v>96</v>
      </c>
      <c r="AO8" s="159"/>
      <c r="AP8" s="190"/>
      <c r="AQ8" s="3"/>
      <c r="AR8" s="3"/>
      <c r="AS8" s="3"/>
    </row>
    <row r="9" spans="1:104" ht="21" customHeight="1">
      <c r="A9" s="350" t="s">
        <v>107</v>
      </c>
      <c r="B9" s="157"/>
      <c r="C9" s="107"/>
      <c r="D9" s="105" t="s">
        <v>3</v>
      </c>
      <c r="E9" s="344" t="s">
        <v>176</v>
      </c>
      <c r="F9" s="344"/>
      <c r="G9" s="344"/>
      <c r="H9" s="344"/>
      <c r="I9" s="358"/>
      <c r="J9" s="359"/>
      <c r="K9" s="52"/>
      <c r="L9" s="52" t="s">
        <v>6</v>
      </c>
      <c r="M9" s="52"/>
      <c r="N9" s="344" t="s">
        <v>130</v>
      </c>
      <c r="O9" s="345"/>
      <c r="P9" s="345"/>
      <c r="Q9" s="98"/>
      <c r="R9" s="80" t="s">
        <v>49</v>
      </c>
      <c r="S9" s="79" t="str" cm="1">
        <f t="array" ref="S9">_xlfn.IFS(AND(COUNTA(E9)&gt;=1,COUNTA(N9)&gt;=1),"○",TRUE,IF(COUNTA(E9)&gt;=1,"","✕ "&amp;AJ9&amp;" ")&amp;IF(COUNTA(N9)&gt;=1,"","✕ "&amp;AJ11))</f>
        <v>○</v>
      </c>
      <c r="T9" s="79"/>
      <c r="W9" s="79"/>
      <c r="X9" s="79"/>
      <c r="Y9" s="325"/>
      <c r="Z9" s="325"/>
      <c r="AA9" s="325"/>
      <c r="AB9" s="325"/>
      <c r="AC9" s="325"/>
      <c r="AD9" s="325"/>
      <c r="AE9" s="325"/>
      <c r="AF9" s="325"/>
      <c r="AG9" s="325"/>
      <c r="AH9" s="182" t="s">
        <v>99</v>
      </c>
      <c r="AI9" s="183" t="str">
        <f>IF(COUNTA(E9)&gt;=1,"○","✕")</f>
        <v>○</v>
      </c>
      <c r="AJ9" s="77" t="s">
        <v>98</v>
      </c>
      <c r="AO9" s="159"/>
      <c r="AP9" s="158"/>
      <c r="AQ9" s="3"/>
      <c r="AR9" s="3"/>
      <c r="AS9" s="3"/>
    </row>
    <row r="10" spans="1:104" ht="30" customHeight="1" thickBot="1">
      <c r="A10" s="351"/>
      <c r="B10" s="69">
        <f>COUNTIF($B$13:$B$43,"月")+COUNTIF($B$13:$B$43,"火")+COUNTIF($B$13:$B$43,"水")+COUNTIF($B$13:$B$43,"木")+COUNTIF($B$13:$B$43,"金")+COUNTIF($B$13:$B$43,"土")+COUNTIF($B$13:$B$43,"日")-COUNTIF($C$13:$C$43,"休日")-COUNTIF($C$13:$C$43,"休日出勤")-COUNTIF($C$13:$C$43,"振休")-COUNTIF($C$13:$C$43,"代休")</f>
        <v>20</v>
      </c>
      <c r="C10" s="377" t="str">
        <f>"←稼働"&amp;F54&amp;"日
 + "&amp;"休暇"&amp;E54&amp;"日"</f>
        <v>←稼働20日
 + 休暇0日</v>
      </c>
      <c r="D10" s="378"/>
      <c r="E10" s="379" t="str">
        <f>IF(OR(I9="管理職/高プロ",I9="固定残業代有",I9="(大学・国研等)管理職/高プロ"),"所定労働時間                                                                                                                                                                                              (h/日)","")</f>
        <v/>
      </c>
      <c r="F10" s="380"/>
      <c r="G10" s="99"/>
      <c r="H10" s="381" t="str" cm="1">
        <f t="array" ref="H10">_xlfn.IFS(OR(N54="管理職",N54="裁量労働制",N54="固定残業制"),"時間休(h/月)",OR(N54="(大学・国研等)裁量労働制"),"給与支給上の休日労働時間(h/月)",TRUE,"")</f>
        <v/>
      </c>
      <c r="I10" s="343"/>
      <c r="J10" s="106"/>
      <c r="K10" s="381" t="str" cm="1">
        <f t="array" ref="K10">_xlfn.IFS(OR(N54="裁量労働制",N54="(大学・国研等)裁量労働制"),"労基提出した協定上
の みなし時間(h/日)",N54="固定残業制","雇用契約に記載の
固定残業時間(h/月)",TRUE,"")</f>
        <v/>
      </c>
      <c r="L10" s="343"/>
      <c r="M10" s="343"/>
      <c r="N10" s="106"/>
      <c r="O10" s="342" t="str" cm="1">
        <f t="array" ref="O10">_xlfn.IFS(OR(H2="あり",Q2="あり"),"他の公的事業
従事(h/月)",AND(H2="なし",Q2="なし"),"",TRUE,"")</f>
        <v/>
      </c>
      <c r="P10" s="343"/>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5"/>
      <c r="Z10" s="325"/>
      <c r="AA10" s="325"/>
      <c r="AB10" s="325"/>
      <c r="AC10" s="325"/>
      <c r="AD10" s="325"/>
      <c r="AE10" s="325"/>
      <c r="AF10" s="325"/>
      <c r="AG10" s="325"/>
      <c r="AH10" s="182" t="s">
        <v>100</v>
      </c>
      <c r="AI10" s="183" t="str">
        <f>IF(COUNTA(N8)&gt;=1,"○","✕")</f>
        <v>○</v>
      </c>
      <c r="AJ10" s="77" t="s">
        <v>101</v>
      </c>
      <c r="AO10" s="93"/>
      <c r="AP10" s="3"/>
      <c r="AQ10" s="3"/>
      <c r="AR10" s="3"/>
      <c r="AS10" s="3"/>
    </row>
    <row r="11" spans="1:104" s="3" customFormat="1" ht="17.149999999999999" customHeight="1" thickBot="1">
      <c r="A11" s="360" t="s">
        <v>0</v>
      </c>
      <c r="B11" s="362" t="s">
        <v>1</v>
      </c>
      <c r="C11" s="364" t="s">
        <v>92</v>
      </c>
      <c r="D11" s="366" t="s">
        <v>9</v>
      </c>
      <c r="E11" s="367"/>
      <c r="F11" s="367"/>
      <c r="G11" s="368"/>
      <c r="H11" s="369" t="s">
        <v>7</v>
      </c>
      <c r="I11" s="369" t="s">
        <v>8</v>
      </c>
      <c r="J11" s="371" t="s">
        <v>91</v>
      </c>
      <c r="K11" s="371"/>
      <c r="L11" s="371"/>
      <c r="M11" s="371"/>
      <c r="N11" s="371"/>
      <c r="O11" s="371"/>
      <c r="P11" s="371"/>
      <c r="Q11" s="372"/>
      <c r="R11" s="80"/>
      <c r="S11" s="109"/>
      <c r="T11" s="79"/>
      <c r="W11" s="79"/>
      <c r="X11" s="79"/>
      <c r="Y11" s="325"/>
      <c r="Z11" s="325"/>
      <c r="AA11" s="325"/>
      <c r="AB11" s="325"/>
      <c r="AC11" s="325"/>
      <c r="AD11" s="325"/>
      <c r="AE11" s="325"/>
      <c r="AF11" s="325"/>
      <c r="AG11" s="325"/>
      <c r="AH11" s="182" t="s">
        <v>103</v>
      </c>
      <c r="AI11" s="183" t="str">
        <f>IF(COUNTA(N9)&gt;=1,"○","✕")</f>
        <v>○</v>
      </c>
      <c r="AJ11" s="77" t="s">
        <v>102</v>
      </c>
      <c r="AK11" s="1"/>
      <c r="AL11" s="323"/>
      <c r="AM11" s="323"/>
      <c r="AN11" s="323"/>
      <c r="AO11" s="165" t="s">
        <v>113</v>
      </c>
      <c r="AP11" s="176" t="s">
        <v>112</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49999999999999" customHeight="1" thickBot="1">
      <c r="A12" s="361"/>
      <c r="B12" s="363"/>
      <c r="C12" s="365"/>
      <c r="D12" s="49" t="s">
        <v>4</v>
      </c>
      <c r="E12" s="4" t="s">
        <v>5</v>
      </c>
      <c r="F12" s="5" t="s">
        <v>4</v>
      </c>
      <c r="G12" s="4" t="s">
        <v>5</v>
      </c>
      <c r="H12" s="370"/>
      <c r="I12" s="370"/>
      <c r="J12" s="373"/>
      <c r="K12" s="373"/>
      <c r="L12" s="373"/>
      <c r="M12" s="373"/>
      <c r="N12" s="373"/>
      <c r="O12" s="373"/>
      <c r="P12" s="373"/>
      <c r="Q12" s="374"/>
      <c r="R12" s="80"/>
      <c r="S12" s="109" t="str">
        <f>IF(TEXT(ABS((E23-D23)+(G23-F23)-H23),IF((E23-D23)+(G23-F23)&lt;H23,"-[h]:mm","[h]:mm"))&lt;"0:00"*1,"✕","○")</f>
        <v>○</v>
      </c>
      <c r="T12" s="79"/>
      <c r="W12" s="79"/>
      <c r="X12" s="79"/>
      <c r="Y12" s="325"/>
      <c r="Z12" s="325"/>
      <c r="AA12" s="325"/>
      <c r="AB12" s="325"/>
      <c r="AC12" s="325"/>
      <c r="AD12" s="325"/>
      <c r="AE12" s="325"/>
      <c r="AF12" s="325"/>
      <c r="AG12" s="325"/>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114</v>
      </c>
      <c r="AP12" s="177" t="s">
        <v>15</v>
      </c>
      <c r="AQ12" s="174" t="s">
        <v>122</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49999999999999" customHeight="1" thickTop="1">
      <c r="A13" s="31">
        <f>DATEVALUE(TEXT(SUBSTITUTE(SUBSTITUTE(SUBSTITUTE($A$1,"元","１"),"分",""),"度","")&amp;"１日","yyyy/mm/d"))</f>
        <v>45870</v>
      </c>
      <c r="B13" s="45" t="str">
        <f>TEXT(A13,"aaa")</f>
        <v>金</v>
      </c>
      <c r="C13" s="94" t="s">
        <v>125</v>
      </c>
      <c r="D13" s="24"/>
      <c r="E13" s="25"/>
      <c r="F13" s="32"/>
      <c r="G13" s="25"/>
      <c r="H13" s="33"/>
      <c r="I13" s="6" t="str" cm="1">
        <f t="array" ref="I13">IFERROR(_xlfn.IFS(AND(D13&gt;0,E13=""),"--",AND(F13&gt;0,G13=""),"--",VALUE(TEXT(E13-D13,"[h]:mm"))+VALUE(TEXT(G13-F13,"[h]:mm"))-VALUE(TEXT(H13,"[h]:mm"))=0,"",VALUE(TEXT(E13-D13,"[h]:mm"))+VALUE(TEXT(G13-F13,"[h]:mm"))-VALUE(TEXT(H13,"[h]:mm"))&lt;0,"-",TRUE,(E13-D13)+(G13-F13)-H13),"-")</f>
        <v/>
      </c>
      <c r="J13" s="352"/>
      <c r="K13" s="353"/>
      <c r="L13" s="353"/>
      <c r="M13" s="353"/>
      <c r="N13" s="353"/>
      <c r="O13" s="353"/>
      <c r="P13" s="353"/>
      <c r="Q13" s="354"/>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121</v>
      </c>
      <c r="AP13" s="178" t="s">
        <v>15</v>
      </c>
      <c r="AQ13" s="160" t="s">
        <v>122</v>
      </c>
      <c r="AR13" s="160" t="s">
        <v>123</v>
      </c>
      <c r="AS13" s="161" t="s">
        <v>124</v>
      </c>
    </row>
    <row r="14" spans="1:104" ht="17.149999999999999" customHeight="1">
      <c r="A14" s="7">
        <f t="shared" ref="A14:A19" si="1">A13+1</f>
        <v>45871</v>
      </c>
      <c r="B14" s="46" t="str">
        <f>TEXT(A14,"aaa")</f>
        <v>土</v>
      </c>
      <c r="C14" s="94" t="s">
        <v>23</v>
      </c>
      <c r="D14" s="60"/>
      <c r="E14" s="15"/>
      <c r="F14" s="16"/>
      <c r="G14" s="17"/>
      <c r="H14" s="18"/>
      <c r="I14" s="6" t="str" cm="1">
        <f t="array" ref="I14">IFERROR(_xlfn.IFS(AND(D14&gt;0,E14=""),"--",AND(F14&gt;0,G14=""),"--",VALUE(TEXT(E14-D14,"[h]:mm"))+VALUE(TEXT(G14-F14,"[h]:mm"))-VALUE(TEXT(H14,"[h]:mm"))=0,"",VALUE(TEXT(E14-D14,"[h]:mm"))+VALUE(TEXT(G14-F14,"[h]:mm"))-VALUE(TEXT(H14,"[h]:mm"))&lt;0,"-",TRUE,(E14-D14)+(G14-F14)-H14),"-")</f>
        <v/>
      </c>
      <c r="J14" s="355"/>
      <c r="K14" s="356"/>
      <c r="L14" s="356"/>
      <c r="M14" s="356"/>
      <c r="N14" s="356"/>
      <c r="O14" s="356"/>
      <c r="P14" s="356"/>
      <c r="Q14" s="357"/>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120</v>
      </c>
      <c r="AP14" s="178" t="s">
        <v>15</v>
      </c>
      <c r="AQ14" s="160" t="s">
        <v>122</v>
      </c>
      <c r="AR14" s="160" t="s">
        <v>123</v>
      </c>
      <c r="AS14" s="161" t="s">
        <v>124</v>
      </c>
    </row>
    <row r="15" spans="1:104" ht="17.149999999999999" customHeight="1">
      <c r="A15" s="7">
        <f t="shared" si="1"/>
        <v>45872</v>
      </c>
      <c r="B15" s="46" t="str">
        <f t="shared" ref="B15:B18" si="3">TEXT(A15,"aaa")</f>
        <v>日</v>
      </c>
      <c r="C15" s="94" t="s">
        <v>23</v>
      </c>
      <c r="D15" s="60"/>
      <c r="E15" s="15"/>
      <c r="F15" s="16"/>
      <c r="G15" s="17"/>
      <c r="H15" s="18"/>
      <c r="I15" s="6" t="str" cm="1">
        <f t="array" ref="I15">IFERROR(_xlfn.IFS(AND(D15&gt;0,E15=""),"--",AND(F15&gt;0,G15=""),"--",VALUE(TEXT(E15-D15,"[h]:mm"))+VALUE(TEXT(G15-F15,"[h]:mm"))-VALUE(TEXT(H15,"[h]:mm"))=0,"",VALUE(TEXT(E15-D15,"[h]:mm"))+VALUE(TEXT(G15-F15,"[h]:mm"))-VALUE(TEXT(H15,"[h]:mm"))&lt;0,"-",TRUE,(E15-D15)+(G15-F15)-H15),"-")</f>
        <v/>
      </c>
      <c r="J15" s="355"/>
      <c r="K15" s="356"/>
      <c r="L15" s="356"/>
      <c r="M15" s="356"/>
      <c r="N15" s="356"/>
      <c r="O15" s="356"/>
      <c r="P15" s="356"/>
      <c r="Q15" s="357"/>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119</v>
      </c>
      <c r="AP15" s="178" t="s">
        <v>15</v>
      </c>
      <c r="AQ15" s="160" t="s">
        <v>122</v>
      </c>
      <c r="AR15" s="160" t="s">
        <v>123</v>
      </c>
      <c r="AS15" s="161" t="s">
        <v>124</v>
      </c>
    </row>
    <row r="16" spans="1:104" ht="17.149999999999999" customHeight="1">
      <c r="A16" s="7">
        <f t="shared" si="1"/>
        <v>45873</v>
      </c>
      <c r="B16" s="46" t="str">
        <f t="shared" si="3"/>
        <v>月</v>
      </c>
      <c r="C16" s="94"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55"/>
      <c r="K16" s="356"/>
      <c r="L16" s="356"/>
      <c r="M16" s="356"/>
      <c r="N16" s="356"/>
      <c r="O16" s="356"/>
      <c r="P16" s="356"/>
      <c r="Q16" s="357"/>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115</v>
      </c>
      <c r="AP16" s="178" t="s">
        <v>15</v>
      </c>
      <c r="AQ16" s="160" t="s">
        <v>122</v>
      </c>
      <c r="AR16" s="160" t="s">
        <v>15</v>
      </c>
      <c r="AS16" s="161" t="s">
        <v>15</v>
      </c>
    </row>
    <row r="17" spans="1:45" ht="17.149999999999999" customHeight="1">
      <c r="A17" s="7">
        <f t="shared" si="1"/>
        <v>45874</v>
      </c>
      <c r="B17" s="46" t="str">
        <f t="shared" si="3"/>
        <v>火</v>
      </c>
      <c r="C17" s="94"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55"/>
      <c r="K17" s="356"/>
      <c r="L17" s="356"/>
      <c r="M17" s="356"/>
      <c r="N17" s="356"/>
      <c r="O17" s="356"/>
      <c r="P17" s="356"/>
      <c r="Q17" s="357"/>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118</v>
      </c>
      <c r="AP17" s="178" t="s">
        <v>15</v>
      </c>
      <c r="AQ17" s="160" t="s">
        <v>122</v>
      </c>
      <c r="AR17" s="160" t="s">
        <v>15</v>
      </c>
      <c r="AS17" s="161" t="s">
        <v>15</v>
      </c>
    </row>
    <row r="18" spans="1:45" ht="17.149999999999999" customHeight="1">
      <c r="A18" s="23">
        <f t="shared" si="1"/>
        <v>45875</v>
      </c>
      <c r="B18" s="47" t="str">
        <f t="shared" si="3"/>
        <v>水</v>
      </c>
      <c r="C18" s="94"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55"/>
      <c r="K18" s="356"/>
      <c r="L18" s="356"/>
      <c r="M18" s="356"/>
      <c r="N18" s="356"/>
      <c r="O18" s="356"/>
      <c r="P18" s="356"/>
      <c r="Q18" s="357"/>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117</v>
      </c>
      <c r="AP18" s="178" t="s">
        <v>15</v>
      </c>
      <c r="AQ18" s="160" t="s">
        <v>122</v>
      </c>
      <c r="AR18" s="160" t="s">
        <v>15</v>
      </c>
      <c r="AS18" s="161" t="s">
        <v>15</v>
      </c>
    </row>
    <row r="19" spans="1:45" ht="17.149999999999999" customHeight="1" thickBot="1">
      <c r="A19" s="23">
        <f t="shared" si="1"/>
        <v>45876</v>
      </c>
      <c r="B19" s="47" t="str">
        <f>TEXT(A19,"aaa")</f>
        <v>木</v>
      </c>
      <c r="C19" s="94" t="s">
        <v>125</v>
      </c>
      <c r="D19" s="61"/>
      <c r="E19" s="14"/>
      <c r="F19" s="26"/>
      <c r="G19" s="27"/>
      <c r="H19" s="28"/>
      <c r="I19" s="6" t="str" cm="1">
        <f t="array" ref="I19">IFERROR(_xlfn.IFS(AND(D19&gt;0,E19=""),"--",AND(F19&gt;0,G19=""),"--",VALUE(TEXT(E19-D19,"[h]:mm"))+VALUE(TEXT(G19-F19,"[h]:mm"))-VALUE(TEXT(H19,"[h]:mm"))=0,"",VALUE(TEXT(E19-D19,"[h]:mm"))+VALUE(TEXT(G19-F19,"[h]:mm"))-VALUE(TEXT(H19,"[h]:mm"))&lt;0,"-",TRUE,(E19-D19)+(G19-F19)-H19),"-")</f>
        <v/>
      </c>
      <c r="J19" s="355"/>
      <c r="K19" s="356"/>
      <c r="L19" s="356"/>
      <c r="M19" s="356"/>
      <c r="N19" s="356"/>
      <c r="O19" s="356"/>
      <c r="P19" s="356"/>
      <c r="Q19" s="357"/>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116</v>
      </c>
      <c r="AP19" s="179" t="s">
        <v>15</v>
      </c>
      <c r="AQ19" s="175" t="s">
        <v>122</v>
      </c>
      <c r="AR19" s="175" t="s">
        <v>123</v>
      </c>
      <c r="AS19" s="162" t="s">
        <v>124</v>
      </c>
    </row>
    <row r="20" spans="1:45" ht="17.149999999999999" customHeight="1">
      <c r="A20" s="7">
        <f>A19+1</f>
        <v>45877</v>
      </c>
      <c r="B20" s="46" t="str">
        <f>TEXT(A20,"aaa")</f>
        <v>金</v>
      </c>
      <c r="C20" s="94" t="s">
        <v>125</v>
      </c>
      <c r="D20" s="61"/>
      <c r="E20" s="14"/>
      <c r="F20" s="16"/>
      <c r="G20" s="17"/>
      <c r="H20" s="18"/>
      <c r="I20" s="6" t="str" cm="1">
        <f t="array" ref="I20">IFERROR(_xlfn.IFS(AND(D20&gt;0,E20=""),"--",AND(F20&gt;0,G20=""),"--",VALUE(TEXT(E20-D20,"[h]:mm"))+VALUE(TEXT(G20-F20,"[h]:mm"))-VALUE(TEXT(H20,"[h]:mm"))=0,"",VALUE(TEXT(E20-D20,"[h]:mm"))+VALUE(TEXT(G20-F20,"[h]:mm"))-VALUE(TEXT(H20,"[h]:mm"))&lt;0,"-",TRUE,(E20-D20)+(G20-F20)-H20),"-")</f>
        <v/>
      </c>
      <c r="J20" s="382"/>
      <c r="K20" s="383"/>
      <c r="L20" s="383"/>
      <c r="M20" s="383"/>
      <c r="N20" s="383"/>
      <c r="O20" s="383"/>
      <c r="P20" s="383"/>
      <c r="Q20" s="384"/>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49999999999999" customHeight="1" thickBot="1">
      <c r="A21" s="7">
        <f t="shared" ref="A21" si="5">A20+1</f>
        <v>45878</v>
      </c>
      <c r="B21" s="46" t="str">
        <f t="shared" ref="B21:B43" si="6">TEXT(A21,"aaa")</f>
        <v>土</v>
      </c>
      <c r="C21" s="94" t="s">
        <v>23</v>
      </c>
      <c r="D21" s="60"/>
      <c r="E21" s="15"/>
      <c r="F21" s="16"/>
      <c r="G21" s="17"/>
      <c r="H21" s="18"/>
      <c r="I21" s="6" t="str" cm="1">
        <f t="array" ref="I21">IFERROR(_xlfn.IFS(AND(D21&gt;0,E21=""),"--",AND(F21&gt;0,G21=""),"--",VALUE(TEXT(E21-D21,"[h]:mm"))+VALUE(TEXT(G21-F21,"[h]:mm"))-VALUE(TEXT(H21,"[h]:mm"))=0,"",VALUE(TEXT(E21-D21,"[h]:mm"))+VALUE(TEXT(G21-F21,"[h]:mm"))-VALUE(TEXT(H21,"[h]:mm"))&lt;0,"-",TRUE,(E21-D21)+(G21-F21)-H21),"-")</f>
        <v/>
      </c>
      <c r="J21" s="355"/>
      <c r="K21" s="356"/>
      <c r="L21" s="356"/>
      <c r="M21" s="356"/>
      <c r="N21" s="356"/>
      <c r="O21" s="356"/>
      <c r="P21" s="356"/>
      <c r="Q21" s="357"/>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164</v>
      </c>
      <c r="AI21" s="185" t="str" cm="1">
        <f t="array" ref="AI21">_xlfn.IFS(AND(OR(I9="管理職/高プロ",I9="裁量",$I$9="固定残業代有"),AND(J10&gt;=0,J10&lt;=100)),"○",AND(I9="(大学・国研等)裁量",AND(J10&gt;=0,J10&lt;=100)),"○",I9="通常勤務","○",I9="出向","○",I9="(大学・国研等)管理職/高プロ","○",I9="その他","○",TRUE,"✕")</f>
        <v>✕</v>
      </c>
      <c r="AJ21" s="77" t="s">
        <v>163</v>
      </c>
    </row>
    <row r="22" spans="1:45" ht="17.149999999999999" customHeight="1">
      <c r="A22" s="36">
        <f>A21+1</f>
        <v>45879</v>
      </c>
      <c r="B22" s="46" t="str">
        <f t="shared" si="6"/>
        <v>日</v>
      </c>
      <c r="C22" s="94" t="s">
        <v>23</v>
      </c>
      <c r="D22" s="60"/>
      <c r="E22" s="15"/>
      <c r="F22" s="16"/>
      <c r="G22" s="17"/>
      <c r="H22" s="18"/>
      <c r="I22" s="6" t="str" cm="1">
        <f t="array" ref="I22">IFERROR(_xlfn.IFS(AND(D22&gt;0,E22=""),"--",AND(F22&gt;0,G22=""),"--",VALUE(TEXT(E22-D22,"[h]:mm"))+VALUE(TEXT(G22-F22,"[h]:mm"))-VALUE(TEXT(H22,"[h]:mm"))=0,"",VALUE(TEXT(E22-D22,"[h]:mm"))+VALUE(TEXT(G22-F22,"[h]:mm"))-VALUE(TEXT(H22,"[h]:mm"))&lt;0,"-",TRUE,(E22-D22)+(G22-F22)-H22),"-")</f>
        <v/>
      </c>
      <c r="J22" s="355"/>
      <c r="K22" s="356"/>
      <c r="L22" s="356"/>
      <c r="M22" s="356"/>
      <c r="N22" s="356"/>
      <c r="O22" s="356"/>
      <c r="P22" s="356"/>
      <c r="Q22" s="357"/>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49999999999999" customHeight="1">
      <c r="A23" s="7">
        <f t="shared" ref="A23:A38" si="7">A22+1</f>
        <v>45880</v>
      </c>
      <c r="B23" s="46" t="str">
        <f t="shared" si="6"/>
        <v>月</v>
      </c>
      <c r="C23" s="94" t="s">
        <v>23</v>
      </c>
      <c r="D23" s="60"/>
      <c r="E23" s="15"/>
      <c r="F23" s="16"/>
      <c r="G23" s="17"/>
      <c r="H23" s="18"/>
      <c r="I23" s="6" t="str" cm="1">
        <f t="array" ref="I23">IFERROR(_xlfn.IFS(AND(D23&gt;0,E23=""),"--",AND(F23&gt;0,G23=""),"--",VALUE(TEXT(E23-D23,"[h]:mm"))+VALUE(TEXT(G23-F23,"[h]:mm"))-VALUE(TEXT(H23,"[h]:mm"))=0,"",VALUE(TEXT(E23-D23,"[h]:mm"))+VALUE(TEXT(G23-F23,"[h]:mm"))-VALUE(TEXT(H23,"[h]:mm"))&lt;0,"-",TRUE,(E23-D23)+(G23-F23)-H23),"-")</f>
        <v/>
      </c>
      <c r="J23" s="355"/>
      <c r="K23" s="356"/>
      <c r="L23" s="356"/>
      <c r="M23" s="356"/>
      <c r="N23" s="356"/>
      <c r="O23" s="356"/>
      <c r="P23" s="356"/>
      <c r="Q23" s="357"/>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49999999999999" customHeight="1">
      <c r="A24" s="7">
        <f t="shared" si="7"/>
        <v>45881</v>
      </c>
      <c r="B24" s="46" t="str">
        <f t="shared" si="6"/>
        <v>火</v>
      </c>
      <c r="C24" s="94"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55"/>
      <c r="K24" s="356"/>
      <c r="L24" s="356"/>
      <c r="M24" s="356"/>
      <c r="N24" s="356"/>
      <c r="O24" s="356"/>
      <c r="P24" s="356"/>
      <c r="Q24" s="357"/>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49999999999999" customHeight="1">
      <c r="A25" s="7">
        <f t="shared" si="7"/>
        <v>45882</v>
      </c>
      <c r="B25" s="46" t="str">
        <f t="shared" si="6"/>
        <v>水</v>
      </c>
      <c r="C25" s="94" t="s">
        <v>125</v>
      </c>
      <c r="D25" s="60"/>
      <c r="E25" s="15"/>
      <c r="F25" s="16"/>
      <c r="G25" s="17"/>
      <c r="H25" s="18"/>
      <c r="I25" s="6" t="str" cm="1">
        <f t="array" ref="I25">IFERROR(_xlfn.IFS(AND(D25&gt;0,E25=""),"--",AND(F25&gt;0,G25=""),"--",VALUE(TEXT(E25-D25,"[h]:mm"))+VALUE(TEXT(G25-F25,"[h]:mm"))-VALUE(TEXT(H25,"[h]:mm"))=0,"",VALUE(TEXT(E25-D25,"[h]:mm"))+VALUE(TEXT(G25-F25,"[h]:mm"))-VALUE(TEXT(H25,"[h]:mm"))&lt;0,"-",TRUE,(E25-D25)+(G25-F25)-H25),"-")</f>
        <v/>
      </c>
      <c r="J25" s="355"/>
      <c r="K25" s="356"/>
      <c r="L25" s="356"/>
      <c r="M25" s="356"/>
      <c r="N25" s="356"/>
      <c r="O25" s="356"/>
      <c r="P25" s="356"/>
      <c r="Q25" s="357"/>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49999999999999" customHeight="1">
      <c r="A26" s="7">
        <f t="shared" si="7"/>
        <v>45883</v>
      </c>
      <c r="B26" s="46" t="str">
        <f t="shared" si="6"/>
        <v>木</v>
      </c>
      <c r="C26" s="94" t="s">
        <v>125</v>
      </c>
      <c r="D26" s="61"/>
      <c r="E26" s="14"/>
      <c r="F26" s="16"/>
      <c r="G26" s="17"/>
      <c r="H26" s="18"/>
      <c r="I26" s="6" t="str" cm="1">
        <f t="array" ref="I26">IFERROR(_xlfn.IFS(AND(D26&gt;0,E26=""),"--",AND(F26&gt;0,G26=""),"--",VALUE(TEXT(E26-D26,"[h]:mm"))+VALUE(TEXT(G26-F26,"[h]:mm"))-VALUE(TEXT(H26,"[h]:mm"))=0,"",VALUE(TEXT(E26-D26,"[h]:mm"))+VALUE(TEXT(G26-F26,"[h]:mm"))-VALUE(TEXT(H26,"[h]:mm"))&lt;0,"-",TRUE,(E26-D26)+(G26-F26)-H26),"-")</f>
        <v/>
      </c>
      <c r="J26" s="355"/>
      <c r="K26" s="356"/>
      <c r="L26" s="356"/>
      <c r="M26" s="356"/>
      <c r="N26" s="356"/>
      <c r="O26" s="356"/>
      <c r="P26" s="356"/>
      <c r="Q26" s="357"/>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49999999999999" customHeight="1">
      <c r="A27" s="7">
        <f t="shared" si="7"/>
        <v>45884</v>
      </c>
      <c r="B27" s="46" t="str">
        <f t="shared" si="6"/>
        <v>金</v>
      </c>
      <c r="C27" s="94" t="s">
        <v>125</v>
      </c>
      <c r="D27" s="61"/>
      <c r="E27" s="14"/>
      <c r="F27" s="16"/>
      <c r="G27" s="17"/>
      <c r="H27" s="18"/>
      <c r="I27" s="6" t="str" cm="1">
        <f t="array" ref="I27">IFERROR(_xlfn.IFS(AND(D27&gt;0,E27=""),"--",AND(F27&gt;0,G27=""),"--",VALUE(TEXT(E27-D27,"[h]:mm"))+VALUE(TEXT(G27-F27,"[h]:mm"))-VALUE(TEXT(H27,"[h]:mm"))=0,"",VALUE(TEXT(E27-D27,"[h]:mm"))+VALUE(TEXT(G27-F27,"[h]:mm"))-VALUE(TEXT(H27,"[h]:mm"))&lt;0,"-",TRUE,(E27-D27)+(G27-F27)-H27),"-")</f>
        <v/>
      </c>
      <c r="J27" s="355"/>
      <c r="K27" s="375"/>
      <c r="L27" s="375"/>
      <c r="M27" s="375"/>
      <c r="N27" s="375"/>
      <c r="O27" s="375"/>
      <c r="P27" s="375"/>
      <c r="Q27" s="37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49999999999999" customHeight="1">
      <c r="A28" s="7">
        <f t="shared" si="7"/>
        <v>45885</v>
      </c>
      <c r="B28" s="46" t="str">
        <f t="shared" si="6"/>
        <v>土</v>
      </c>
      <c r="C28" s="94" t="s">
        <v>23</v>
      </c>
      <c r="D28" s="61"/>
      <c r="E28" s="14"/>
      <c r="F28" s="16"/>
      <c r="G28" s="17"/>
      <c r="H28" s="18"/>
      <c r="I28" s="6" t="str" cm="1">
        <f t="array" ref="I28">IFERROR(_xlfn.IFS(AND(D28&gt;0,E28=""),"--",AND(F28&gt;0,G28=""),"--",VALUE(TEXT(E28-D28,"[h]:mm"))+VALUE(TEXT(G28-F28,"[h]:mm"))-VALUE(TEXT(H28,"[h]:mm"))=0,"",VALUE(TEXT(E28-D28,"[h]:mm"))+VALUE(TEXT(G28-F28,"[h]:mm"))-VALUE(TEXT(H28,"[h]:mm"))&lt;0,"-",TRUE,(E28-D28)+(G28-F28)-H28),"-")</f>
        <v/>
      </c>
      <c r="J28" s="355"/>
      <c r="K28" s="375"/>
      <c r="L28" s="375"/>
      <c r="M28" s="375"/>
      <c r="N28" s="375"/>
      <c r="O28" s="375"/>
      <c r="P28" s="375"/>
      <c r="Q28" s="37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49999999999999" customHeight="1">
      <c r="A29" s="7">
        <f t="shared" si="7"/>
        <v>45886</v>
      </c>
      <c r="B29" s="46" t="str">
        <f t="shared" si="6"/>
        <v>日</v>
      </c>
      <c r="C29" s="94" t="s">
        <v>23</v>
      </c>
      <c r="D29" s="61"/>
      <c r="E29" s="14"/>
      <c r="F29" s="16"/>
      <c r="G29" s="17"/>
      <c r="H29" s="18"/>
      <c r="I29" s="6" t="str" cm="1">
        <f t="array" ref="I29">IFERROR(_xlfn.IFS(AND(D29&gt;0,E29=""),"--",AND(F29&gt;0,G29=""),"--",VALUE(TEXT(E29-D29,"[h]:mm"))+VALUE(TEXT(G29-F29,"[h]:mm"))-VALUE(TEXT(H29,"[h]:mm"))=0,"",VALUE(TEXT(E29-D29,"[h]:mm"))+VALUE(TEXT(G29-F29,"[h]:mm"))-VALUE(TEXT(H29,"[h]:mm"))&lt;0,"-",TRUE,(E29-D29)+(G29-F29)-H29),"-")</f>
        <v/>
      </c>
      <c r="J29" s="355"/>
      <c r="K29" s="375"/>
      <c r="L29" s="375"/>
      <c r="M29" s="375"/>
      <c r="N29" s="375"/>
      <c r="O29" s="375"/>
      <c r="P29" s="375"/>
      <c r="Q29" s="37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49999999999999" customHeight="1">
      <c r="A30" s="7">
        <f t="shared" si="7"/>
        <v>45887</v>
      </c>
      <c r="B30" s="46" t="str">
        <f t="shared" si="6"/>
        <v>月</v>
      </c>
      <c r="C30" s="94" t="s">
        <v>125</v>
      </c>
      <c r="D30" s="61"/>
      <c r="E30" s="14"/>
      <c r="F30" s="16"/>
      <c r="G30" s="17"/>
      <c r="H30" s="18"/>
      <c r="I30" s="6" t="str" cm="1">
        <f t="array" ref="I30">IFERROR(_xlfn.IFS(AND(D30&gt;0,E30=""),"--",AND(F30&gt;0,G30=""),"--",VALUE(TEXT(E30-D30,"[h]:mm"))+VALUE(TEXT(G30-F30,"[h]:mm"))-VALUE(TEXT(H30,"[h]:mm"))=0,"",VALUE(TEXT(E30-D30,"[h]:mm"))+VALUE(TEXT(G30-F30,"[h]:mm"))-VALUE(TEXT(H30,"[h]:mm"))&lt;0,"-",TRUE,(E30-D30)+(G30-F30)-H30),"-")</f>
        <v/>
      </c>
      <c r="J30" s="355"/>
      <c r="K30" s="356"/>
      <c r="L30" s="356"/>
      <c r="M30" s="356"/>
      <c r="N30" s="356"/>
      <c r="O30" s="356"/>
      <c r="P30" s="356"/>
      <c r="Q30" s="357"/>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49999999999999" customHeight="1">
      <c r="A31" s="7">
        <f t="shared" si="7"/>
        <v>45888</v>
      </c>
      <c r="B31" s="46" t="str">
        <f t="shared" si="6"/>
        <v>火</v>
      </c>
      <c r="C31" s="94"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55"/>
      <c r="K31" s="356"/>
      <c r="L31" s="356"/>
      <c r="M31" s="356"/>
      <c r="N31" s="356"/>
      <c r="O31" s="356"/>
      <c r="P31" s="356"/>
      <c r="Q31" s="357"/>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49999999999999" customHeight="1">
      <c r="A32" s="7">
        <f t="shared" si="7"/>
        <v>45889</v>
      </c>
      <c r="B32" s="46" t="str">
        <f t="shared" si="6"/>
        <v>水</v>
      </c>
      <c r="C32" s="94" t="s">
        <v>125</v>
      </c>
      <c r="D32" s="60"/>
      <c r="E32" s="15"/>
      <c r="F32" s="16"/>
      <c r="G32" s="17"/>
      <c r="H32" s="18"/>
      <c r="I32" s="6" t="str" cm="1">
        <f t="array" ref="I32">IFERROR(_xlfn.IFS(AND(D32&gt;0,E32=""),"--",AND(F32&gt;0,G32=""),"--",VALUE(TEXT(E32-D32,"[h]:mm"))+VALUE(TEXT(G32-F32,"[h]:mm"))-VALUE(TEXT(H32,"[h]:mm"))=0,"",VALUE(TEXT(E32-D32,"[h]:mm"))+VALUE(TEXT(G32-F32,"[h]:mm"))-VALUE(TEXT(H32,"[h]:mm"))&lt;0,"-",TRUE,(E32-D32)+(G32-F32)-H32),"-")</f>
        <v/>
      </c>
      <c r="J32" s="355"/>
      <c r="K32" s="356"/>
      <c r="L32" s="356"/>
      <c r="M32" s="356"/>
      <c r="N32" s="356"/>
      <c r="O32" s="356"/>
      <c r="P32" s="356"/>
      <c r="Q32" s="357"/>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49999999999999" customHeight="1">
      <c r="A33" s="7">
        <f t="shared" si="7"/>
        <v>45890</v>
      </c>
      <c r="B33" s="46" t="str">
        <f t="shared" si="6"/>
        <v>木</v>
      </c>
      <c r="C33" s="94" t="s">
        <v>125</v>
      </c>
      <c r="D33" s="13"/>
      <c r="E33" s="14"/>
      <c r="F33" s="16"/>
      <c r="G33" s="17"/>
      <c r="H33" s="18"/>
      <c r="I33" s="6" t="str" cm="1">
        <f t="array" ref="I33">IFERROR(_xlfn.IFS(AND(D33&gt;0,E33=""),"--",AND(F33&gt;0,G33=""),"--",VALUE(TEXT(E33-D33,"[h]:mm"))+VALUE(TEXT(G33-F33,"[h]:mm"))-VALUE(TEXT(H33,"[h]:mm"))=0,"",VALUE(TEXT(E33-D33,"[h]:mm"))+VALUE(TEXT(G33-F33,"[h]:mm"))-VALUE(TEXT(H33,"[h]:mm"))&lt;0,"-",TRUE,(E33-D33)+(G33-F33)-H33),"-")</f>
        <v/>
      </c>
      <c r="J33" s="355"/>
      <c r="K33" s="375"/>
      <c r="L33" s="375"/>
      <c r="M33" s="375"/>
      <c r="N33" s="375"/>
      <c r="O33" s="375"/>
      <c r="P33" s="375"/>
      <c r="Q33" s="37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49999999999999" customHeight="1">
      <c r="A34" s="7">
        <f t="shared" si="7"/>
        <v>45891</v>
      </c>
      <c r="B34" s="46" t="str">
        <f t="shared" si="6"/>
        <v>金</v>
      </c>
      <c r="C34" s="94" t="s">
        <v>125</v>
      </c>
      <c r="D34" s="13"/>
      <c r="E34" s="14"/>
      <c r="F34" s="16"/>
      <c r="G34" s="17"/>
      <c r="H34" s="18"/>
      <c r="I34" s="6" t="str" cm="1">
        <f t="array" ref="I34">IFERROR(_xlfn.IFS(AND(D34&gt;0,E34=""),"--",AND(F34&gt;0,G34=""),"--",VALUE(TEXT(E34-D34,"[h]:mm"))+VALUE(TEXT(G34-F34,"[h]:mm"))-VALUE(TEXT(H34,"[h]:mm"))=0,"",VALUE(TEXT(E34-D34,"[h]:mm"))+VALUE(TEXT(G34-F34,"[h]:mm"))-VALUE(TEXT(H34,"[h]:mm"))&lt;0,"-",TRUE,(E34-D34)+(G34-F34)-H34),"-")</f>
        <v/>
      </c>
      <c r="J34" s="355"/>
      <c r="K34" s="375"/>
      <c r="L34" s="375"/>
      <c r="M34" s="375"/>
      <c r="N34" s="375"/>
      <c r="O34" s="375"/>
      <c r="P34" s="375"/>
      <c r="Q34" s="37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49999999999999" customHeight="1">
      <c r="A35" s="7">
        <f t="shared" si="7"/>
        <v>45892</v>
      </c>
      <c r="B35" s="46" t="str">
        <f t="shared" si="6"/>
        <v>土</v>
      </c>
      <c r="C35" s="94" t="s">
        <v>23</v>
      </c>
      <c r="D35" s="13"/>
      <c r="E35" s="14"/>
      <c r="F35" s="16"/>
      <c r="G35" s="17"/>
      <c r="H35" s="18"/>
      <c r="I35" s="6" t="str" cm="1">
        <f t="array" ref="I35">IFERROR(_xlfn.IFS(AND(D35&gt;0,E35=""),"--",AND(F35&gt;0,G35=""),"--",VALUE(TEXT(E35-D35,"[h]:mm"))+VALUE(TEXT(G35-F35,"[h]:mm"))-VALUE(TEXT(H35,"[h]:mm"))=0,"",VALUE(TEXT(E35-D35,"[h]:mm"))+VALUE(TEXT(G35-F35,"[h]:mm"))-VALUE(TEXT(H35,"[h]:mm"))&lt;0,"-",TRUE,(E35-D35)+(G35-F35)-H35),"-")</f>
        <v/>
      </c>
      <c r="J35" s="355"/>
      <c r="K35" s="375"/>
      <c r="L35" s="375"/>
      <c r="M35" s="375"/>
      <c r="N35" s="375"/>
      <c r="O35" s="375"/>
      <c r="P35" s="375"/>
      <c r="Q35" s="37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49999999999999" customHeight="1">
      <c r="A36" s="7">
        <f t="shared" si="7"/>
        <v>45893</v>
      </c>
      <c r="B36" s="46" t="str">
        <f t="shared" si="6"/>
        <v>日</v>
      </c>
      <c r="C36" s="94" t="s">
        <v>23</v>
      </c>
      <c r="D36" s="13"/>
      <c r="E36" s="14"/>
      <c r="F36" s="16"/>
      <c r="G36" s="17"/>
      <c r="H36" s="18"/>
      <c r="I36" s="6" t="str" cm="1">
        <f t="array" ref="I36">IFERROR(_xlfn.IFS(AND(D36&gt;0,E36=""),"--",AND(F36&gt;0,G36=""),"--",VALUE(TEXT(E36-D36,"[h]:mm"))+VALUE(TEXT(G36-F36,"[h]:mm"))-VALUE(TEXT(H36,"[h]:mm"))=0,"",VALUE(TEXT(E36-D36,"[h]:mm"))+VALUE(TEXT(G36-F36,"[h]:mm"))-VALUE(TEXT(H36,"[h]:mm"))&lt;0,"-",TRUE,(E36-D36)+(G36-F36)-H36),"-")</f>
        <v/>
      </c>
      <c r="J36" s="355"/>
      <c r="K36" s="375"/>
      <c r="L36" s="375"/>
      <c r="M36" s="375"/>
      <c r="N36" s="375"/>
      <c r="O36" s="375"/>
      <c r="P36" s="375"/>
      <c r="Q36" s="37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49999999999999" customHeight="1">
      <c r="A37" s="7">
        <f t="shared" si="7"/>
        <v>45894</v>
      </c>
      <c r="B37" s="46" t="str">
        <f t="shared" si="6"/>
        <v>月</v>
      </c>
      <c r="C37" s="94" t="s">
        <v>125</v>
      </c>
      <c r="D37" s="13"/>
      <c r="E37" s="14"/>
      <c r="F37" s="16"/>
      <c r="G37" s="17"/>
      <c r="H37" s="18"/>
      <c r="I37" s="6" t="str" cm="1">
        <f t="array" ref="I37">IFERROR(_xlfn.IFS(AND(D37&gt;0,E37=""),"--",AND(F37&gt;0,G37=""),"--",VALUE(TEXT(E37-D37,"[h]:mm"))+VALUE(TEXT(G37-F37,"[h]:mm"))-VALUE(TEXT(H37,"[h]:mm"))=0,"",VALUE(TEXT(E37-D37,"[h]:mm"))+VALUE(TEXT(G37-F37,"[h]:mm"))-VALUE(TEXT(H37,"[h]:mm"))&lt;0,"-",TRUE,(E37-D37)+(G37-F37)-H37),"-")</f>
        <v/>
      </c>
      <c r="J37" s="355"/>
      <c r="K37" s="375"/>
      <c r="L37" s="375"/>
      <c r="M37" s="375"/>
      <c r="N37" s="375"/>
      <c r="O37" s="375"/>
      <c r="P37" s="375"/>
      <c r="Q37" s="37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49999999999999" customHeight="1">
      <c r="A38" s="7">
        <f t="shared" si="7"/>
        <v>45895</v>
      </c>
      <c r="B38" s="46" t="str">
        <f t="shared" si="6"/>
        <v>火</v>
      </c>
      <c r="C38" s="94"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55"/>
      <c r="K38" s="356"/>
      <c r="L38" s="356"/>
      <c r="M38" s="356"/>
      <c r="N38" s="356"/>
      <c r="O38" s="356"/>
      <c r="P38" s="356"/>
      <c r="Q38" s="357"/>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49999999999999" customHeight="1">
      <c r="A39" s="7">
        <f>A38+1</f>
        <v>45896</v>
      </c>
      <c r="B39" s="46" t="str">
        <f t="shared" si="6"/>
        <v>水</v>
      </c>
      <c r="C39" s="94"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55"/>
      <c r="K39" s="356"/>
      <c r="L39" s="356"/>
      <c r="M39" s="356"/>
      <c r="N39" s="356"/>
      <c r="O39" s="356"/>
      <c r="P39" s="356"/>
      <c r="Q39" s="357"/>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49999999999999" customHeight="1">
      <c r="A40" s="7">
        <f>A39+1</f>
        <v>45897</v>
      </c>
      <c r="B40" s="46" t="str">
        <f t="shared" si="6"/>
        <v>木</v>
      </c>
      <c r="C40" s="94" t="s">
        <v>125</v>
      </c>
      <c r="D40" s="13"/>
      <c r="E40" s="14"/>
      <c r="F40" s="16"/>
      <c r="G40" s="17"/>
      <c r="H40" s="18"/>
      <c r="I40" s="6" t="str" cm="1">
        <f t="array" ref="I40">IFERROR(_xlfn.IFS(AND(D40&gt;0,E40=""),"--",AND(F40&gt;0,G40=""),"--",VALUE(TEXT(E40-D40,"[h]:mm"))+VALUE(TEXT(G40-F40,"[h]:mm"))-VALUE(TEXT(H40,"[h]:mm"))=0,"",VALUE(TEXT(E40-D40,"[h]:mm"))+VALUE(TEXT(G40-F40,"[h]:mm"))-VALUE(TEXT(H40,"[h]:mm"))&lt;0,"-",TRUE,(E40-D40)+(G40-F40)-H40),"-")</f>
        <v/>
      </c>
      <c r="J40" s="355"/>
      <c r="K40" s="356"/>
      <c r="L40" s="356"/>
      <c r="M40" s="356"/>
      <c r="N40" s="356"/>
      <c r="O40" s="356"/>
      <c r="P40" s="356"/>
      <c r="Q40" s="357"/>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49999999999999" customHeight="1">
      <c r="A41" s="7">
        <f>IF(DAY(A40+1)&lt;4,"",A40+1)</f>
        <v>45898</v>
      </c>
      <c r="B41" s="46" t="str">
        <f t="shared" si="6"/>
        <v>金</v>
      </c>
      <c r="C41" s="94" t="s">
        <v>125</v>
      </c>
      <c r="D41" s="13"/>
      <c r="E41" s="14"/>
      <c r="F41" s="16"/>
      <c r="G41" s="17"/>
      <c r="H41" s="18"/>
      <c r="I41" s="6" t="str" cm="1">
        <f t="array" ref="I41">IFERROR(_xlfn.IFS(AND(D41&gt;0,E41=""),"--",AND(F41&gt;0,G41=""),"--",VALUE(TEXT(E41-D41,"[h]:mm"))+VALUE(TEXT(G41-F41,"[h]:mm"))-VALUE(TEXT(H41,"[h]:mm"))=0,"",VALUE(TEXT(E41-D41,"[h]:mm"))+VALUE(TEXT(G41-F41,"[h]:mm"))-VALUE(TEXT(H41,"[h]:mm"))&lt;0,"-",TRUE,(E41-D41)+(G41-F41)-H41),"-")</f>
        <v/>
      </c>
      <c r="J41" s="355"/>
      <c r="K41" s="356"/>
      <c r="L41" s="356"/>
      <c r="M41" s="356"/>
      <c r="N41" s="356"/>
      <c r="O41" s="356"/>
      <c r="P41" s="356"/>
      <c r="Q41" s="357"/>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49999999999999" customHeight="1">
      <c r="A42" s="7">
        <f>IF(DAY(A40+2)&lt;4,"",A40+2)</f>
        <v>45899</v>
      </c>
      <c r="B42" s="46" t="str">
        <f t="shared" si="6"/>
        <v>土</v>
      </c>
      <c r="C42" s="94" t="s">
        <v>23</v>
      </c>
      <c r="D42" s="13"/>
      <c r="E42" s="14"/>
      <c r="F42" s="16"/>
      <c r="G42" s="17"/>
      <c r="H42" s="18"/>
      <c r="I42" s="6" t="str" cm="1">
        <f t="array" ref="I42">IFERROR(_xlfn.IFS(AND(D42&gt;0,E42=""),"--",AND(F42&gt;0,G42=""),"--",VALUE(TEXT(E42-D42,"[h]:mm"))+VALUE(TEXT(G42-F42,"[h]:mm"))-VALUE(TEXT(H42,"[h]:mm"))=0,"",VALUE(TEXT(E42-D42,"[h]:mm"))+VALUE(TEXT(G42-F42,"[h]:mm"))-VALUE(TEXT(H42,"[h]:mm"))&lt;0,"-",TRUE,(E42-D42)+(G42-F42)-H42),"-")</f>
        <v/>
      </c>
      <c r="J42" s="355"/>
      <c r="K42" s="356"/>
      <c r="L42" s="356"/>
      <c r="M42" s="356"/>
      <c r="N42" s="356"/>
      <c r="O42" s="356"/>
      <c r="P42" s="356"/>
      <c r="Q42" s="357"/>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49999999999999" customHeight="1" thickBot="1">
      <c r="A43" s="8">
        <f>IF(DAY(A40+3)&lt;4,"",A40+3)</f>
        <v>45900</v>
      </c>
      <c r="B43" s="48" t="str">
        <f t="shared" si="6"/>
        <v>日</v>
      </c>
      <c r="C43" s="95" t="s">
        <v>23</v>
      </c>
      <c r="D43" s="50"/>
      <c r="E43" s="19"/>
      <c r="F43" s="20"/>
      <c r="G43" s="21"/>
      <c r="H43" s="22"/>
      <c r="I43" s="9" t="str" cm="1">
        <f t="array" ref="I43">IFERROR(_xlfn.IFS(AND(D43&gt;0,E43=""),"--",AND(F43&gt;0,G43=""),"--",VALUE(TEXT(E43-D43,"[h]:mm"))+VALUE(TEXT(G43-F43,"[h]:mm"))-VALUE(TEXT(H43,"[h]:mm"))=0,"",VALUE(TEXT(E43-D43,"[h]:mm"))+VALUE(TEXT(G43-F43,"[h]:mm"))-VALUE(TEXT(H43,"[h]:mm"))&lt;0,"-",TRUE,(E43-D43)+(G43-F43)-H43),"-")</f>
        <v/>
      </c>
      <c r="J43" s="391"/>
      <c r="K43" s="392"/>
      <c r="L43" s="392"/>
      <c r="M43" s="392"/>
      <c r="N43" s="392"/>
      <c r="O43" s="392"/>
      <c r="P43" s="392"/>
      <c r="Q43" s="393"/>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49999999999999"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159</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94" t="s">
        <v>10</v>
      </c>
      <c r="B46" s="395"/>
      <c r="C46" s="395"/>
      <c r="D46" s="395"/>
      <c r="E46" s="395"/>
      <c r="F46" s="395"/>
      <c r="G46" s="395"/>
      <c r="H46" s="395"/>
      <c r="I46" s="395"/>
      <c r="J46" s="395"/>
      <c r="K46" s="395"/>
      <c r="L46" s="395"/>
      <c r="M46" s="395"/>
      <c r="N46" s="395"/>
      <c r="O46" s="395"/>
      <c r="P46" s="395"/>
      <c r="Q46" s="396"/>
      <c r="AO46" s="30"/>
      <c r="AP46" s="30"/>
      <c r="AQ46" s="30"/>
      <c r="AR46" s="30"/>
      <c r="AS46" s="30"/>
    </row>
    <row r="47" spans="1:45" ht="10.5" customHeight="1" thickBot="1">
      <c r="A47" s="41"/>
      <c r="B47" s="64"/>
      <c r="C47" s="64"/>
      <c r="D47" s="397"/>
      <c r="E47" s="397"/>
      <c r="F47" s="65"/>
      <c r="G47" s="65"/>
      <c r="H47" s="65"/>
      <c r="I47" s="65"/>
      <c r="J47" s="397"/>
      <c r="K47" s="397"/>
      <c r="L47" s="397"/>
      <c r="M47" s="397"/>
      <c r="N47" s="397"/>
      <c r="O47" s="397"/>
      <c r="P47" s="397"/>
      <c r="Q47" s="398"/>
      <c r="AO47" s="30"/>
      <c r="AP47" s="30"/>
      <c r="AQ47" s="30"/>
      <c r="AR47" s="30"/>
      <c r="AS47" s="30"/>
    </row>
    <row r="48" spans="1:45" ht="16.5" customHeight="1" thickBot="1">
      <c r="A48" s="11"/>
      <c r="B48" s="399" t="s">
        <v>12</v>
      </c>
      <c r="C48" s="400"/>
      <c r="D48" s="401"/>
      <c r="E48" s="402"/>
      <c r="F48" s="63" t="s">
        <v>13</v>
      </c>
      <c r="G48" s="403"/>
      <c r="H48" s="404"/>
      <c r="I48" s="404"/>
      <c r="J48" s="405"/>
      <c r="K48" s="63" t="s">
        <v>11</v>
      </c>
      <c r="L48" s="406"/>
      <c r="M48" s="404"/>
      <c r="N48" s="404"/>
      <c r="O48" s="404"/>
      <c r="P48" s="405"/>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85" t="s">
        <v>55</v>
      </c>
      <c r="B50" s="385"/>
      <c r="C50" s="385"/>
      <c r="D50" s="385"/>
      <c r="E50" s="385"/>
      <c r="F50" s="385"/>
      <c r="G50" s="385"/>
      <c r="H50" s="385"/>
      <c r="I50" s="385"/>
      <c r="J50" s="385"/>
      <c r="K50" s="385"/>
      <c r="L50" s="385"/>
      <c r="M50" s="385"/>
      <c r="N50" s="385"/>
      <c r="O50" s="385"/>
      <c r="P50" s="385"/>
      <c r="Q50" s="385"/>
      <c r="AO50" s="30"/>
      <c r="AP50" s="30"/>
      <c r="AQ50" s="30"/>
      <c r="AR50" s="30"/>
      <c r="AS50" s="30"/>
    </row>
    <row r="51" spans="1:45" ht="21" customHeight="1">
      <c r="A51" s="386"/>
      <c r="B51" s="386"/>
      <c r="C51" s="386"/>
      <c r="D51" s="386"/>
      <c r="E51" s="386"/>
      <c r="F51" s="386"/>
      <c r="G51" s="386"/>
      <c r="H51" s="386"/>
      <c r="I51" s="386"/>
      <c r="J51" s="386"/>
      <c r="K51" s="386"/>
      <c r="L51" s="386"/>
      <c r="M51" s="386"/>
      <c r="N51" s="386"/>
      <c r="O51" s="386"/>
      <c r="P51" s="386"/>
      <c r="Q51" s="386"/>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142</v>
      </c>
      <c r="B53" s="213" t="s">
        <v>141</v>
      </c>
      <c r="C53" s="212"/>
      <c r="D53" s="212" t="str" cm="1">
        <f t="array" ref="D53">_xlfn.IFS(N54="裁量労働制","みなし労働時間(h/日)",N54="固定残業制","固定残業時間(h/月)",N54="(大学・国研等)裁量労働制","みなし労働時間(h/日)",TRUE,"-")</f>
        <v>-</v>
      </c>
      <c r="E53" s="212" t="s">
        <v>135</v>
      </c>
      <c r="F53" s="212" t="s">
        <v>136</v>
      </c>
      <c r="G53" s="214" t="s">
        <v>137</v>
      </c>
      <c r="H53" s="212" t="s">
        <v>138</v>
      </c>
      <c r="I53" s="215" t="s">
        <v>139</v>
      </c>
      <c r="J53" s="215" t="s">
        <v>140</v>
      </c>
      <c r="K53" s="216"/>
      <c r="L53" s="387" t="s">
        <v>143</v>
      </c>
      <c r="M53" s="388"/>
      <c r="N53" s="217" t="s">
        <v>21</v>
      </c>
      <c r="O53" s="218"/>
      <c r="P53" s="218"/>
      <c r="Q53" s="218"/>
      <c r="AI53" s="75"/>
    </row>
    <row r="54" spans="1:45" ht="11.5" hidden="1" outlineLevel="1" thickBot="1">
      <c r="A54" s="219">
        <f>$B$10</f>
        <v>20</v>
      </c>
      <c r="B54" s="220">
        <f>G10</f>
        <v>0</v>
      </c>
      <c r="C54" s="220"/>
      <c r="D54" s="221">
        <f>N10</f>
        <v>0</v>
      </c>
      <c r="E54" s="221">
        <f>COUNTIF($C$13:$C$43,"休暇")</f>
        <v>0</v>
      </c>
      <c r="F54" s="222">
        <f>A54-E54</f>
        <v>20</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89" t="str" cm="1">
        <f t="array" ref="L54">_xlfn.IFS(N54="裁量労働制",L57,N54="固定残業制",L58,N54="管理職",L56,N54="一般従業員",L59,N54="(大学・国研等)管理職",L60,N54="(大学・国研等)裁量労働制",L61,TRUE,"-")</f>
        <v>-</v>
      </c>
      <c r="M54" s="390"/>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1.5" hidden="1" outlineLevel="1" thickBot="1">
      <c r="A55" s="226"/>
      <c r="B55" s="226"/>
      <c r="C55" s="226"/>
      <c r="D55" s="227"/>
      <c r="E55" s="227"/>
      <c r="F55" s="227"/>
      <c r="G55" s="227"/>
      <c r="H55" s="227"/>
      <c r="I55" s="227"/>
      <c r="J55" s="227"/>
      <c r="K55" s="216"/>
      <c r="L55" s="228"/>
      <c r="M55" s="229"/>
      <c r="N55" s="226"/>
      <c r="O55" s="226"/>
      <c r="P55" s="226"/>
      <c r="Q55" s="226"/>
    </row>
    <row r="56" spans="1:45" ht="11.5" hidden="1" outlineLevel="1" thickBot="1">
      <c r="A56" s="219">
        <f>A54</f>
        <v>20</v>
      </c>
      <c r="B56" s="220">
        <f>B54</f>
        <v>0</v>
      </c>
      <c r="C56" s="220"/>
      <c r="D56" s="230"/>
      <c r="E56" s="221">
        <f>E54</f>
        <v>0</v>
      </c>
      <c r="F56" s="222">
        <f>A56-E56</f>
        <v>20</v>
      </c>
      <c r="G56" s="230">
        <f>G54</f>
        <v>0</v>
      </c>
      <c r="H56" s="221">
        <f>H54</f>
        <v>0</v>
      </c>
      <c r="I56" s="221">
        <f>I54</f>
        <v>0</v>
      </c>
      <c r="J56" s="230">
        <f>J54</f>
        <v>0</v>
      </c>
      <c r="K56" s="216"/>
      <c r="L56" s="389">
        <f>ROUNDDOWN(IF((B56*F56-G56)&gt;=(H56+I56+J56),H56+J56,IF((B56*F56-G56)&lt;=(H56+I56+J56),(B56*F56-G56)*(H56+J56)/(H56+I56+J56))),2)</f>
        <v>0</v>
      </c>
      <c r="M56" s="390"/>
      <c r="N56" s="225" t="s">
        <v>84</v>
      </c>
      <c r="O56" s="225"/>
      <c r="P56" s="225"/>
      <c r="Q56" s="225"/>
    </row>
    <row r="57" spans="1:45" ht="11.5" hidden="1" outlineLevel="1" thickBot="1">
      <c r="A57" s="219">
        <f>A54</f>
        <v>20</v>
      </c>
      <c r="B57" s="220">
        <f>B54</f>
        <v>0</v>
      </c>
      <c r="C57" s="220"/>
      <c r="D57" s="231">
        <f>D54</f>
        <v>0</v>
      </c>
      <c r="E57" s="221">
        <f>E54</f>
        <v>0</v>
      </c>
      <c r="F57" s="222">
        <f>A57-E57</f>
        <v>20</v>
      </c>
      <c r="G57" s="230">
        <f>G54</f>
        <v>0</v>
      </c>
      <c r="H57" s="221">
        <f>H54</f>
        <v>0</v>
      </c>
      <c r="I57" s="221">
        <f>I54</f>
        <v>0</v>
      </c>
      <c r="J57" s="221">
        <f>J54</f>
        <v>0</v>
      </c>
      <c r="K57" s="216"/>
      <c r="L57" s="389">
        <f>ROUNDDOWN(IF((D57*F57-G57)&gt;=(H57+I57),H57,IF((D57*F57-G57)&lt;(H57+I57),(D57*F57-G57)/(H57+I57)*H57))+J57,2)</f>
        <v>0</v>
      </c>
      <c r="M57" s="390"/>
      <c r="N57" s="225" t="s">
        <v>16</v>
      </c>
      <c r="O57" s="225"/>
      <c r="P57" s="225"/>
      <c r="Q57" s="225"/>
    </row>
    <row r="58" spans="1:45" ht="11.5" hidden="1" outlineLevel="1" thickBot="1">
      <c r="A58" s="219">
        <f>A54</f>
        <v>20</v>
      </c>
      <c r="B58" s="220">
        <f>B54</f>
        <v>0</v>
      </c>
      <c r="C58" s="220"/>
      <c r="D58" s="231">
        <f>D54</f>
        <v>0</v>
      </c>
      <c r="E58" s="221">
        <f>E54</f>
        <v>0</v>
      </c>
      <c r="F58" s="222">
        <f>A58-E58</f>
        <v>20</v>
      </c>
      <c r="G58" s="230">
        <f>G54</f>
        <v>0</v>
      </c>
      <c r="H58" s="221">
        <f>H54</f>
        <v>0</v>
      </c>
      <c r="I58" s="221">
        <f>I54</f>
        <v>0</v>
      </c>
      <c r="J58" s="221">
        <f>J54</f>
        <v>0</v>
      </c>
      <c r="K58" s="216"/>
      <c r="L58" s="389">
        <f>ROUNDDOWN(IF((B58*F58-G58)&gt;=(H58+I58),H58,IF((H58+I58)&lt;(B58*F58-G58+D58),(B58*F58-G58)*H58/(H58+I58),(B58*F58-G58)*H58/(H58+I58)+((H58+I58)-(B58*F58-G58+D58))*H58/(H58+I58)))+J58,2)</f>
        <v>0</v>
      </c>
      <c r="M58" s="390"/>
      <c r="N58" s="225" t="s">
        <v>17</v>
      </c>
      <c r="O58" s="225"/>
      <c r="P58" s="225"/>
      <c r="Q58" s="225"/>
    </row>
    <row r="59" spans="1:45" ht="11.5" hidden="1" outlineLevel="1" thickBot="1">
      <c r="A59" s="232"/>
      <c r="B59" s="232"/>
      <c r="C59" s="232"/>
      <c r="D59" s="233"/>
      <c r="E59" s="233"/>
      <c r="F59" s="233"/>
      <c r="G59" s="233"/>
      <c r="H59" s="233"/>
      <c r="I59" s="233"/>
      <c r="J59" s="233"/>
      <c r="K59" s="232"/>
      <c r="L59" s="389">
        <f>H54+J54</f>
        <v>0</v>
      </c>
      <c r="M59" s="390"/>
      <c r="N59" s="225" t="s">
        <v>18</v>
      </c>
      <c r="O59" s="225"/>
      <c r="P59" s="225"/>
      <c r="Q59" s="225"/>
    </row>
    <row r="60" spans="1:45" ht="13.5" hidden="1" outlineLevel="1" thickBot="1">
      <c r="A60" s="219">
        <f>A54</f>
        <v>20</v>
      </c>
      <c r="B60" s="220">
        <f>B54</f>
        <v>0</v>
      </c>
      <c r="C60" s="220"/>
      <c r="D60" s="231"/>
      <c r="E60" s="221">
        <f>E54</f>
        <v>0</v>
      </c>
      <c r="F60" s="222">
        <f>A60-E60</f>
        <v>20</v>
      </c>
      <c r="G60" s="230"/>
      <c r="H60" s="221">
        <f>H54</f>
        <v>0</v>
      </c>
      <c r="I60" s="221">
        <f>I54</f>
        <v>0</v>
      </c>
      <c r="J60" s="221">
        <f>J54</f>
        <v>0</v>
      </c>
      <c r="K60" s="216"/>
      <c r="L60" s="389">
        <f>ROUNDDOWN(IF((A60*B60)&gt;=(H60+J60+I60),(A60*B60),IF((A60*B60)&lt;(H60+J60+I60),(H60+J60+I60))),2)</f>
        <v>0</v>
      </c>
      <c r="M60" s="418"/>
      <c r="N60" s="235" t="s">
        <v>108</v>
      </c>
      <c r="O60" s="225"/>
      <c r="P60" s="225"/>
      <c r="Q60" s="225"/>
    </row>
    <row r="61" spans="1:45" ht="13.5" hidden="1" outlineLevel="1" thickBot="1">
      <c r="A61" s="219">
        <f>A54</f>
        <v>20</v>
      </c>
      <c r="B61" s="220">
        <f>B54</f>
        <v>0</v>
      </c>
      <c r="C61" s="220"/>
      <c r="D61" s="231">
        <f>D54</f>
        <v>0</v>
      </c>
      <c r="E61" s="221">
        <f>E54</f>
        <v>0</v>
      </c>
      <c r="F61" s="222">
        <f>A61-E61</f>
        <v>20</v>
      </c>
      <c r="G61" s="230">
        <f>G54</f>
        <v>0</v>
      </c>
      <c r="H61" s="221">
        <f>H54</f>
        <v>0</v>
      </c>
      <c r="I61" s="221">
        <f>I54</f>
        <v>0</v>
      </c>
      <c r="J61" s="221">
        <f>J54</f>
        <v>0</v>
      </c>
      <c r="K61" s="216"/>
      <c r="L61" s="389">
        <f>ROUNDDOWN(IF((A61*D61)+G61&gt;=(H61+J61+I61),(A61*D61)+G61,IF((A61*D61)+G61&lt;(H61+J61+I61),(H61+J61+I61))),2)</f>
        <v>0</v>
      </c>
      <c r="M61" s="418"/>
      <c r="N61" s="235" t="s">
        <v>109</v>
      </c>
      <c r="O61" s="225"/>
      <c r="P61" s="225"/>
      <c r="Q61" s="225"/>
    </row>
    <row r="62" spans="1:45" ht="11.5"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419"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20"/>
      <c r="D64" s="421" t="str" cm="1">
        <f t="array" ref="D64">IF(AND(B95="",B126="",B157=""),"●",IF(_xlfn.IFS($N$54="管理職",B95,$N$54="裁量労働制",B126,$N$54="固定残業制",B157,TRUE,"")=0,"",_xlfn.IFS($N$54="管理職",B95,$N$54="裁量労働制",B126,$N$54="固定残業制",B157,TRUE,"")))</f>
        <v/>
      </c>
      <c r="E64" s="422"/>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423"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24"/>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407"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08"/>
      <c r="N68" s="408"/>
      <c r="O68" s="409"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10"/>
      <c r="Q68" s="118"/>
    </row>
    <row r="69" spans="1:18" ht="16.5" customHeight="1">
      <c r="A69" s="114"/>
      <c r="B69" s="411"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12"/>
      <c r="D69" s="413"/>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15"/>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416" t="str" cm="1">
        <f t="array" ref="B71">IF(AND(B101="",B132="",B163=""),"●",IF(_xlfn.IFS($N$54="管理職",B101,$N$54="裁量労働制",B132,$N$54="固定残業制",B163,TRUE,"")=0,"",_xlfn.IFS($N$54="管理職",B101,$N$54="裁量労働制",B132,$N$54="固定残業制",B163,TRUE,"")))</f>
        <v/>
      </c>
      <c r="C71" s="416"/>
      <c r="D71" s="416"/>
      <c r="E71" s="416"/>
      <c r="F71" s="416"/>
      <c r="G71" s="417" t="str" cm="1">
        <f t="array" ref="G71">IF(AND(H101="",H132="",H163=""),"●",IF(_xlfn.IFS($N$54="管理職",H101,$N$54="裁量労働制",H132,$N$54="固定残業制",H163,TRUE,"")=0,"",_xlfn.IFS($N$54="管理職",H101,$N$54="裁量労働制",H132,$N$54="固定残業制",H163,TRUE,"")))</f>
        <v/>
      </c>
      <c r="H71" s="417"/>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435" t="str" cm="1">
        <f t="array" ref="B72">IF(AND(B102="",B133="",B164=""),"●",IF(_xlfn.IFS($N$54="管理職",B102,$N$54="裁量労働制",B133,$N$54="固定残業制",B164,TRUE,"")=0,"",_xlfn.IFS($N$54="管理職",B102,$N$54="裁量労働制",B133,$N$54="固定残業制",B164,TRUE,"")))</f>
        <v/>
      </c>
      <c r="C72" s="436"/>
      <c r="D72" s="43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416" t="str" cm="1">
        <f t="array" ref="B76">IF(AND(B106="",B137="",B166=""),"●",IF(_xlfn.IFS($N$54="管理職",B106,$N$54="裁量労働制",B137,$N$54="固定残業制",B166,TRUE,"")=0,"",_xlfn.IFS($N$54="管理職",B106,$N$54="裁量労働制",B137,$N$54="固定残業制",B166,TRUE,"")))</f>
        <v/>
      </c>
      <c r="C76" s="416"/>
      <c r="D76" s="416"/>
      <c r="E76" s="416"/>
      <c r="F76" s="416"/>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414" t="str" cm="1">
        <f t="array" ref="B78">IF(AND(B108="",B139="",B168=""),"●",IF(_xlfn.IFS($N$54="管理職",B108,$N$54="裁量労働制",B139,$N$54="固定残業制",B168,TRUE,"")=0,"",_xlfn.IFS($N$54="管理職",B108,$N$54="裁量労働制",B139,$N$54="固定残業制",B168,TRUE,"")))</f>
        <v/>
      </c>
      <c r="C78" s="438"/>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425" t="str" cm="1">
        <f t="array" ref="B83">IF(AND(B114="",B145="",B174=""),"●",IF(_xlfn.IFS($N$54="管理職",B114,$N$54="裁量労働制",B145,$N$54="固定残業制",B174,TRUE,"")=0,"",_xlfn.IFS($N$54="管理職",B114,$N$54="裁量労働制",B145,$N$54="固定残業制",B174,TRUE,"")))</f>
        <v/>
      </c>
      <c r="C83" s="426"/>
      <c r="D83" s="426"/>
      <c r="E83" s="42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42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429" t="str" cm="1">
        <f t="array" ref="B84">IF(AND(B115="",B146="",B175=""),"●",IF(_xlfn.IFS($N$54="管理職",B115,$N$54="裁量労働制",B146,$N$54="固定残業制",B175,TRUE,"")=0,"",_xlfn.IFS($N$54="管理職",B115,$N$54="裁量労働制",B146,$N$54="固定残業制",B175,TRUE,"")))</f>
        <v/>
      </c>
      <c r="C84" s="430" t="str" cm="1">
        <f t="array" ref="C84">IF(AND(C115="",C146="",C175=""),"●",IF(_xlfn.IFS($N$54="管理職",C115,$N$54="裁量労働制",C146,$N$54="固定残業制",C175,TRUE,"")=0,"",_xlfn.IFS($N$54="管理職",C115,$N$54="裁量労働制",C146,$N$54="固定残業制",C175,TRUE,"")))</f>
        <v>●</v>
      </c>
      <c r="D84" s="431"/>
      <c r="E84" s="42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42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425" t="str" cm="1">
        <f t="array" ref="B87">IF(AND(B118="",B149="",B178=""),"●",IF(_xlfn.IFS($N$54="管理職",B118,$N$54="裁量労働制",B149,$N$54="固定残業制",B178,TRUE,"")=0,"",_xlfn.IFS($N$54="管理職",B118,$N$54="裁量労働制",B149,$N$54="固定残業制",B178,TRUE,"")))</f>
        <v/>
      </c>
      <c r="C87" s="426"/>
      <c r="D87" s="426"/>
      <c r="E87" s="42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42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429" t="str" cm="1">
        <f t="array" ref="B88">IF(AND(B119="",B150="",B179=""),"●",IF(_xlfn.IFS($N$54="管理職",B119,$N$54="裁量労働制",B150,$N$54="固定残業制",B179,TRUE,"")=0,"",_xlfn.IFS($N$54="管理職",B119,$N$54="裁量労働制",B150,$N$54="固定残業制",B179,TRUE,"")))</f>
        <v/>
      </c>
      <c r="C88" s="430" t="str" cm="1">
        <f t="array" ref="C88">IF(AND(C119="",C150="",C179=""),"●",IF(_xlfn.IFS($N$54="管理職",C119,$N$54="裁量労働制",C150,$N$54="固定残業制",C179,TRUE,"")=0,"",_xlfn.IFS($N$54="管理職",C119,$N$54="裁量労働制",C150,$N$54="固定残業制",C179,TRUE,"")))</f>
        <v>●</v>
      </c>
      <c r="D88" s="431"/>
      <c r="E88" s="42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42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42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432" t="str" cm="1">
        <f t="array" ref="M90">IF(AND(M121="",M152="",M181=""),"●",IF(_xlfn.IFS($N$54="管理職",M121,$N$54="裁量労働制",M152,$N$54="固定残業制",M181,TRUE,"")=0,"",_xlfn.IFS($N$54="管理職",M121,$N$54="裁量労働制",M152,$N$54="固定残業制",M181,TRUE,"")))</f>
        <v/>
      </c>
      <c r="N90" s="43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434" t="str" cm="1">
        <f t="array" ref="B91">IF(AND(B122="",B153="",B182=""),"●",IF(_xlfn.IFS($N$54="管理職",B122,$N$54="裁量労働制",B153,$N$54="固定残業制",B182,TRUE,"")=0,"",_xlfn.IFS($N$54="管理職",B122,$N$54="裁量労働制",B153,$N$54="固定残業制",B182,TRUE,"")))</f>
        <v/>
      </c>
      <c r="C91" s="43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42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99999999999999" hidden="1" customHeight="1" outlineLevel="1">
      <c r="A93" s="314" t="s">
        <v>56</v>
      </c>
      <c r="B93" s="237" t="s">
        <v>134</v>
      </c>
      <c r="C93" s="238"/>
      <c r="D93" s="239"/>
      <c r="E93" s="239"/>
      <c r="F93" s="239"/>
      <c r="G93" s="239"/>
      <c r="H93" s="239"/>
      <c r="I93" s="239"/>
      <c r="J93" s="240"/>
      <c r="K93" s="240"/>
      <c r="L93" s="240"/>
      <c r="M93" s="240"/>
      <c r="N93" s="240"/>
      <c r="O93" s="240"/>
      <c r="P93" s="240"/>
      <c r="Q93" s="315"/>
    </row>
    <row r="94" spans="1:18" ht="14" hidden="1" outlineLevel="1">
      <c r="A94" s="249"/>
      <c r="B94" s="248" t="str">
        <f>$A$53</f>
        <v>所定労働日数(日/月)</v>
      </c>
      <c r="C94" s="234"/>
      <c r="D94" s="249"/>
      <c r="E94" s="233">
        <f>$A$54</f>
        <v>20</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144</v>
      </c>
      <c r="N94" s="216"/>
      <c r="O94" s="256" t="s">
        <v>146</v>
      </c>
      <c r="P94" s="216"/>
      <c r="Q94" s="316"/>
    </row>
    <row r="95" spans="1:18" ht="14" hidden="1" outlineLevel="1">
      <c r="A95" s="249"/>
      <c r="B95" s="248" t="str">
        <f>$E$53</f>
        <v>休暇日数(日/月)</v>
      </c>
      <c r="C95" s="258"/>
      <c r="D95" s="249"/>
      <c r="E95" s="233">
        <f>$E$54</f>
        <v>0</v>
      </c>
      <c r="F95" s="259">
        <f>$F$54</f>
        <v>20</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99999999999999" hidden="1" customHeight="1" outlineLevel="1">
      <c r="A96" s="249"/>
      <c r="B96" s="264" t="s">
        <v>85</v>
      </c>
      <c r="C96" s="264"/>
      <c r="D96" s="257"/>
      <c r="E96" s="265"/>
      <c r="F96" s="265"/>
      <c r="G96" s="265"/>
      <c r="H96" s="265"/>
      <c r="I96" s="265"/>
      <c r="J96" s="216"/>
      <c r="K96" s="216"/>
      <c r="L96" s="216"/>
      <c r="M96" s="216"/>
      <c r="N96" s="216"/>
      <c r="O96" s="216"/>
      <c r="P96" s="216"/>
      <c r="Q96" s="316"/>
    </row>
    <row r="97" spans="1:104" ht="19.399999999999999" hidden="1" customHeight="1" outlineLevel="1">
      <c r="A97" s="249"/>
      <c r="B97" s="264"/>
      <c r="C97" s="264"/>
      <c r="D97" s="257"/>
      <c r="E97" s="265"/>
      <c r="F97" s="265"/>
      <c r="G97" s="265"/>
      <c r="H97" s="265"/>
      <c r="I97" s="265"/>
      <c r="J97" s="216"/>
      <c r="K97" s="216"/>
      <c r="L97" s="216"/>
      <c r="M97" s="216"/>
      <c r="N97" s="216"/>
      <c r="O97" s="216"/>
      <c r="P97" s="216"/>
      <c r="Q97" s="316"/>
    </row>
    <row r="98" spans="1:104" ht="19.399999999999999" hidden="1" customHeight="1" outlineLevel="1">
      <c r="A98" s="271"/>
      <c r="B98" s="270" t="s">
        <v>146</v>
      </c>
      <c r="C98" s="271"/>
      <c r="D98" s="270"/>
      <c r="E98" s="271"/>
      <c r="F98" s="265"/>
      <c r="G98" s="272"/>
      <c r="H98" s="274" t="s">
        <v>160</v>
      </c>
      <c r="I98" s="272"/>
      <c r="J98" s="253" t="str">
        <f>$H$53</f>
        <v>NEDO事業の従事時間(h/月)</v>
      </c>
      <c r="K98" s="216"/>
      <c r="L98" s="216"/>
      <c r="M98" s="284" t="str">
        <f>$I$53</f>
        <v>他の公的事業従事時間(h/月)</v>
      </c>
      <c r="N98" s="254"/>
      <c r="O98" s="312" t="s">
        <v>145</v>
      </c>
      <c r="P98" s="216"/>
      <c r="Q98" s="316"/>
    </row>
    <row r="99" spans="1:104" s="80" customFormat="1" ht="19.399999999999999" hidden="1" customHeight="1" outlineLevel="1">
      <c r="A99" s="249"/>
      <c r="B99" s="444">
        <f>O95</f>
        <v>0</v>
      </c>
      <c r="C99" s="445"/>
      <c r="D99" s="267"/>
      <c r="E99" s="277" t="str" cm="1">
        <f t="array" ref="E99">_xlfn.IFS(B99&lt;G99,"＜",B99&gt;=G99,"≧",TRUE,"")</f>
        <v>≧</v>
      </c>
      <c r="F99" s="265"/>
      <c r="G99" s="278">
        <f>$H$54+$I$54+$J$54</f>
        <v>0</v>
      </c>
      <c r="H99" s="249" t="s">
        <v>57</v>
      </c>
      <c r="I99" s="272" t="s">
        <v>58</v>
      </c>
      <c r="J99" s="278">
        <f>$H$54</f>
        <v>0</v>
      </c>
      <c r="K99" s="277" t="s">
        <v>86</v>
      </c>
      <c r="L99" s="446">
        <f>$I$54</f>
        <v>0</v>
      </c>
      <c r="M99" s="447"/>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99999999999999"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99999999999999"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99999999999999"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99999999999999"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99999999999999"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99999999999999"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99999999999999"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99999999999999"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148</v>
      </c>
      <c r="N107" s="299">
        <f>J56</f>
        <v>0</v>
      </c>
      <c r="O107" s="258"/>
      <c r="P107" s="446"/>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99999999999999" hidden="1" customHeight="1" outlineLevel="1">
      <c r="A108" s="249"/>
      <c r="B108" s="448">
        <f>O95</f>
        <v>0</v>
      </c>
      <c r="C108" s="449"/>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441"/>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99999999999999"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99999999999999"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99999999999999"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99999999999999"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99999999999999"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99999999999999"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99999999999999"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99999999999999"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99999999999999"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99999999999999"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99999999999999"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99999999999999"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99999999999999"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99999999999999"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99999999999999"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99999999999999"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4" hidden="1" outlineLevel="1">
      <c r="A125" s="249"/>
      <c r="B125" s="248" t="str">
        <f>$A$53</f>
        <v>所定労働日数(日/月)</v>
      </c>
      <c r="C125" s="234"/>
      <c r="D125" s="249"/>
      <c r="E125" s="233">
        <f>$A$54</f>
        <v>20</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144</v>
      </c>
      <c r="N125" s="216"/>
      <c r="O125" s="271" t="s">
        <v>146</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4" hidden="1" outlineLevel="1">
      <c r="A126" s="249"/>
      <c r="B126" s="257" t="str">
        <f>$E$53</f>
        <v>休暇日数(日/月)</v>
      </c>
      <c r="C126" s="258"/>
      <c r="D126" s="249"/>
      <c r="E126" s="233">
        <f>$E$54</f>
        <v>0</v>
      </c>
      <c r="F126" s="259">
        <f>$F$54</f>
        <v>20</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99999999999999"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99999999999999"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99999999999999" hidden="1" customHeight="1" outlineLevel="1">
      <c r="A129" s="271"/>
      <c r="B129" s="270" t="s">
        <v>146</v>
      </c>
      <c r="C129" s="271"/>
      <c r="D129" s="270"/>
      <c r="E129" s="271"/>
      <c r="F129" s="265"/>
      <c r="G129" s="272"/>
      <c r="H129" s="273" t="s">
        <v>147</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99999999999999" hidden="1" customHeight="1" outlineLevel="1">
      <c r="A130" s="249"/>
      <c r="B130" s="448">
        <f>O126</f>
        <v>0</v>
      </c>
      <c r="C130" s="449"/>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99999999999999"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99999999999999"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99999999999999"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99999999999999" hidden="1" customHeight="1" outlineLevel="1">
      <c r="A134" s="249"/>
      <c r="B134" s="267"/>
      <c r="C134" s="234"/>
      <c r="D134" s="267"/>
      <c r="E134" s="277"/>
      <c r="F134" s="277"/>
      <c r="G134" s="272"/>
      <c r="H134" s="278"/>
      <c r="I134" s="249"/>
      <c r="J134" s="272"/>
      <c r="K134" s="278"/>
      <c r="L134" s="291" t="s">
        <v>89</v>
      </c>
      <c r="M134" s="275"/>
      <c r="N134" s="258"/>
      <c r="O134" s="258" t="s">
        <v>145</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99999999999999"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99999999999999"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99999999999999"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99999999999999"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450"/>
      <c r="N138" s="258"/>
      <c r="O138" s="443"/>
      <c r="P138" s="446"/>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99999999999999" hidden="1" customHeight="1" outlineLevel="1">
      <c r="A139" s="249"/>
      <c r="B139" s="448">
        <f>$O$126</f>
        <v>0</v>
      </c>
      <c r="C139" s="449"/>
      <c r="D139" s="267"/>
      <c r="E139" s="258" t="s">
        <v>51</v>
      </c>
      <c r="F139" s="288" t="str">
        <f>"("&amp;$H$138&amp;" "&amp;$K$138&amp;" + "&amp;$I$53&amp;" "&amp;$I$54&amp;")"</f>
        <v>(NEDO事業の従事時間(h/月) 0 + 他の公的事業従事時間(h/月) 0)</v>
      </c>
      <c r="G139" s="289"/>
      <c r="H139" s="290"/>
      <c r="I139" s="290"/>
      <c r="J139" s="290"/>
      <c r="K139" s="290"/>
      <c r="L139" s="290"/>
      <c r="M139" s="451"/>
      <c r="N139" s="279"/>
      <c r="O139" s="441"/>
      <c r="P139" s="441"/>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99999999999999"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99999999999999"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99999999999999"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99999999999999"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99999999999999"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99999999999999"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99999999999999"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99999999999999"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99999999999999"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99999999999999"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99999999999999"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99999999999999"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99999999999999"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99999999999999"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99999999999999"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99999999999999"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99999999999999" hidden="1" customHeight="1" outlineLevel="1">
      <c r="A156" s="271"/>
      <c r="B156" s="248" t="str">
        <f>$A$53</f>
        <v>所定労働日数(日/月)</v>
      </c>
      <c r="C156" s="234"/>
      <c r="D156" s="249"/>
      <c r="E156" s="250">
        <f>A54</f>
        <v>20</v>
      </c>
      <c r="F156" s="251" t="str">
        <f>$F$53</f>
        <v>稼働日数(日/月)</v>
      </c>
      <c r="G156" s="252"/>
      <c r="H156" s="253" t="s">
        <v>149</v>
      </c>
      <c r="I156" s="216"/>
      <c r="J156" s="254" t="s">
        <v>150</v>
      </c>
      <c r="K156" s="216"/>
      <c r="L156" s="216"/>
      <c r="M156" s="255" t="s">
        <v>151</v>
      </c>
      <c r="N156" s="216"/>
      <c r="O156" s="256" t="s">
        <v>146</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99999999999999" hidden="1" customHeight="1" outlineLevel="1">
      <c r="A157" s="249"/>
      <c r="B157" s="257" t="str">
        <f>$E$53</f>
        <v>休暇日数(日/月)</v>
      </c>
      <c r="C157" s="258"/>
      <c r="D157" s="249"/>
      <c r="E157" s="250">
        <f>E54</f>
        <v>0</v>
      </c>
      <c r="F157" s="259">
        <f>F54</f>
        <v>20</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99999999999999"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99999999999999"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99999999999999" hidden="1" customHeight="1" outlineLevel="1">
      <c r="A160" s="271"/>
      <c r="B160" s="270" t="s">
        <v>146</v>
      </c>
      <c r="C160" s="271"/>
      <c r="D160" s="270"/>
      <c r="E160" s="271"/>
      <c r="F160" s="265"/>
      <c r="G160" s="272"/>
      <c r="H160" s="273" t="s">
        <v>152</v>
      </c>
      <c r="I160" s="272"/>
      <c r="J160" s="253" t="str">
        <f>$H$53</f>
        <v>NEDO事業の従事時間(h/月)</v>
      </c>
      <c r="K160" s="274"/>
      <c r="L160" s="216"/>
      <c r="M160" s="257"/>
      <c r="N160" s="275"/>
      <c r="O160" s="275" t="str">
        <f>$I$53</f>
        <v>他の公的事業従事時間(h/月)</v>
      </c>
      <c r="P160" s="439"/>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99999999999999" hidden="1" customHeight="1" outlineLevel="1">
      <c r="A161" s="249"/>
      <c r="B161" s="440" t="str">
        <f>TEXT($B$58*$F$58-G58,"###.00")&amp;" /固定除く"</f>
        <v>.00 /固定除く</v>
      </c>
      <c r="C161" s="441"/>
      <c r="D161" s="441"/>
      <c r="E161" s="277" t="str" cm="1">
        <f t="array" ref="E161">_xlfn.IFS(($B$58*$F$58-G58)&lt;G161,"＜",($B$58*$F$58-G58)&gt;=G161,"≧",TRUE,"")</f>
        <v>≧</v>
      </c>
      <c r="F161" s="265"/>
      <c r="G161" s="278">
        <f>$H$54+$I$54</f>
        <v>0</v>
      </c>
      <c r="H161" s="263" t="s">
        <v>57</v>
      </c>
      <c r="I161" s="272"/>
      <c r="J161" s="442">
        <f>$H$54</f>
        <v>0</v>
      </c>
      <c r="K161" s="441"/>
      <c r="L161" s="280"/>
      <c r="M161" s="279"/>
      <c r="N161" s="263" t="s">
        <v>61</v>
      </c>
      <c r="O161" s="279">
        <f>$I$54</f>
        <v>0</v>
      </c>
      <c r="P161" s="439"/>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99999999999999"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99999999999999" hidden="1" customHeight="1" outlineLevel="1">
      <c r="A163" s="271"/>
      <c r="B163" s="270" t="s">
        <v>53</v>
      </c>
      <c r="C163" s="271"/>
      <c r="D163" s="270"/>
      <c r="E163" s="271"/>
      <c r="F163" s="265"/>
      <c r="G163" s="272"/>
      <c r="H163" s="273" t="s">
        <v>152</v>
      </c>
      <c r="I163" s="272"/>
      <c r="J163" s="257"/>
      <c r="K163" s="273" t="str">
        <f>$H$53</f>
        <v>NEDO事業の従事時間(h/月)</v>
      </c>
      <c r="L163" s="216"/>
      <c r="M163" s="257"/>
      <c r="N163" s="281" t="str">
        <f>$I$53</f>
        <v>他の公的事業従事時間(h/月)</v>
      </c>
      <c r="O163" s="443"/>
      <c r="P163" s="439"/>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99999999999999" hidden="1" customHeight="1" outlineLevel="1">
      <c r="A164" s="249"/>
      <c r="B164" s="440" t="str">
        <f>TEXT($B$58*$F$58+$D$58-G58,"###.00")&amp;" /固定含む"</f>
        <v>.00 /固定含む</v>
      </c>
      <c r="C164" s="441"/>
      <c r="D164" s="441"/>
      <c r="E164" s="277" t="str" cm="1">
        <f t="array" ref="E164">_xlfn.IFS(($B$58*$F$58+$D$58-G58)&lt;G164,"＜",($B$58*$F$58+$D$58-G58)&gt;=G164,"≧",TRUE,"")</f>
        <v>≧</v>
      </c>
      <c r="F164" s="265"/>
      <c r="G164" s="278">
        <f>$H$54+$I$54</f>
        <v>0</v>
      </c>
      <c r="H164" s="263" t="s">
        <v>57</v>
      </c>
      <c r="I164" s="278"/>
      <c r="J164" s="282">
        <f>$H$54</f>
        <v>0</v>
      </c>
      <c r="K164" s="277"/>
      <c r="L164" s="283" t="s">
        <v>61</v>
      </c>
      <c r="M164" s="279"/>
      <c r="N164" s="279">
        <f>$I$54</f>
        <v>0</v>
      </c>
      <c r="O164" s="441"/>
      <c r="P164" s="439"/>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99999999999999"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99999999999999"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99999999999999"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99999999999999"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99999999999999"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99999999999999" hidden="1" customHeight="1" outlineLevel="1">
      <c r="A170" s="267" t="s">
        <v>64</v>
      </c>
      <c r="B170" s="234"/>
      <c r="C170" s="234"/>
      <c r="D170" s="267"/>
      <c r="E170" s="216"/>
      <c r="F170" s="264"/>
      <c r="G170" s="278"/>
      <c r="H170" s="278"/>
      <c r="I170" s="278"/>
      <c r="J170" s="278"/>
      <c r="K170" s="278"/>
      <c r="L170" s="278"/>
      <c r="M170" s="216"/>
      <c r="N170" s="216"/>
      <c r="O170" s="284" t="s">
        <v>145</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99999999999999"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99999999999999"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99999999999999"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99999999999999" hidden="1" customHeight="1" outlineLevel="1">
      <c r="A174" s="249"/>
      <c r="B174" s="270" t="str">
        <f>$O$156</f>
        <v>所定労働時間(h/月)</v>
      </c>
      <c r="C174" s="255"/>
      <c r="D174" s="216"/>
      <c r="E174" s="443" t="s">
        <v>51</v>
      </c>
      <c r="F174" s="249"/>
      <c r="G174" s="249"/>
      <c r="H174" s="257" t="str">
        <f>$H$53</f>
        <v>NEDO事業の従事時間(h/月)</v>
      </c>
      <c r="I174" s="234"/>
      <c r="J174" s="227"/>
      <c r="K174" s="229">
        <f>$H$54</f>
        <v>0</v>
      </c>
      <c r="L174" s="216"/>
      <c r="M174" s="216"/>
      <c r="N174" s="454" t="s">
        <v>61</v>
      </c>
      <c r="O174" s="293" t="s">
        <v>145</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99999999999999" hidden="1" customHeight="1" outlineLevel="1">
      <c r="A175" s="249"/>
      <c r="B175" s="440" t="str">
        <f>TEXT($B$58*$F$58-G58,"###.00")&amp;" /固定除く"</f>
        <v>.00 /固定除く</v>
      </c>
      <c r="C175" s="441"/>
      <c r="D175" s="441"/>
      <c r="E175" s="441"/>
      <c r="F175" s="288" t="str">
        <f>H174&amp;" "&amp;K$174&amp;" + "&amp;$I$53&amp;" "&amp;$I$54</f>
        <v>NEDO事業の従事時間(h/月) 0 + 他の公的事業従事時間(h/月) 0</v>
      </c>
      <c r="G175" s="289"/>
      <c r="H175" s="290"/>
      <c r="I175" s="290"/>
      <c r="J175" s="290"/>
      <c r="K175" s="290"/>
      <c r="L175" s="290"/>
      <c r="M175" s="216"/>
      <c r="N175" s="454"/>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99999999999999"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99999999999999"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99999999999999" hidden="1" customHeight="1" outlineLevel="1">
      <c r="A178" s="249"/>
      <c r="B178" s="270" t="str">
        <f>$O$156</f>
        <v>所定労働時間(h/月)</v>
      </c>
      <c r="C178" s="255"/>
      <c r="D178" s="216"/>
      <c r="E178" s="443" t="s">
        <v>51</v>
      </c>
      <c r="F178" s="249"/>
      <c r="G178" s="249"/>
      <c r="H178" s="257" t="str">
        <f>$H$53</f>
        <v>NEDO事業の従事時間(h/月)</v>
      </c>
      <c r="I178" s="234"/>
      <c r="J178" s="227"/>
      <c r="K178" s="229">
        <f>$H$54</f>
        <v>0</v>
      </c>
      <c r="L178" s="216"/>
      <c r="M178" s="216"/>
      <c r="N178" s="454" t="s">
        <v>61</v>
      </c>
      <c r="O178" s="293" t="s">
        <v>145</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99999999999999" hidden="1" customHeight="1" outlineLevel="1">
      <c r="A179" s="249"/>
      <c r="B179" s="440" t="str">
        <f>TEXT($B$58*$F$58-G58,"###.00")&amp;" /固定除く"</f>
        <v>.00 /固定除く</v>
      </c>
      <c r="C179" s="441"/>
      <c r="D179" s="441"/>
      <c r="E179" s="441"/>
      <c r="F179" s="288" t="str">
        <f>H178&amp;" "&amp;K$174&amp;" + "&amp;$I$53&amp;" "&amp;$I$54</f>
        <v>NEDO事業の従事時間(h/月) 0 + 他の公的事業従事時間(h/月) 0</v>
      </c>
      <c r="G179" s="289"/>
      <c r="H179" s="290"/>
      <c r="I179" s="290"/>
      <c r="J179" s="290"/>
      <c r="K179" s="290"/>
      <c r="L179" s="290"/>
      <c r="M179" s="216"/>
      <c r="N179" s="454"/>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99999999999999"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99999999999999" hidden="1" customHeight="1" outlineLevel="1">
      <c r="A181" s="249"/>
      <c r="B181" s="297" t="s">
        <v>153</v>
      </c>
      <c r="C181" s="234"/>
      <c r="D181" s="265"/>
      <c r="E181" s="265"/>
      <c r="F181" s="298" t="str">
        <f>$O$156</f>
        <v>所定労働時間(h/月)</v>
      </c>
      <c r="G181" s="443" t="s">
        <v>51</v>
      </c>
      <c r="H181" s="249"/>
      <c r="I181" s="249"/>
      <c r="J181" s="257" t="str">
        <f>$H$53</f>
        <v>NEDO事業の従事時間(h/月)</v>
      </c>
      <c r="K181" s="234"/>
      <c r="L181" s="227"/>
      <c r="M181" s="452">
        <f>$H$54</f>
        <v>0</v>
      </c>
      <c r="N181" s="453"/>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99999999999999" hidden="1" customHeight="1" outlineLevel="1">
      <c r="A182" s="249"/>
      <c r="B182" s="440" t="str">
        <f>"( "&amp;H58+I58</f>
        <v>( 0</v>
      </c>
      <c r="C182" s="441"/>
      <c r="D182" s="301"/>
      <c r="E182" s="267"/>
      <c r="F182" s="302" t="str">
        <f>"ー　 "&amp;B58*F58-G58+D58&amp;"/固定含む )"</f>
        <v>ー　 0/固定含む )</v>
      </c>
      <c r="G182" s="441"/>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99999999999999"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99999999999999"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99999999999999"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99999999999999" hidden="1" customHeight="1" outlineLevel="1">
      <c r="A186" s="258" t="s">
        <v>56</v>
      </c>
      <c r="B186" s="254" t="s">
        <v>111</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4"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146</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4" hidden="1" outlineLevel="1">
      <c r="A188" s="249"/>
      <c r="B188" s="257"/>
      <c r="C188" s="233">
        <f>$A$54</f>
        <v>20</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99999999999999"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99999999999999"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99999999999999" hidden="1" customHeight="1" outlineLevel="1">
      <c r="A191" s="271"/>
      <c r="B191" s="270" t="s">
        <v>146</v>
      </c>
      <c r="C191" s="271"/>
      <c r="D191" s="270"/>
      <c r="E191" s="271"/>
      <c r="F191" s="265"/>
      <c r="G191" s="255" t="s">
        <v>154</v>
      </c>
      <c r="H191" s="274"/>
      <c r="I191" s="272"/>
      <c r="J191" s="273" t="str">
        <f>$H$53</f>
        <v>NEDO事業の従事時間(h/月)</v>
      </c>
      <c r="K191" s="216"/>
      <c r="L191" s="216"/>
      <c r="M191" s="273" t="s">
        <v>155</v>
      </c>
      <c r="N191" s="258"/>
      <c r="O191" s="284" t="s">
        <v>156</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99999999999999" hidden="1" customHeight="1" outlineLevel="1">
      <c r="A192" s="249"/>
      <c r="B192" s="448">
        <f>O188</f>
        <v>0</v>
      </c>
      <c r="C192" s="449"/>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99999999999999"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99999999999999"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99999999999999"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99999999999999"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99999999999999"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99999999999999"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99999999999999"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99999999999999"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99999999999999"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99999999999999"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99999999999999"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99999999999999"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99999999999999"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99999999999999"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99999999999999"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99999999999999"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99999999999999"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99999999999999"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99999999999999"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99999999999999"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99999999999999"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99999999999999"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99999999999999"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99999999999999"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99999999999999" hidden="1" customHeight="1" outlineLevel="1">
      <c r="A217" s="258" t="s">
        <v>56</v>
      </c>
      <c r="B217" s="254" t="s">
        <v>110</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4"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157</v>
      </c>
      <c r="N218" s="216"/>
      <c r="O218" s="311" t="s">
        <v>146</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4" hidden="1" outlineLevel="1">
      <c r="A219" s="249"/>
      <c r="B219" s="257"/>
      <c r="C219" s="233">
        <f>$A$54</f>
        <v>20</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99999999999999"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99999999999999"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99999999999999" hidden="1" customHeight="1" outlineLevel="1">
      <c r="A222" s="271"/>
      <c r="B222" s="270" t="s">
        <v>146</v>
      </c>
      <c r="C222" s="271"/>
      <c r="D222" s="270"/>
      <c r="E222" s="271"/>
      <c r="F222" s="265"/>
      <c r="G222" s="253" t="s">
        <v>158</v>
      </c>
      <c r="H222" s="274"/>
      <c r="I222" s="272"/>
      <c r="J222" s="273" t="str">
        <f>$H$53</f>
        <v>NEDO事業の従事時間(h/月)</v>
      </c>
      <c r="K222" s="216"/>
      <c r="L222" s="216"/>
      <c r="M222" s="273" t="s">
        <v>155</v>
      </c>
      <c r="N222" s="258"/>
      <c r="O222" s="284" t="s">
        <v>156</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99999999999999" hidden="1" customHeight="1" outlineLevel="1">
      <c r="A223" s="249"/>
      <c r="B223" s="448">
        <f>O219</f>
        <v>0</v>
      </c>
      <c r="C223" s="449"/>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99999999999999"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99999999999999"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99999999999999"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99999999999999"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99999999999999"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99999999999999"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99999999999999"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99999999999999"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99999999999999"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99999999999999"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99999999999999"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99999999999999"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99999999999999"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99999999999999"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99999999999999"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99999999999999"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99999999999999"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99999999999999"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99999999999999"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99999999999999"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99999999999999"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99999999999999"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99999999999999"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99999999999999"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99999999999999" customHeight="1" collapsed="1"/>
  </sheetData>
  <sheetProtection algorithmName="SHA-512" hashValue="bZfuHirTGY4adAaEpSYzcN+udv/4tATISMjbkzfyGaO4uIlCXfnFLSGoDhazofeZd2oAOWLuMvN0xsfavOmg2w==" saltValue="RPyLGfa+I5D8a2J/1aZ3Yw==" spinCount="100000" sheet="1" formatRows="0" selectLockedCells="1"/>
  <dataConsolidate/>
  <mergeCells count="140">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s>
  <phoneticPr fontId="2"/>
  <conditionalFormatting sqref="A13:Q43">
    <cfRule type="expression" dxfId="423" priority="37">
      <formula>OR($C13="休暇",$C13="休日")</formula>
    </cfRule>
  </conditionalFormatting>
  <conditionalFormatting sqref="B13:B43">
    <cfRule type="expression" dxfId="422" priority="85">
      <formula>$B13="土"</formula>
    </cfRule>
    <cfRule type="expression" dxfId="421" priority="84">
      <formula>$B13="日"</formula>
    </cfRule>
  </conditionalFormatting>
  <conditionalFormatting sqref="B64 B68 F68 B71">
    <cfRule type="expression" dxfId="420" priority="35">
      <formula>OR($N$54="管理職",$N$54="裁量労働制",$N$54="固定残業制")</formula>
    </cfRule>
  </conditionalFormatting>
  <conditionalFormatting sqref="B64 B68 F68">
    <cfRule type="expression" dxfId="419" priority="3">
      <formula>OR($N$54="(大学・国研等)管理職",$N$54="(大学・国研等)裁量労働制")</formula>
    </cfRule>
  </conditionalFormatting>
  <conditionalFormatting sqref="B76">
    <cfRule type="expression" dxfId="418" priority="15">
      <formula>OR($N$54="管理職",$N$54="裁量労働制")</formula>
    </cfRule>
  </conditionalFormatting>
  <conditionalFormatting sqref="B77">
    <cfRule type="expression" dxfId="417" priority="29">
      <formula>OR($N$54="管理職",$N$54="裁量労働制")</formula>
    </cfRule>
  </conditionalFormatting>
  <conditionalFormatting sqref="B80">
    <cfRule type="expression" dxfId="416" priority="27">
      <formula>$N$54="固定残業制"</formula>
    </cfRule>
  </conditionalFormatting>
  <conditionalFormatting sqref="B83 B87 B90">
    <cfRule type="expression" dxfId="415" priority="24">
      <formula>$N$54="固定残業制"</formula>
    </cfRule>
  </conditionalFormatting>
  <conditionalFormatting sqref="B84 B88 B91">
    <cfRule type="expression" dxfId="414" priority="21">
      <formula>$N$54="固定残業制"</formula>
    </cfRule>
  </conditionalFormatting>
  <conditionalFormatting sqref="B65:C65 B69:C69 F69 B72:C72 B78:C78">
    <cfRule type="expression" dxfId="413" priority="9">
      <formula>OR($N$54="管理職",$N$54="裁量労働制")</formula>
    </cfRule>
  </conditionalFormatting>
  <conditionalFormatting sqref="B65:C65 B69:C69 F69 B72:C72">
    <cfRule type="expression" dxfId="412" priority="33">
      <formula>OR($N$54="管理職",$N$54="裁量労働制",$N$54="固定残業制")</formula>
    </cfRule>
  </conditionalFormatting>
  <conditionalFormatting sqref="B65:C65 B69:C69 F69">
    <cfRule type="expression" dxfId="411" priority="2">
      <formula>OR($N$54="(大学・国研等)管理職",$N$54="(大学・国研等)裁量労働制")</formula>
    </cfRule>
  </conditionalFormatting>
  <conditionalFormatting sqref="B69:D69">
    <cfRule type="expression" dxfId="410" priority="7">
      <formula>OR($N$54="管理職",$N$54="裁量労働制",$N$54="固定残業制",$N$54="(大学・国研等)管理職",$N$54="(大学・国研等)裁量労働制")</formula>
    </cfRule>
  </conditionalFormatting>
  <conditionalFormatting sqref="C64 F64:O64 C68 G68:O68 C71:N71">
    <cfRule type="expression" dxfId="409" priority="14">
      <formula>OR($N$54="管理職",$N$54="裁量労働制",$N$54="固定残業制")</formula>
    </cfRule>
  </conditionalFormatting>
  <conditionalFormatting sqref="C80:L80">
    <cfRule type="expression" dxfId="408" priority="25">
      <formula>$N$54="固定残業制"</formula>
    </cfRule>
  </conditionalFormatting>
  <conditionalFormatting sqref="C83:L83 C90:N90 C87:E87">
    <cfRule type="expression" dxfId="407" priority="18">
      <formula>$N$54="固定残業制"</formula>
    </cfRule>
  </conditionalFormatting>
  <conditionalFormatting sqref="C84:L84 C88:L88 C91:N91">
    <cfRule type="expression" dxfId="406" priority="19">
      <formula>$N$54="固定残業制"</formula>
    </cfRule>
  </conditionalFormatting>
  <conditionalFormatting sqref="C76:N76">
    <cfRule type="expression" dxfId="405" priority="34">
      <formula>OR($N$54="管理職",$N$54="裁量労働制")</formula>
    </cfRule>
  </conditionalFormatting>
  <conditionalFormatting sqref="C78:N78">
    <cfRule type="expression" dxfId="404" priority="32">
      <formula>OR($N$54="管理職",$N$54="裁量労働制")</formula>
    </cfRule>
  </conditionalFormatting>
  <conditionalFormatting sqref="C64:O64 C68 G68:O68">
    <cfRule type="expression" dxfId="403" priority="12">
      <formula>OR($N$54="管理職",$N$54="裁量労働制",$N$54="固定残業制",$N$54="(大学・国研等)管理職",$N$54="(大学・国研等)裁量労働制")</formula>
    </cfRule>
  </conditionalFormatting>
  <conditionalFormatting sqref="D65">
    <cfRule type="expression" dxfId="402" priority="1">
      <formula>OR($N$54="(大学・国研等)管理職",$N$54="(大学・国研等)裁量労働制")</formula>
    </cfRule>
  </conditionalFormatting>
  <conditionalFormatting sqref="D65:O65 C69 G69:O69 C72:N72">
    <cfRule type="expression" dxfId="401" priority="11">
      <formula>OR($N$54="管理職",$N$54="裁量労働制",$N$54="固定残業制")</formula>
    </cfRule>
  </conditionalFormatting>
  <conditionalFormatting sqref="D65:O65 C69 G69:O69">
    <cfRule type="expression" dxfId="400" priority="5">
      <formula>OR($N$54="(大学・国研等)管理職",$N$54="(大学・国研等)裁量労働制")</formula>
    </cfRule>
  </conditionalFormatting>
  <conditionalFormatting sqref="E10:F10">
    <cfRule type="expression" dxfId="399" priority="75">
      <formula>OR(I9="管理職/高プロ",I9="固定残業代有",I9="(大学・国研等)管理職/高プロ")</formula>
    </cfRule>
  </conditionalFormatting>
  <conditionalFormatting sqref="F83:L83 H90:N90">
    <cfRule type="expression" dxfId="398" priority="6">
      <formula>$N$54="固定残業制"</formula>
    </cfRule>
  </conditionalFormatting>
  <conditionalFormatting sqref="F87:L87">
    <cfRule type="expression" dxfId="397" priority="20">
      <formula>$N$54="固定残業制"</formula>
    </cfRule>
  </conditionalFormatting>
  <conditionalFormatting sqref="F77:N77">
    <cfRule type="expression" dxfId="396" priority="16">
      <formula>OR($N$54="管理職",$N$54="裁量労働制")</formula>
    </cfRule>
  </conditionalFormatting>
  <conditionalFormatting sqref="G10">
    <cfRule type="expression" dxfId="395" priority="80">
      <formula>OR($I$9="管理職/高プロ",$I$9="固定残業代有",$I$9="(大学・国研等)管理職/高プロ")</formula>
    </cfRule>
  </conditionalFormatting>
  <conditionalFormatting sqref="H2">
    <cfRule type="expression" dxfId="394" priority="78">
      <formula>COUNTA($F$1)=1</formula>
    </cfRule>
  </conditionalFormatting>
  <conditionalFormatting sqref="H10">
    <cfRule type="expression" dxfId="393" priority="73">
      <formula>OR($I$9="管理職/高プロ",$I$9="裁量",$I$9="固定残業代有",$I$9="(大学・国研等)裁量")</formula>
    </cfRule>
  </conditionalFormatting>
  <conditionalFormatting sqref="I9:J9">
    <cfRule type="expression" dxfId="392" priority="81">
      <formula>COUNTA($F$1)=1</formula>
    </cfRule>
  </conditionalFormatting>
  <conditionalFormatting sqref="I1:M1">
    <cfRule type="expression" dxfId="391" priority="83">
      <formula>$I$1&lt;&gt;"-"</formula>
    </cfRule>
  </conditionalFormatting>
  <conditionalFormatting sqref="J10">
    <cfRule type="expression" dxfId="390" priority="74">
      <formula>OR($I$9="管理職/高プロ",$I$9="裁量",$I$9="固定残業代有",$I$9="(大学・国研等)裁量")</formula>
    </cfRule>
  </conditionalFormatting>
  <conditionalFormatting sqref="K10">
    <cfRule type="expression" dxfId="389" priority="76">
      <formula>OR($I$9="裁量",$I$9="固定残業代有",$I$9="(大学・国研等)裁量")</formula>
    </cfRule>
  </conditionalFormatting>
  <conditionalFormatting sqref="M80">
    <cfRule type="expression" dxfId="388" priority="26">
      <formula>$N$54="固定残業制"</formula>
    </cfRule>
  </conditionalFormatting>
  <conditionalFormatting sqref="M83 M87 O90">
    <cfRule type="expression" dxfId="387" priority="23">
      <formula>$N$54="固定残業制"</formula>
    </cfRule>
  </conditionalFormatting>
  <conditionalFormatting sqref="M84 M88 O91">
    <cfRule type="expression" dxfId="386" priority="22">
      <formula>$N$54="固定残業制"</formula>
    </cfRule>
  </conditionalFormatting>
  <conditionalFormatting sqref="N10">
    <cfRule type="expression" dxfId="385" priority="82">
      <formula>OR($I$9="裁量",$I$9="固定残業代有",$I$9="(大学・国研等)裁量")</formula>
    </cfRule>
  </conditionalFormatting>
  <conditionalFormatting sqref="O10">
    <cfRule type="expression" dxfId="384" priority="86">
      <formula>OR($H$2="あり",$Q$2="あり")</formula>
    </cfRule>
  </conditionalFormatting>
  <conditionalFormatting sqref="O76">
    <cfRule type="expression" dxfId="383" priority="31">
      <formula>OR($N$54="管理職",$N$54="裁量労働制")</formula>
    </cfRule>
  </conditionalFormatting>
  <conditionalFormatting sqref="O77">
    <cfRule type="expression" dxfId="382" priority="10">
      <formula>OR(,$N$54="管理職",$N$54="裁量労働制")</formula>
    </cfRule>
  </conditionalFormatting>
  <conditionalFormatting sqref="O78">
    <cfRule type="expression" dxfId="381" priority="28">
      <formula>OR($N$54="管理職",$N$54="裁量労働制")</formula>
    </cfRule>
  </conditionalFormatting>
  <conditionalFormatting sqref="O80 O84 O88">
    <cfRule type="expression" dxfId="380" priority="17">
      <formula>$N$54="固定残業制"</formula>
    </cfRule>
  </conditionalFormatting>
  <conditionalFormatting sqref="P64 D68 O68:P68">
    <cfRule type="expression" dxfId="379" priority="4">
      <formula>OR($N$54="(大学・国研等)管理職",$N$54="(大学・国研等)裁量労働制")</formula>
    </cfRule>
  </conditionalFormatting>
  <conditionalFormatting sqref="P64 D68 P68 O71">
    <cfRule type="expression" dxfId="378" priority="13">
      <formula>OR($N$54="管理職",$N$54="裁量労働制",$N$54="固定残業制")</formula>
    </cfRule>
  </conditionalFormatting>
  <conditionalFormatting sqref="P65 P69 O72">
    <cfRule type="expression" dxfId="377" priority="8">
      <formula>OR($N$54="管理職",$N$54="裁量労働制",$N$54="固定残業制")</formula>
    </cfRule>
  </conditionalFormatting>
  <conditionalFormatting sqref="P65 P69">
    <cfRule type="expression" dxfId="376" priority="30">
      <formula>OR($N$54="管理職",$N$54="裁量労働制",$N$54="(大学・国研等)管理職",$N$54="(大学・国研等)裁量労働制")</formula>
    </cfRule>
  </conditionalFormatting>
  <conditionalFormatting sqref="Q2">
    <cfRule type="expression" dxfId="375" priority="79">
      <formula>COUNTA($F$1)=1</formula>
    </cfRule>
  </conditionalFormatting>
  <conditionalFormatting sqref="Q10">
    <cfRule type="expression" dxfId="374" priority="87">
      <formula>OR($H$2="あり",$Q$2="あり")</formula>
    </cfRule>
  </conditionalFormatting>
  <conditionalFormatting sqref="AI1">
    <cfRule type="expression" dxfId="372" priority="89">
      <formula>COUNTIF(AI2:AI26,"○")=COUNTA($AH$2:$AH$26)</formula>
    </cfRule>
  </conditionalFormatting>
  <dataValidations count="8">
    <dataValidation type="custom" allowBlank="1" showInputMessage="1" showErrorMessage="1" sqref="I20" xr:uid="{2B192EE2-B5AC-4364-B0C5-A03E09CBBB9C}">
      <formula1>IF($C20="休日",I20="",I20&gt;"*")</formula1>
    </dataValidation>
    <dataValidation type="list" allowBlank="1" showInputMessage="1" showErrorMessage="1" sqref="C13:C43" xr:uid="{1230EBF2-F711-46E8-9291-2EF787A16F34}">
      <formula1>$AP$4:$AP$7</formula1>
    </dataValidation>
    <dataValidation type="list" imeMode="on" allowBlank="1" sqref="I9:J9" xr:uid="{69A48A2C-C113-451E-895A-74E99BCC0043}">
      <formula1>"通常勤務,管理職/高プロ,裁量,固定残業代有,出向,(大学・国研等)管理職/高プロ,(大学・国研等)裁量,その他"</formula1>
    </dataValidation>
    <dataValidation type="list" allowBlank="1" showInputMessage="1" showErrorMessage="1" sqref="N55:P55" xr:uid="{2380ECB5-44B9-4912-A35C-3BE93A062F87}">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1EF7C7CC-F984-41C9-94C1-B2874584B1E5}">
      <formula1>0</formula1>
      <formula2>0.999988425925926</formula2>
    </dataValidation>
    <dataValidation type="time" operator="greaterThan" allowBlank="1" showInputMessage="1" showErrorMessage="1" errorTitle="時刻を入力して下さい。" error="0:01以上の時刻を入力して下さい。" sqref="G13:G43 E13:E43" xr:uid="{D7A8A9C6-99DC-47CE-9967-D452394CA3C6}">
      <formula1>0</formula1>
    </dataValidation>
    <dataValidation type="list" allowBlank="1" showInputMessage="1" showErrorMessage="1" sqref="F1:H1" xr:uid="{EE5CC7F1-9401-4E3A-95AE-67E596A97692}">
      <formula1>"委託業務従事日誌,助成事業従事日誌"</formula1>
    </dataValidation>
    <dataValidation type="list" allowBlank="1" showInputMessage="1" showErrorMessage="1" sqref="H2 Q2" xr:uid="{A5A03505-6D8B-4B1F-8944-132B3D9E5FE2}">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8A3303FF-48F3-4122-9AB9-FEB00DDEB9AB}">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01763482-A7AD-4736-8E6F-3DCCA1A8007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CACA6-2D62-4187-8CFE-0E6BF660FC59}">
  <dimension ref="A1:CZ248"/>
  <sheetViews>
    <sheetView showGridLines="0" view="pageBreakPreview" zoomScale="115" zoomScaleNormal="100" zoomScaleSheetLayoutView="115" workbookViewId="0">
      <pane ySplit="1" topLeftCell="A2" activePane="bottomLeft" state="frozen"/>
      <selection activeCell="I9" sqref="I9:J9"/>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36328125" style="1" customWidth="1"/>
    <col min="17" max="17" width="6.36328125" style="1" customWidth="1"/>
    <col min="18" max="18" width="2.90625" style="80" customWidth="1"/>
    <col min="19" max="19" width="60.6328125" style="1" customWidth="1"/>
    <col min="20" max="20" width="2.6328125" style="1" customWidth="1"/>
    <col min="21" max="25" width="2.7265625" style="1" hidden="1" customWidth="1" outlineLevel="1"/>
    <col min="26" max="33" width="2.90625" style="1" hidden="1" customWidth="1" outlineLevel="1"/>
    <col min="34" max="34" width="26.26953125" style="72" hidden="1" customWidth="1" outlineLevel="1"/>
    <col min="35" max="35" width="7.7265625" style="3" hidden="1" customWidth="1" outlineLevel="1"/>
    <col min="36" max="37" width="9" style="1" hidden="1" customWidth="1" outlineLevel="1"/>
    <col min="38" max="38" width="10.6328125" style="323" customWidth="1" collapsed="1"/>
    <col min="39" max="40" width="10.6328125" style="323" customWidth="1"/>
    <col min="41" max="44" width="7.6328125" style="1" hidden="1" customWidth="1" outlineLevel="1"/>
    <col min="45" max="45" width="6.6328125" style="1" hidden="1" customWidth="1" outlineLevel="1"/>
    <col min="46" max="46" width="10.6328125" style="323" customWidth="1" collapsed="1"/>
    <col min="47" max="104" width="10.6328125" style="323" customWidth="1"/>
    <col min="105" max="16384" width="9" style="1"/>
  </cols>
  <sheetData>
    <row r="1" spans="1:104" ht="17.149999999999999" customHeight="1" thickBot="1">
      <c r="A1" s="336" t="s">
        <v>169</v>
      </c>
      <c r="B1" s="337"/>
      <c r="C1" s="337"/>
      <c r="D1" s="337"/>
      <c r="E1" s="337"/>
      <c r="F1" s="338" t="s">
        <v>177</v>
      </c>
      <c r="G1" s="339"/>
      <c r="H1" s="339"/>
      <c r="I1" s="340" t="str">
        <f>IF(AI1="エラーなし","-","コメント(S列)をご確認ください。")</f>
        <v>コメント(S列)をご確認ください。</v>
      </c>
      <c r="J1" s="341"/>
      <c r="K1" s="341"/>
      <c r="L1" s="341"/>
      <c r="M1" s="341"/>
      <c r="N1" s="34" t="str">
        <f>IF($F$1="委託業務従事日誌","契約管理番号：","事業番号：")</f>
        <v>事業番号：</v>
      </c>
      <c r="O1" s="346" t="s">
        <v>161</v>
      </c>
      <c r="P1" s="347"/>
      <c r="Q1" s="12" t="str">
        <f>IF($F$1="委託業務従事日誌","別紙８","")</f>
        <v/>
      </c>
      <c r="R1" s="348" t="s">
        <v>50</v>
      </c>
      <c r="S1" s="84" t="s">
        <v>94</v>
      </c>
      <c r="T1" s="104"/>
      <c r="U1" s="79"/>
      <c r="V1" s="79"/>
      <c r="W1" s="79"/>
      <c r="X1" s="79"/>
      <c r="Y1" s="324" t="s">
        <v>77</v>
      </c>
      <c r="Z1" s="324" t="s">
        <v>78</v>
      </c>
      <c r="AA1" s="324" t="s">
        <v>79</v>
      </c>
      <c r="AB1" s="324" t="s">
        <v>80</v>
      </c>
      <c r="AC1" s="324" t="s">
        <v>83</v>
      </c>
      <c r="AD1" s="324" t="s">
        <v>81</v>
      </c>
      <c r="AE1" s="324" t="s">
        <v>82</v>
      </c>
      <c r="AF1" s="324" t="s">
        <v>126</v>
      </c>
      <c r="AG1" s="324"/>
      <c r="AH1" s="72" t="s">
        <v>25</v>
      </c>
      <c r="AI1" s="73" t="str">
        <f>IF(COUNTIF(AI2:AI26,"○")=COUNTA(AH2:AH26),"エラーなし","エラーあり")</f>
        <v>エラーあり</v>
      </c>
      <c r="AJ1" s="76" t="s">
        <v>37</v>
      </c>
      <c r="AK1" s="76"/>
      <c r="AO1" s="30"/>
      <c r="AP1" s="30"/>
      <c r="AQ1" s="30"/>
      <c r="AR1" s="30"/>
      <c r="AS1" s="30"/>
    </row>
    <row r="2" spans="1:104" ht="17.149999999999999" customHeight="1" thickBot="1">
      <c r="A2" s="330" t="s">
        <v>14</v>
      </c>
      <c r="B2" s="331"/>
      <c r="C2" s="331"/>
      <c r="D2" s="331"/>
      <c r="E2" s="331"/>
      <c r="F2" s="331"/>
      <c r="G2" s="331"/>
      <c r="H2" s="101"/>
      <c r="I2" s="102"/>
      <c r="J2" s="102"/>
      <c r="K2" s="102"/>
      <c r="L2" s="102"/>
      <c r="M2" s="102"/>
      <c r="N2" s="102"/>
      <c r="O2" s="102"/>
      <c r="P2" s="102" t="s">
        <v>20</v>
      </c>
      <c r="Q2" s="78"/>
      <c r="R2" s="349"/>
      <c r="S2" s="79" t="str" cm="1">
        <f t="array" ref="S2">IF(AND(AI2="○",AI3="○"),"○",_xlfn.IFS(AI2="○","",AI2="✕","✕　"&amp;AJ2&amp;"　　")&amp;_xlfn.IFS(AI3="○","",AI3="✕","✕　"&amp;AJ3))</f>
        <v>○</v>
      </c>
      <c r="T2" s="79"/>
      <c r="W2" s="79"/>
      <c r="X2" s="79"/>
      <c r="Y2" s="325"/>
      <c r="Z2" s="325"/>
      <c r="AA2" s="325"/>
      <c r="AB2" s="325"/>
      <c r="AC2" s="325"/>
      <c r="AD2" s="325"/>
      <c r="AE2" s="325"/>
      <c r="AF2" s="325"/>
      <c r="AG2" s="325"/>
      <c r="AH2" s="180" t="s">
        <v>33</v>
      </c>
      <c r="AI2" s="181" t="str">
        <f>IF(A1="","✕","○")</f>
        <v>○</v>
      </c>
      <c r="AJ2" s="77" t="s">
        <v>43</v>
      </c>
    </row>
    <row r="3" spans="1:104" ht="17.149999999999999" customHeight="1" thickBot="1">
      <c r="A3" s="332" t="str">
        <f>IF($F$1="委託業務従事日誌","委託業務の名称：","助成事業の名称：")</f>
        <v>助成事業の名称：</v>
      </c>
      <c r="B3" s="333"/>
      <c r="C3" s="333"/>
      <c r="D3" s="333"/>
      <c r="E3" s="326" t="s">
        <v>132</v>
      </c>
      <c r="F3" s="327"/>
      <c r="G3" s="327"/>
      <c r="H3" s="327"/>
      <c r="I3" s="327"/>
      <c r="J3" s="327"/>
      <c r="K3" s="327"/>
      <c r="L3" s="327"/>
      <c r="M3" s="327"/>
      <c r="N3" s="327"/>
      <c r="O3" s="327"/>
      <c r="P3" s="327"/>
      <c r="Q3" s="97"/>
      <c r="R3" s="349"/>
      <c r="S3" s="79" t="str" cm="1">
        <f t="array" ref="S3">IF(AND(AI4="○",AI5="○"),"○",_xlfn.IFS(AI4="○","",AI4="✕","✕　"&amp;AJ4&amp;"　　")&amp;_xlfn.IFS(AI5="○","",AI5="✕","✕　"&amp;AJ5))</f>
        <v>✕　“他のNEDO事業有無”が未選択。　　✕　“他の公的事業有無”が未選択。</v>
      </c>
      <c r="T3" s="79"/>
      <c r="W3" s="79"/>
      <c r="X3" s="79"/>
      <c r="Y3" s="325"/>
      <c r="Z3" s="325"/>
      <c r="AA3" s="325"/>
      <c r="AB3" s="325"/>
      <c r="AC3" s="325"/>
      <c r="AD3" s="325"/>
      <c r="AE3" s="325"/>
      <c r="AF3" s="325"/>
      <c r="AG3" s="325"/>
      <c r="AH3" s="182" t="s">
        <v>32</v>
      </c>
      <c r="AI3" s="183" t="str">
        <f>IF(O1="","✕","○")</f>
        <v>○</v>
      </c>
      <c r="AJ3" s="77" t="s">
        <v>38</v>
      </c>
      <c r="AO3" s="169" t="s">
        <v>113</v>
      </c>
      <c r="AP3" s="171" t="s">
        <v>112</v>
      </c>
      <c r="AQ3" s="3"/>
      <c r="AR3" s="3"/>
      <c r="AS3" s="3"/>
    </row>
    <row r="4" spans="1:104" ht="17.149999999999999" customHeight="1" thickBot="1">
      <c r="A4" s="334"/>
      <c r="B4" s="335"/>
      <c r="C4" s="335"/>
      <c r="D4" s="335"/>
      <c r="E4" s="326" t="s">
        <v>131</v>
      </c>
      <c r="F4" s="327"/>
      <c r="G4" s="327"/>
      <c r="H4" s="327"/>
      <c r="I4" s="327"/>
      <c r="J4" s="327"/>
      <c r="K4" s="327"/>
      <c r="L4" s="327"/>
      <c r="M4" s="327"/>
      <c r="N4" s="327"/>
      <c r="O4" s="327"/>
      <c r="P4" s="327"/>
      <c r="Q4" s="97"/>
      <c r="S4" s="79" t="str">
        <f>IF(COUNTA(E3:P5)&gt;=1,"○","✕ "&amp;AJ6)</f>
        <v>○</v>
      </c>
      <c r="T4" s="79"/>
      <c r="W4" s="79"/>
      <c r="X4" s="79"/>
      <c r="Y4" s="325"/>
      <c r="Z4" s="325"/>
      <c r="AA4" s="325"/>
      <c r="AB4" s="325"/>
      <c r="AC4" s="325"/>
      <c r="AD4" s="325"/>
      <c r="AE4" s="325"/>
      <c r="AF4" s="325"/>
      <c r="AG4" s="325"/>
      <c r="AH4" s="182" t="s">
        <v>31</v>
      </c>
      <c r="AI4" s="183" t="str" cm="1">
        <f t="array" ref="AI4">_xlfn.IFS(H2="あり","○",H2="なし","○",TRUE,"✕")</f>
        <v>✕</v>
      </c>
      <c r="AJ4" s="77" t="s">
        <v>39</v>
      </c>
      <c r="AO4" s="170">
        <f>I9</f>
        <v>0</v>
      </c>
      <c r="AP4" s="172" t="e">
        <f>VLOOKUP($AO$4,$AO$11:$AS$19,2,)</f>
        <v>#N/A</v>
      </c>
      <c r="AQ4" s="3"/>
      <c r="AR4" s="3"/>
      <c r="AS4" s="3"/>
    </row>
    <row r="5" spans="1:104" ht="17.149999999999999" customHeight="1">
      <c r="A5" s="334"/>
      <c r="B5" s="335"/>
      <c r="C5" s="335"/>
      <c r="D5" s="335"/>
      <c r="E5" s="326" t="s">
        <v>162</v>
      </c>
      <c r="F5" s="327"/>
      <c r="G5" s="327"/>
      <c r="H5" s="327"/>
      <c r="I5" s="327"/>
      <c r="J5" s="327"/>
      <c r="K5" s="327"/>
      <c r="L5" s="327"/>
      <c r="M5" s="327"/>
      <c r="N5" s="327"/>
      <c r="O5" s="327"/>
      <c r="P5" s="327"/>
      <c r="Q5" s="97"/>
      <c r="R5" s="81"/>
      <c r="S5" s="79"/>
      <c r="T5" s="79"/>
      <c r="U5" s="29"/>
      <c r="V5" s="29"/>
      <c r="W5" s="79"/>
      <c r="X5" s="79"/>
      <c r="Y5" s="325"/>
      <c r="Z5" s="325"/>
      <c r="AA5" s="325"/>
      <c r="AB5" s="325"/>
      <c r="AC5" s="325"/>
      <c r="AD5" s="325"/>
      <c r="AE5" s="325"/>
      <c r="AF5" s="325"/>
      <c r="AG5" s="325"/>
      <c r="AH5" s="182" t="s">
        <v>30</v>
      </c>
      <c r="AI5" s="183" t="str" cm="1">
        <f t="array" ref="AI5">_xlfn.IFS(Q2="あり","○",Q2="なし","○",TRUE,"✕")</f>
        <v>✕</v>
      </c>
      <c r="AJ5" s="77" t="s">
        <v>95</v>
      </c>
      <c r="AO5" s="159"/>
      <c r="AP5" s="173" t="e">
        <f>VLOOKUP($AO$4,$AO$11:$AS$19,3,)</f>
        <v>#N/A</v>
      </c>
      <c r="AQ5" s="3"/>
      <c r="AR5" s="3"/>
      <c r="AS5" s="3"/>
    </row>
    <row r="6" spans="1:104" ht="17.149999999999999" customHeight="1">
      <c r="A6" s="332" t="str">
        <f>IF($F$1="委託業務従事日誌","再委託等項目：","委託・共同研究項目：")</f>
        <v>委託・共同研究項目：</v>
      </c>
      <c r="B6" s="333"/>
      <c r="C6" s="333"/>
      <c r="D6" s="333"/>
      <c r="E6" s="326" t="s">
        <v>15</v>
      </c>
      <c r="F6" s="327"/>
      <c r="G6" s="327"/>
      <c r="H6" s="327"/>
      <c r="I6" s="327"/>
      <c r="J6" s="327"/>
      <c r="K6" s="327"/>
      <c r="L6" s="327"/>
      <c r="M6" s="327"/>
      <c r="N6" s="327"/>
      <c r="O6" s="327"/>
      <c r="P6" s="327"/>
      <c r="Q6" s="97"/>
      <c r="S6" s="79"/>
      <c r="T6" s="79"/>
      <c r="W6" s="79"/>
      <c r="X6" s="79"/>
      <c r="Y6" s="325"/>
      <c r="Z6" s="325"/>
      <c r="AA6" s="325"/>
      <c r="AB6" s="325"/>
      <c r="AC6" s="325"/>
      <c r="AD6" s="325"/>
      <c r="AE6" s="325"/>
      <c r="AF6" s="325"/>
      <c r="AG6" s="325"/>
      <c r="AH6" s="182" t="s">
        <v>29</v>
      </c>
      <c r="AI6" s="183" t="str">
        <f>IF(COUNTA(E3:P5)&gt;=1,"○","✕")</f>
        <v>○</v>
      </c>
      <c r="AJ6" s="77" t="s">
        <v>40</v>
      </c>
      <c r="AO6" s="159"/>
      <c r="AP6" s="173" t="e">
        <f>VLOOKUP($AO$4,$AO$11:$AS$19,4,)</f>
        <v>#N/A</v>
      </c>
      <c r="AQ6" s="3"/>
      <c r="AR6" s="3"/>
      <c r="AS6" s="3"/>
    </row>
    <row r="7" spans="1:104" ht="17.149999999999999" customHeight="1" thickBot="1">
      <c r="A7" s="96"/>
      <c r="B7" s="103"/>
      <c r="C7" s="333" t="str">
        <f>IF($F$1="委託業務従事日誌","委託先等名称：","助成先等名称：")</f>
        <v>助成先等名称：</v>
      </c>
      <c r="D7" s="329"/>
      <c r="E7" s="326" t="s">
        <v>128</v>
      </c>
      <c r="F7" s="327"/>
      <c r="G7" s="327"/>
      <c r="H7" s="327"/>
      <c r="I7" s="327"/>
      <c r="J7" s="327"/>
      <c r="K7" s="327"/>
      <c r="L7" s="327"/>
      <c r="M7" s="327"/>
      <c r="N7" s="327"/>
      <c r="O7" s="327"/>
      <c r="P7" s="327"/>
      <c r="Q7" s="97"/>
      <c r="R7" s="80" t="s">
        <v>49</v>
      </c>
      <c r="S7" s="79" t="str" cm="1">
        <f t="array" ref="S7">IF(COUNTA(E7)&gt;=1,_xlfn.IFS(E7=" ","✕"&amp;AJ7,E7="　","✕"&amp;AJ7,TRUE,"○"),"✕"&amp;AJ7)</f>
        <v>○</v>
      </c>
      <c r="T7" s="79"/>
      <c r="U7" s="30"/>
      <c r="V7" s="30"/>
      <c r="W7" s="79"/>
      <c r="X7" s="79"/>
      <c r="Y7" s="325"/>
      <c r="Z7" s="325"/>
      <c r="AA7" s="325"/>
      <c r="AB7" s="325"/>
      <c r="AC7" s="325"/>
      <c r="AD7" s="325"/>
      <c r="AE7" s="325"/>
      <c r="AF7" s="325"/>
      <c r="AG7" s="325"/>
      <c r="AH7" s="182" t="s">
        <v>28</v>
      </c>
      <c r="AI7" s="183" t="str" cm="1">
        <f t="array" ref="AI7">IF(COUNTA(E7)&gt;=1,_xlfn.IFS(E7=" ","✕",E7="　","✕",TRUE,"○"),"✕")</f>
        <v>○</v>
      </c>
      <c r="AJ7" s="77" t="s">
        <v>74</v>
      </c>
      <c r="AO7" s="159"/>
      <c r="AP7" s="189" t="e">
        <f>VLOOKUP($AO$4,$AO$11:$AS$19,5,)</f>
        <v>#N/A</v>
      </c>
      <c r="AQ7" s="3"/>
      <c r="AR7" s="3"/>
      <c r="AS7" s="3"/>
    </row>
    <row r="8" spans="1:104" ht="17.149999999999999" customHeight="1">
      <c r="A8" s="156"/>
      <c r="B8" s="157"/>
      <c r="C8" s="328" t="s">
        <v>75</v>
      </c>
      <c r="D8" s="329"/>
      <c r="E8" s="344" t="s">
        <v>129</v>
      </c>
      <c r="F8" s="345"/>
      <c r="G8" s="345"/>
      <c r="H8" s="345"/>
      <c r="J8" s="35"/>
      <c r="K8" s="53"/>
      <c r="L8" s="53" t="str">
        <f>IF($F$1="委託業務従事日誌","業務管理者等","主任研究者等")&amp;"　所属："</f>
        <v>主任研究者等　所属：</v>
      </c>
      <c r="M8" s="53"/>
      <c r="N8" s="344" t="s">
        <v>133</v>
      </c>
      <c r="O8" s="345"/>
      <c r="P8" s="345"/>
      <c r="Q8" s="98"/>
      <c r="R8" s="80" t="s">
        <v>49</v>
      </c>
      <c r="S8" s="79" t="str" cm="1">
        <f t="array" ref="S8">_xlfn.IFS(AND(COUNTA(E8)&gt;=1,COUNTA(N8)&gt;=1),"○",TRUE,IF(COUNTA(E8)&gt;=1,"","✕ "&amp;AJ8&amp;" ")&amp;IF(COUNTA(N8)&gt;=1,"","✕ "&amp;AJ10))</f>
        <v>○</v>
      </c>
      <c r="T8" s="79"/>
      <c r="W8" s="79"/>
      <c r="X8" s="79"/>
      <c r="Y8" s="325"/>
      <c r="Z8" s="325"/>
      <c r="AA8" s="325"/>
      <c r="AB8" s="325"/>
      <c r="AC8" s="325"/>
      <c r="AD8" s="325"/>
      <c r="AE8" s="325"/>
      <c r="AF8" s="325"/>
      <c r="AG8" s="325"/>
      <c r="AH8" s="184" t="s">
        <v>97</v>
      </c>
      <c r="AI8" s="183" t="str">
        <f>IF(COUNTA(E8)&gt;=1,"○","✕")</f>
        <v>○</v>
      </c>
      <c r="AJ8" s="77" t="s">
        <v>96</v>
      </c>
      <c r="AO8" s="159"/>
      <c r="AP8" s="190"/>
      <c r="AQ8" s="3"/>
      <c r="AR8" s="3"/>
      <c r="AS8" s="3"/>
    </row>
    <row r="9" spans="1:104" ht="21" customHeight="1">
      <c r="A9" s="350" t="s">
        <v>107</v>
      </c>
      <c r="B9" s="157"/>
      <c r="C9" s="107"/>
      <c r="D9" s="105" t="s">
        <v>3</v>
      </c>
      <c r="E9" s="344" t="s">
        <v>176</v>
      </c>
      <c r="F9" s="344"/>
      <c r="G9" s="344"/>
      <c r="H9" s="344"/>
      <c r="I9" s="358"/>
      <c r="J9" s="359"/>
      <c r="K9" s="52"/>
      <c r="L9" s="52" t="s">
        <v>6</v>
      </c>
      <c r="M9" s="52"/>
      <c r="N9" s="344" t="s">
        <v>130</v>
      </c>
      <c r="O9" s="345"/>
      <c r="P9" s="345"/>
      <c r="Q9" s="98"/>
      <c r="R9" s="80" t="s">
        <v>49</v>
      </c>
      <c r="S9" s="79" t="str" cm="1">
        <f t="array" ref="S9">_xlfn.IFS(AND(COUNTA(E9)&gt;=1,COUNTA(N9)&gt;=1),"○",TRUE,IF(COUNTA(E9)&gt;=1,"","✕ "&amp;AJ9&amp;" ")&amp;IF(COUNTA(N9)&gt;=1,"","✕ "&amp;AJ11))</f>
        <v>○</v>
      </c>
      <c r="T9" s="79"/>
      <c r="W9" s="79"/>
      <c r="X9" s="79"/>
      <c r="Y9" s="325"/>
      <c r="Z9" s="325"/>
      <c r="AA9" s="325"/>
      <c r="AB9" s="325"/>
      <c r="AC9" s="325"/>
      <c r="AD9" s="325"/>
      <c r="AE9" s="325"/>
      <c r="AF9" s="325"/>
      <c r="AG9" s="325"/>
      <c r="AH9" s="182" t="s">
        <v>99</v>
      </c>
      <c r="AI9" s="183" t="str">
        <f>IF(COUNTA(E9)&gt;=1,"○","✕")</f>
        <v>○</v>
      </c>
      <c r="AJ9" s="77" t="s">
        <v>98</v>
      </c>
      <c r="AO9" s="159"/>
      <c r="AP9" s="158"/>
      <c r="AQ9" s="3"/>
      <c r="AR9" s="3"/>
      <c r="AS9" s="3"/>
    </row>
    <row r="10" spans="1:104" ht="30" customHeight="1" thickBot="1">
      <c r="A10" s="351"/>
      <c r="B10" s="69">
        <f>COUNTIF($B$13:$B$43,"月")+COUNTIF($B$13:$B$43,"火")+COUNTIF($B$13:$B$43,"水")+COUNTIF($B$13:$B$43,"木")+COUNTIF($B$13:$B$43,"金")+COUNTIF($B$13:$B$43,"土")+COUNTIF($B$13:$B$43,"日")-COUNTIF($C$13:$C$43,"休日")-COUNTIF($C$13:$C$43,"休日出勤")-COUNTIF($C$13:$C$43,"振休")-COUNTIF($C$13:$C$43,"代休")</f>
        <v>20</v>
      </c>
      <c r="C10" s="377" t="str">
        <f>"←稼働"&amp;F54&amp;"日
 + "&amp;"休暇"&amp;E54&amp;"日"</f>
        <v>←稼働20日
 + 休暇0日</v>
      </c>
      <c r="D10" s="378"/>
      <c r="E10" s="379" t="str">
        <f>IF(OR(I9="管理職/高プロ",I9="固定残業代有",I9="(大学・国研等)管理職/高プロ"),"所定労働時間                                                                                                                                                                                              (h/日)","")</f>
        <v/>
      </c>
      <c r="F10" s="380"/>
      <c r="G10" s="99"/>
      <c r="H10" s="381" t="str" cm="1">
        <f t="array" ref="H10">_xlfn.IFS(OR(N54="管理職",N54="裁量労働制",N54="固定残業制"),"時間休(h/月)",OR(N54="(大学・国研等)裁量労働制"),"給与支給上の休日労働時間(h/月)",TRUE,"")</f>
        <v/>
      </c>
      <c r="I10" s="343"/>
      <c r="J10" s="106"/>
      <c r="K10" s="381" t="str" cm="1">
        <f t="array" ref="K10">_xlfn.IFS(OR(N54="裁量労働制",N54="(大学・国研等)裁量労働制"),"労基提出した協定上
の みなし時間(h/日)",N54="固定残業制","雇用契約に記載の
固定残業時間(h/月)",TRUE,"")</f>
        <v/>
      </c>
      <c r="L10" s="343"/>
      <c r="M10" s="343"/>
      <c r="N10" s="106"/>
      <c r="O10" s="342" t="str" cm="1">
        <f t="array" ref="O10">_xlfn.IFS(OR(H2="あり",Q2="あり"),"他の公的事業
従事(h/月)",AND(H2="なし",Q2="なし"),"",TRUE,"")</f>
        <v/>
      </c>
      <c r="P10" s="343"/>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5"/>
      <c r="Z10" s="325"/>
      <c r="AA10" s="325"/>
      <c r="AB10" s="325"/>
      <c r="AC10" s="325"/>
      <c r="AD10" s="325"/>
      <c r="AE10" s="325"/>
      <c r="AF10" s="325"/>
      <c r="AG10" s="325"/>
      <c r="AH10" s="182" t="s">
        <v>100</v>
      </c>
      <c r="AI10" s="183" t="str">
        <f>IF(COUNTA(N8)&gt;=1,"○","✕")</f>
        <v>○</v>
      </c>
      <c r="AJ10" s="77" t="s">
        <v>101</v>
      </c>
      <c r="AO10" s="93"/>
      <c r="AP10" s="3"/>
      <c r="AQ10" s="3"/>
      <c r="AR10" s="3"/>
      <c r="AS10" s="3"/>
    </row>
    <row r="11" spans="1:104" s="3" customFormat="1" ht="17.149999999999999" customHeight="1" thickBot="1">
      <c r="A11" s="360" t="s">
        <v>0</v>
      </c>
      <c r="B11" s="362" t="s">
        <v>1</v>
      </c>
      <c r="C11" s="364" t="s">
        <v>92</v>
      </c>
      <c r="D11" s="366" t="s">
        <v>9</v>
      </c>
      <c r="E11" s="367"/>
      <c r="F11" s="367"/>
      <c r="G11" s="368"/>
      <c r="H11" s="369" t="s">
        <v>7</v>
      </c>
      <c r="I11" s="369" t="s">
        <v>8</v>
      </c>
      <c r="J11" s="371" t="s">
        <v>91</v>
      </c>
      <c r="K11" s="371"/>
      <c r="L11" s="371"/>
      <c r="M11" s="371"/>
      <c r="N11" s="371"/>
      <c r="O11" s="371"/>
      <c r="P11" s="371"/>
      <c r="Q11" s="372"/>
      <c r="R11" s="80"/>
      <c r="S11" s="109"/>
      <c r="T11" s="79"/>
      <c r="W11" s="79"/>
      <c r="X11" s="79"/>
      <c r="Y11" s="325"/>
      <c r="Z11" s="325"/>
      <c r="AA11" s="325"/>
      <c r="AB11" s="325"/>
      <c r="AC11" s="325"/>
      <c r="AD11" s="325"/>
      <c r="AE11" s="325"/>
      <c r="AF11" s="325"/>
      <c r="AG11" s="325"/>
      <c r="AH11" s="182" t="s">
        <v>103</v>
      </c>
      <c r="AI11" s="183" t="str">
        <f>IF(COUNTA(N9)&gt;=1,"○","✕")</f>
        <v>○</v>
      </c>
      <c r="AJ11" s="77" t="s">
        <v>102</v>
      </c>
      <c r="AK11" s="1"/>
      <c r="AL11" s="323"/>
      <c r="AM11" s="323"/>
      <c r="AN11" s="323"/>
      <c r="AO11" s="165" t="s">
        <v>113</v>
      </c>
      <c r="AP11" s="176" t="s">
        <v>112</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49999999999999" customHeight="1" thickBot="1">
      <c r="A12" s="361"/>
      <c r="B12" s="363"/>
      <c r="C12" s="365"/>
      <c r="D12" s="49" t="s">
        <v>4</v>
      </c>
      <c r="E12" s="4" t="s">
        <v>5</v>
      </c>
      <c r="F12" s="5" t="s">
        <v>4</v>
      </c>
      <c r="G12" s="4" t="s">
        <v>5</v>
      </c>
      <c r="H12" s="370"/>
      <c r="I12" s="370"/>
      <c r="J12" s="373"/>
      <c r="K12" s="373"/>
      <c r="L12" s="373"/>
      <c r="M12" s="373"/>
      <c r="N12" s="373"/>
      <c r="O12" s="373"/>
      <c r="P12" s="373"/>
      <c r="Q12" s="374"/>
      <c r="R12" s="80"/>
      <c r="S12" s="109" t="str">
        <f>IF(TEXT(ABS((E23-D23)+(G23-F23)-H23),IF((E23-D23)+(G23-F23)&lt;H23,"-[h]:mm","[h]:mm"))&lt;"0:00"*1,"✕","○")</f>
        <v>○</v>
      </c>
      <c r="T12" s="79"/>
      <c r="W12" s="79"/>
      <c r="X12" s="79"/>
      <c r="Y12" s="325"/>
      <c r="Z12" s="325"/>
      <c r="AA12" s="325"/>
      <c r="AB12" s="325"/>
      <c r="AC12" s="325"/>
      <c r="AD12" s="325"/>
      <c r="AE12" s="325"/>
      <c r="AF12" s="325"/>
      <c r="AG12" s="325"/>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114</v>
      </c>
      <c r="AP12" s="177" t="s">
        <v>15</v>
      </c>
      <c r="AQ12" s="174" t="s">
        <v>122</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49999999999999" customHeight="1" thickTop="1">
      <c r="A13" s="31">
        <f>DATEVALUE(TEXT(SUBSTITUTE(SUBSTITUTE(SUBSTITUTE($A$1,"元","１"),"分",""),"度","")&amp;"１日","yyyy/mm/d"))</f>
        <v>45901</v>
      </c>
      <c r="B13" s="45" t="str">
        <f>TEXT(A13,"aaa")</f>
        <v>月</v>
      </c>
      <c r="C13" s="94" t="s">
        <v>125</v>
      </c>
      <c r="D13" s="24"/>
      <c r="E13" s="25"/>
      <c r="F13" s="32"/>
      <c r="G13" s="25"/>
      <c r="H13" s="33"/>
      <c r="I13" s="6" t="str" cm="1">
        <f t="array" ref="I13">IFERROR(_xlfn.IFS(AND(D13&gt;0,E13=""),"--",AND(F13&gt;0,G13=""),"--",VALUE(TEXT(E13-D13,"[h]:mm"))+VALUE(TEXT(G13-F13,"[h]:mm"))-VALUE(TEXT(H13,"[h]:mm"))=0,"",VALUE(TEXT(E13-D13,"[h]:mm"))+VALUE(TEXT(G13-F13,"[h]:mm"))-VALUE(TEXT(H13,"[h]:mm"))&lt;0,"-",TRUE,(E13-D13)+(G13-F13)-H13),"-")</f>
        <v/>
      </c>
      <c r="J13" s="352"/>
      <c r="K13" s="353"/>
      <c r="L13" s="353"/>
      <c r="M13" s="353"/>
      <c r="N13" s="353"/>
      <c r="O13" s="353"/>
      <c r="P13" s="353"/>
      <c r="Q13" s="354"/>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121</v>
      </c>
      <c r="AP13" s="178" t="s">
        <v>15</v>
      </c>
      <c r="AQ13" s="160" t="s">
        <v>122</v>
      </c>
      <c r="AR13" s="160" t="s">
        <v>123</v>
      </c>
      <c r="AS13" s="161" t="s">
        <v>124</v>
      </c>
    </row>
    <row r="14" spans="1:104" ht="17.149999999999999" customHeight="1">
      <c r="A14" s="7">
        <f t="shared" ref="A14:A19" si="1">A13+1</f>
        <v>45902</v>
      </c>
      <c r="B14" s="46" t="str">
        <f>TEXT(A14,"aaa")</f>
        <v>火</v>
      </c>
      <c r="C14" s="94"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55"/>
      <c r="K14" s="356"/>
      <c r="L14" s="356"/>
      <c r="M14" s="356"/>
      <c r="N14" s="356"/>
      <c r="O14" s="356"/>
      <c r="P14" s="356"/>
      <c r="Q14" s="357"/>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120</v>
      </c>
      <c r="AP14" s="178" t="s">
        <v>15</v>
      </c>
      <c r="AQ14" s="160" t="s">
        <v>122</v>
      </c>
      <c r="AR14" s="160" t="s">
        <v>123</v>
      </c>
      <c r="AS14" s="161" t="s">
        <v>124</v>
      </c>
    </row>
    <row r="15" spans="1:104" ht="17.149999999999999" customHeight="1">
      <c r="A15" s="7">
        <f t="shared" si="1"/>
        <v>45903</v>
      </c>
      <c r="B15" s="46" t="str">
        <f t="shared" ref="B15:B18" si="3">TEXT(A15,"aaa")</f>
        <v>水</v>
      </c>
      <c r="C15" s="94"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55"/>
      <c r="K15" s="356"/>
      <c r="L15" s="356"/>
      <c r="M15" s="356"/>
      <c r="N15" s="356"/>
      <c r="O15" s="356"/>
      <c r="P15" s="356"/>
      <c r="Q15" s="357"/>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119</v>
      </c>
      <c r="AP15" s="178" t="s">
        <v>15</v>
      </c>
      <c r="AQ15" s="160" t="s">
        <v>122</v>
      </c>
      <c r="AR15" s="160" t="s">
        <v>123</v>
      </c>
      <c r="AS15" s="161" t="s">
        <v>124</v>
      </c>
    </row>
    <row r="16" spans="1:104" ht="17.149999999999999" customHeight="1">
      <c r="A16" s="7">
        <f t="shared" si="1"/>
        <v>45904</v>
      </c>
      <c r="B16" s="46" t="str">
        <f t="shared" si="3"/>
        <v>木</v>
      </c>
      <c r="C16" s="94"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55"/>
      <c r="K16" s="356"/>
      <c r="L16" s="356"/>
      <c r="M16" s="356"/>
      <c r="N16" s="356"/>
      <c r="O16" s="356"/>
      <c r="P16" s="356"/>
      <c r="Q16" s="357"/>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115</v>
      </c>
      <c r="AP16" s="178" t="s">
        <v>15</v>
      </c>
      <c r="AQ16" s="160" t="s">
        <v>122</v>
      </c>
      <c r="AR16" s="160" t="s">
        <v>15</v>
      </c>
      <c r="AS16" s="161" t="s">
        <v>15</v>
      </c>
    </row>
    <row r="17" spans="1:45" ht="17.149999999999999" customHeight="1">
      <c r="A17" s="7">
        <f t="shared" si="1"/>
        <v>45905</v>
      </c>
      <c r="B17" s="46" t="str">
        <f t="shared" si="3"/>
        <v>金</v>
      </c>
      <c r="C17" s="94"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55"/>
      <c r="K17" s="356"/>
      <c r="L17" s="356"/>
      <c r="M17" s="356"/>
      <c r="N17" s="356"/>
      <c r="O17" s="356"/>
      <c r="P17" s="356"/>
      <c r="Q17" s="357"/>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118</v>
      </c>
      <c r="AP17" s="178" t="s">
        <v>15</v>
      </c>
      <c r="AQ17" s="160" t="s">
        <v>122</v>
      </c>
      <c r="AR17" s="160" t="s">
        <v>15</v>
      </c>
      <c r="AS17" s="161" t="s">
        <v>15</v>
      </c>
    </row>
    <row r="18" spans="1:45" ht="17.149999999999999" customHeight="1">
      <c r="A18" s="23">
        <f t="shared" si="1"/>
        <v>45906</v>
      </c>
      <c r="B18" s="47" t="str">
        <f t="shared" si="3"/>
        <v>土</v>
      </c>
      <c r="C18" s="94" t="s">
        <v>23</v>
      </c>
      <c r="D18" s="60"/>
      <c r="E18" s="15"/>
      <c r="F18" s="26"/>
      <c r="G18" s="27"/>
      <c r="H18" s="28"/>
      <c r="I18" s="6" t="str" cm="1">
        <f t="array" ref="I18">IFERROR(_xlfn.IFS(AND(D18&gt;0,E18=""),"--",AND(F18&gt;0,G18=""),"--",VALUE(TEXT(E18-D18,"[h]:mm"))+VALUE(TEXT(G18-F18,"[h]:mm"))-VALUE(TEXT(H18,"[h]:mm"))=0,"",VALUE(TEXT(E18-D18,"[h]:mm"))+VALUE(TEXT(G18-F18,"[h]:mm"))-VALUE(TEXT(H18,"[h]:mm"))&lt;0,"-",TRUE,(E18-D18)+(G18-F18)-H18),"-")</f>
        <v/>
      </c>
      <c r="J18" s="355"/>
      <c r="K18" s="356"/>
      <c r="L18" s="356"/>
      <c r="M18" s="356"/>
      <c r="N18" s="356"/>
      <c r="O18" s="356"/>
      <c r="P18" s="356"/>
      <c r="Q18" s="357"/>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117</v>
      </c>
      <c r="AP18" s="178" t="s">
        <v>15</v>
      </c>
      <c r="AQ18" s="160" t="s">
        <v>122</v>
      </c>
      <c r="AR18" s="160" t="s">
        <v>15</v>
      </c>
      <c r="AS18" s="161" t="s">
        <v>15</v>
      </c>
    </row>
    <row r="19" spans="1:45" ht="17.149999999999999" customHeight="1" thickBot="1">
      <c r="A19" s="23">
        <f t="shared" si="1"/>
        <v>45907</v>
      </c>
      <c r="B19" s="47" t="str">
        <f>TEXT(A19,"aaa")</f>
        <v>日</v>
      </c>
      <c r="C19" s="94" t="s">
        <v>23</v>
      </c>
      <c r="D19" s="61"/>
      <c r="E19" s="14"/>
      <c r="F19" s="26"/>
      <c r="G19" s="27"/>
      <c r="H19" s="28"/>
      <c r="I19" s="6" t="str" cm="1">
        <f t="array" ref="I19">IFERROR(_xlfn.IFS(AND(D19&gt;0,E19=""),"--",AND(F19&gt;0,G19=""),"--",VALUE(TEXT(E19-D19,"[h]:mm"))+VALUE(TEXT(G19-F19,"[h]:mm"))-VALUE(TEXT(H19,"[h]:mm"))=0,"",VALUE(TEXT(E19-D19,"[h]:mm"))+VALUE(TEXT(G19-F19,"[h]:mm"))-VALUE(TEXT(H19,"[h]:mm"))&lt;0,"-",TRUE,(E19-D19)+(G19-F19)-H19),"-")</f>
        <v/>
      </c>
      <c r="J19" s="355"/>
      <c r="K19" s="356"/>
      <c r="L19" s="356"/>
      <c r="M19" s="356"/>
      <c r="N19" s="356"/>
      <c r="O19" s="356"/>
      <c r="P19" s="356"/>
      <c r="Q19" s="357"/>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116</v>
      </c>
      <c r="AP19" s="179" t="s">
        <v>15</v>
      </c>
      <c r="AQ19" s="175" t="s">
        <v>122</v>
      </c>
      <c r="AR19" s="175" t="s">
        <v>123</v>
      </c>
      <c r="AS19" s="162" t="s">
        <v>124</v>
      </c>
    </row>
    <row r="20" spans="1:45" ht="17.149999999999999" customHeight="1">
      <c r="A20" s="7">
        <f>A19+1</f>
        <v>45908</v>
      </c>
      <c r="B20" s="46" t="str">
        <f>TEXT(A20,"aaa")</f>
        <v>月</v>
      </c>
      <c r="C20" s="94" t="s">
        <v>125</v>
      </c>
      <c r="D20" s="61"/>
      <c r="E20" s="14"/>
      <c r="F20" s="16"/>
      <c r="G20" s="17"/>
      <c r="H20" s="18"/>
      <c r="I20" s="6" t="str" cm="1">
        <f t="array" ref="I20">IFERROR(_xlfn.IFS(AND(D20&gt;0,E20=""),"--",AND(F20&gt;0,G20=""),"--",VALUE(TEXT(E20-D20,"[h]:mm"))+VALUE(TEXT(G20-F20,"[h]:mm"))-VALUE(TEXT(H20,"[h]:mm"))=0,"",VALUE(TEXT(E20-D20,"[h]:mm"))+VALUE(TEXT(G20-F20,"[h]:mm"))-VALUE(TEXT(H20,"[h]:mm"))&lt;0,"-",TRUE,(E20-D20)+(G20-F20)-H20),"-")</f>
        <v/>
      </c>
      <c r="J20" s="382"/>
      <c r="K20" s="383"/>
      <c r="L20" s="383"/>
      <c r="M20" s="383"/>
      <c r="N20" s="383"/>
      <c r="O20" s="383"/>
      <c r="P20" s="383"/>
      <c r="Q20" s="384"/>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49999999999999" customHeight="1" thickBot="1">
      <c r="A21" s="7">
        <f t="shared" ref="A21" si="5">A20+1</f>
        <v>45909</v>
      </c>
      <c r="B21" s="46" t="str">
        <f t="shared" ref="B21:B43" si="6">TEXT(A21,"aaa")</f>
        <v>火</v>
      </c>
      <c r="C21" s="94" t="s">
        <v>125</v>
      </c>
      <c r="D21" s="60"/>
      <c r="E21" s="15"/>
      <c r="F21" s="16"/>
      <c r="G21" s="17"/>
      <c r="H21" s="18"/>
      <c r="I21" s="6" t="str" cm="1">
        <f t="array" ref="I21">IFERROR(_xlfn.IFS(AND(D21&gt;0,E21=""),"--",AND(F21&gt;0,G21=""),"--",VALUE(TEXT(E21-D21,"[h]:mm"))+VALUE(TEXT(G21-F21,"[h]:mm"))-VALUE(TEXT(H21,"[h]:mm"))=0,"",VALUE(TEXT(E21-D21,"[h]:mm"))+VALUE(TEXT(G21-F21,"[h]:mm"))-VALUE(TEXT(H21,"[h]:mm"))&lt;0,"-",TRUE,(E21-D21)+(G21-F21)-H21),"-")</f>
        <v/>
      </c>
      <c r="J21" s="355"/>
      <c r="K21" s="356"/>
      <c r="L21" s="356"/>
      <c r="M21" s="356"/>
      <c r="N21" s="356"/>
      <c r="O21" s="356"/>
      <c r="P21" s="356"/>
      <c r="Q21" s="357"/>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164</v>
      </c>
      <c r="AI21" s="185" t="str" cm="1">
        <f t="array" ref="AI21">_xlfn.IFS(AND(OR(I9="管理職/高プロ",I9="裁量",$I$9="固定残業代有"),AND(J10&gt;=0,J10&lt;=100)),"○",AND(I9="(大学・国研等)裁量",AND(J10&gt;=0,J10&lt;=100)),"○",I9="通常勤務","○",I9="出向","○",I9="(大学・国研等)管理職/高プロ","○",I9="その他","○",TRUE,"✕")</f>
        <v>✕</v>
      </c>
      <c r="AJ21" s="77" t="s">
        <v>163</v>
      </c>
    </row>
    <row r="22" spans="1:45" ht="17.149999999999999" customHeight="1">
      <c r="A22" s="36">
        <f>A21+1</f>
        <v>45910</v>
      </c>
      <c r="B22" s="46" t="str">
        <f t="shared" si="6"/>
        <v>水</v>
      </c>
      <c r="C22" s="94" t="s">
        <v>125</v>
      </c>
      <c r="D22" s="60"/>
      <c r="E22" s="15"/>
      <c r="F22" s="16"/>
      <c r="G22" s="17"/>
      <c r="H22" s="18"/>
      <c r="I22" s="6" t="str" cm="1">
        <f t="array" ref="I22">IFERROR(_xlfn.IFS(AND(D22&gt;0,E22=""),"--",AND(F22&gt;0,G22=""),"--",VALUE(TEXT(E22-D22,"[h]:mm"))+VALUE(TEXT(G22-F22,"[h]:mm"))-VALUE(TEXT(H22,"[h]:mm"))=0,"",VALUE(TEXT(E22-D22,"[h]:mm"))+VALUE(TEXT(G22-F22,"[h]:mm"))-VALUE(TEXT(H22,"[h]:mm"))&lt;0,"-",TRUE,(E22-D22)+(G22-F22)-H22),"-")</f>
        <v/>
      </c>
      <c r="J22" s="355"/>
      <c r="K22" s="356"/>
      <c r="L22" s="356"/>
      <c r="M22" s="356"/>
      <c r="N22" s="356"/>
      <c r="O22" s="356"/>
      <c r="P22" s="356"/>
      <c r="Q22" s="357"/>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49999999999999" customHeight="1">
      <c r="A23" s="7">
        <f t="shared" ref="A23:A38" si="7">A22+1</f>
        <v>45911</v>
      </c>
      <c r="B23" s="46" t="str">
        <f t="shared" si="6"/>
        <v>木</v>
      </c>
      <c r="C23" s="94" t="s">
        <v>125</v>
      </c>
      <c r="D23" s="60"/>
      <c r="E23" s="15"/>
      <c r="F23" s="16"/>
      <c r="G23" s="17"/>
      <c r="H23" s="18"/>
      <c r="I23" s="6" t="str" cm="1">
        <f t="array" ref="I23">IFERROR(_xlfn.IFS(AND(D23&gt;0,E23=""),"--",AND(F23&gt;0,G23=""),"--",VALUE(TEXT(E23-D23,"[h]:mm"))+VALUE(TEXT(G23-F23,"[h]:mm"))-VALUE(TEXT(H23,"[h]:mm"))=0,"",VALUE(TEXT(E23-D23,"[h]:mm"))+VALUE(TEXT(G23-F23,"[h]:mm"))-VALUE(TEXT(H23,"[h]:mm"))&lt;0,"-",TRUE,(E23-D23)+(G23-F23)-H23),"-")</f>
        <v/>
      </c>
      <c r="J23" s="355"/>
      <c r="K23" s="356"/>
      <c r="L23" s="356"/>
      <c r="M23" s="356"/>
      <c r="N23" s="356"/>
      <c r="O23" s="356"/>
      <c r="P23" s="356"/>
      <c r="Q23" s="357"/>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49999999999999" customHeight="1">
      <c r="A24" s="7">
        <f t="shared" si="7"/>
        <v>45912</v>
      </c>
      <c r="B24" s="46" t="str">
        <f t="shared" si="6"/>
        <v>金</v>
      </c>
      <c r="C24" s="94"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55"/>
      <c r="K24" s="356"/>
      <c r="L24" s="356"/>
      <c r="M24" s="356"/>
      <c r="N24" s="356"/>
      <c r="O24" s="356"/>
      <c r="P24" s="356"/>
      <c r="Q24" s="357"/>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49999999999999" customHeight="1">
      <c r="A25" s="7">
        <f t="shared" si="7"/>
        <v>45913</v>
      </c>
      <c r="B25" s="46" t="str">
        <f t="shared" si="6"/>
        <v>土</v>
      </c>
      <c r="C25" s="94" t="s">
        <v>23</v>
      </c>
      <c r="D25" s="60"/>
      <c r="E25" s="15"/>
      <c r="F25" s="16"/>
      <c r="G25" s="17"/>
      <c r="H25" s="18"/>
      <c r="I25" s="6" t="str" cm="1">
        <f t="array" ref="I25">IFERROR(_xlfn.IFS(AND(D25&gt;0,E25=""),"--",AND(F25&gt;0,G25=""),"--",VALUE(TEXT(E25-D25,"[h]:mm"))+VALUE(TEXT(G25-F25,"[h]:mm"))-VALUE(TEXT(H25,"[h]:mm"))=0,"",VALUE(TEXT(E25-D25,"[h]:mm"))+VALUE(TEXT(G25-F25,"[h]:mm"))-VALUE(TEXT(H25,"[h]:mm"))&lt;0,"-",TRUE,(E25-D25)+(G25-F25)-H25),"-")</f>
        <v/>
      </c>
      <c r="J25" s="355"/>
      <c r="K25" s="356"/>
      <c r="L25" s="356"/>
      <c r="M25" s="356"/>
      <c r="N25" s="356"/>
      <c r="O25" s="356"/>
      <c r="P25" s="356"/>
      <c r="Q25" s="357"/>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49999999999999" customHeight="1">
      <c r="A26" s="7">
        <f t="shared" si="7"/>
        <v>45914</v>
      </c>
      <c r="B26" s="46" t="str">
        <f t="shared" si="6"/>
        <v>日</v>
      </c>
      <c r="C26" s="94" t="s">
        <v>23</v>
      </c>
      <c r="D26" s="61"/>
      <c r="E26" s="14"/>
      <c r="F26" s="16"/>
      <c r="G26" s="17"/>
      <c r="H26" s="18"/>
      <c r="I26" s="6" t="str" cm="1">
        <f t="array" ref="I26">IFERROR(_xlfn.IFS(AND(D26&gt;0,E26=""),"--",AND(F26&gt;0,G26=""),"--",VALUE(TEXT(E26-D26,"[h]:mm"))+VALUE(TEXT(G26-F26,"[h]:mm"))-VALUE(TEXT(H26,"[h]:mm"))=0,"",VALUE(TEXT(E26-D26,"[h]:mm"))+VALUE(TEXT(G26-F26,"[h]:mm"))-VALUE(TEXT(H26,"[h]:mm"))&lt;0,"-",TRUE,(E26-D26)+(G26-F26)-H26),"-")</f>
        <v/>
      </c>
      <c r="J26" s="355"/>
      <c r="K26" s="356"/>
      <c r="L26" s="356"/>
      <c r="M26" s="356"/>
      <c r="N26" s="356"/>
      <c r="O26" s="356"/>
      <c r="P26" s="356"/>
      <c r="Q26" s="357"/>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49999999999999" customHeight="1">
      <c r="A27" s="7">
        <f t="shared" si="7"/>
        <v>45915</v>
      </c>
      <c r="B27" s="46" t="str">
        <f t="shared" si="6"/>
        <v>月</v>
      </c>
      <c r="C27" s="94" t="s">
        <v>23</v>
      </c>
      <c r="D27" s="61"/>
      <c r="E27" s="14"/>
      <c r="F27" s="16"/>
      <c r="G27" s="17"/>
      <c r="H27" s="18"/>
      <c r="I27" s="6" t="str" cm="1">
        <f t="array" ref="I27">IFERROR(_xlfn.IFS(AND(D27&gt;0,E27=""),"--",AND(F27&gt;0,G27=""),"--",VALUE(TEXT(E27-D27,"[h]:mm"))+VALUE(TEXT(G27-F27,"[h]:mm"))-VALUE(TEXT(H27,"[h]:mm"))=0,"",VALUE(TEXT(E27-D27,"[h]:mm"))+VALUE(TEXT(G27-F27,"[h]:mm"))-VALUE(TEXT(H27,"[h]:mm"))&lt;0,"-",TRUE,(E27-D27)+(G27-F27)-H27),"-")</f>
        <v/>
      </c>
      <c r="J27" s="355"/>
      <c r="K27" s="375"/>
      <c r="L27" s="375"/>
      <c r="M27" s="375"/>
      <c r="N27" s="375"/>
      <c r="O27" s="375"/>
      <c r="P27" s="375"/>
      <c r="Q27" s="37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49999999999999" customHeight="1">
      <c r="A28" s="7">
        <f t="shared" si="7"/>
        <v>45916</v>
      </c>
      <c r="B28" s="46" t="str">
        <f t="shared" si="6"/>
        <v>火</v>
      </c>
      <c r="C28" s="94"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55"/>
      <c r="K28" s="375"/>
      <c r="L28" s="375"/>
      <c r="M28" s="375"/>
      <c r="N28" s="375"/>
      <c r="O28" s="375"/>
      <c r="P28" s="375"/>
      <c r="Q28" s="37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49999999999999" customHeight="1">
      <c r="A29" s="7">
        <f t="shared" si="7"/>
        <v>45917</v>
      </c>
      <c r="B29" s="46" t="str">
        <f t="shared" si="6"/>
        <v>水</v>
      </c>
      <c r="C29" s="94" t="s">
        <v>125</v>
      </c>
      <c r="D29" s="61"/>
      <c r="E29" s="14"/>
      <c r="F29" s="16"/>
      <c r="G29" s="17"/>
      <c r="H29" s="18"/>
      <c r="I29" s="6" t="str" cm="1">
        <f t="array" ref="I29">IFERROR(_xlfn.IFS(AND(D29&gt;0,E29=""),"--",AND(F29&gt;0,G29=""),"--",VALUE(TEXT(E29-D29,"[h]:mm"))+VALUE(TEXT(G29-F29,"[h]:mm"))-VALUE(TEXT(H29,"[h]:mm"))=0,"",VALUE(TEXT(E29-D29,"[h]:mm"))+VALUE(TEXT(G29-F29,"[h]:mm"))-VALUE(TEXT(H29,"[h]:mm"))&lt;0,"-",TRUE,(E29-D29)+(G29-F29)-H29),"-")</f>
        <v/>
      </c>
      <c r="J29" s="355"/>
      <c r="K29" s="375"/>
      <c r="L29" s="375"/>
      <c r="M29" s="375"/>
      <c r="N29" s="375"/>
      <c r="O29" s="375"/>
      <c r="P29" s="375"/>
      <c r="Q29" s="37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49999999999999" customHeight="1">
      <c r="A30" s="7">
        <f t="shared" si="7"/>
        <v>45918</v>
      </c>
      <c r="B30" s="46" t="str">
        <f t="shared" si="6"/>
        <v>木</v>
      </c>
      <c r="C30" s="94" t="s">
        <v>125</v>
      </c>
      <c r="D30" s="61"/>
      <c r="E30" s="14"/>
      <c r="F30" s="16"/>
      <c r="G30" s="17"/>
      <c r="H30" s="18"/>
      <c r="I30" s="6" t="str" cm="1">
        <f t="array" ref="I30">IFERROR(_xlfn.IFS(AND(D30&gt;0,E30=""),"--",AND(F30&gt;0,G30=""),"--",VALUE(TEXT(E30-D30,"[h]:mm"))+VALUE(TEXT(G30-F30,"[h]:mm"))-VALUE(TEXT(H30,"[h]:mm"))=0,"",VALUE(TEXT(E30-D30,"[h]:mm"))+VALUE(TEXT(G30-F30,"[h]:mm"))-VALUE(TEXT(H30,"[h]:mm"))&lt;0,"-",TRUE,(E30-D30)+(G30-F30)-H30),"-")</f>
        <v/>
      </c>
      <c r="J30" s="355"/>
      <c r="K30" s="356"/>
      <c r="L30" s="356"/>
      <c r="M30" s="356"/>
      <c r="N30" s="356"/>
      <c r="O30" s="356"/>
      <c r="P30" s="356"/>
      <c r="Q30" s="357"/>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49999999999999" customHeight="1">
      <c r="A31" s="7">
        <f t="shared" si="7"/>
        <v>45919</v>
      </c>
      <c r="B31" s="46" t="str">
        <f t="shared" si="6"/>
        <v>金</v>
      </c>
      <c r="C31" s="94"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55"/>
      <c r="K31" s="356"/>
      <c r="L31" s="356"/>
      <c r="M31" s="356"/>
      <c r="N31" s="356"/>
      <c r="O31" s="356"/>
      <c r="P31" s="356"/>
      <c r="Q31" s="357"/>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49999999999999" customHeight="1">
      <c r="A32" s="7">
        <f t="shared" si="7"/>
        <v>45920</v>
      </c>
      <c r="B32" s="46" t="str">
        <f t="shared" si="6"/>
        <v>土</v>
      </c>
      <c r="C32" s="94" t="s">
        <v>23</v>
      </c>
      <c r="D32" s="60"/>
      <c r="E32" s="15"/>
      <c r="F32" s="16"/>
      <c r="G32" s="17"/>
      <c r="H32" s="18"/>
      <c r="I32" s="6" t="str" cm="1">
        <f t="array" ref="I32">IFERROR(_xlfn.IFS(AND(D32&gt;0,E32=""),"--",AND(F32&gt;0,G32=""),"--",VALUE(TEXT(E32-D32,"[h]:mm"))+VALUE(TEXT(G32-F32,"[h]:mm"))-VALUE(TEXT(H32,"[h]:mm"))=0,"",VALUE(TEXT(E32-D32,"[h]:mm"))+VALUE(TEXT(G32-F32,"[h]:mm"))-VALUE(TEXT(H32,"[h]:mm"))&lt;0,"-",TRUE,(E32-D32)+(G32-F32)-H32),"-")</f>
        <v/>
      </c>
      <c r="J32" s="355"/>
      <c r="K32" s="356"/>
      <c r="L32" s="356"/>
      <c r="M32" s="356"/>
      <c r="N32" s="356"/>
      <c r="O32" s="356"/>
      <c r="P32" s="356"/>
      <c r="Q32" s="357"/>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49999999999999" customHeight="1">
      <c r="A33" s="7">
        <f t="shared" si="7"/>
        <v>45921</v>
      </c>
      <c r="B33" s="46" t="str">
        <f t="shared" si="6"/>
        <v>日</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355"/>
      <c r="K33" s="375"/>
      <c r="L33" s="375"/>
      <c r="M33" s="375"/>
      <c r="N33" s="375"/>
      <c r="O33" s="375"/>
      <c r="P33" s="375"/>
      <c r="Q33" s="37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49999999999999" customHeight="1">
      <c r="A34" s="7">
        <f t="shared" si="7"/>
        <v>45922</v>
      </c>
      <c r="B34" s="46" t="str">
        <f t="shared" si="6"/>
        <v>月</v>
      </c>
      <c r="C34" s="94" t="s">
        <v>125</v>
      </c>
      <c r="D34" s="13"/>
      <c r="E34" s="14"/>
      <c r="F34" s="16"/>
      <c r="G34" s="17"/>
      <c r="H34" s="18"/>
      <c r="I34" s="6" t="str" cm="1">
        <f t="array" ref="I34">IFERROR(_xlfn.IFS(AND(D34&gt;0,E34=""),"--",AND(F34&gt;0,G34=""),"--",VALUE(TEXT(E34-D34,"[h]:mm"))+VALUE(TEXT(G34-F34,"[h]:mm"))-VALUE(TEXT(H34,"[h]:mm"))=0,"",VALUE(TEXT(E34-D34,"[h]:mm"))+VALUE(TEXT(G34-F34,"[h]:mm"))-VALUE(TEXT(H34,"[h]:mm"))&lt;0,"-",TRUE,(E34-D34)+(G34-F34)-H34),"-")</f>
        <v/>
      </c>
      <c r="J34" s="355"/>
      <c r="K34" s="375"/>
      <c r="L34" s="375"/>
      <c r="M34" s="375"/>
      <c r="N34" s="375"/>
      <c r="O34" s="375"/>
      <c r="P34" s="375"/>
      <c r="Q34" s="37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49999999999999" customHeight="1">
      <c r="A35" s="7">
        <f t="shared" si="7"/>
        <v>45923</v>
      </c>
      <c r="B35" s="46" t="str">
        <f t="shared" si="6"/>
        <v>火</v>
      </c>
      <c r="C35" s="94" t="s">
        <v>23</v>
      </c>
      <c r="D35" s="13"/>
      <c r="E35" s="14"/>
      <c r="F35" s="16"/>
      <c r="G35" s="17"/>
      <c r="H35" s="18"/>
      <c r="I35" s="6" t="str" cm="1">
        <f t="array" ref="I35">IFERROR(_xlfn.IFS(AND(D35&gt;0,E35=""),"--",AND(F35&gt;0,G35=""),"--",VALUE(TEXT(E35-D35,"[h]:mm"))+VALUE(TEXT(G35-F35,"[h]:mm"))-VALUE(TEXT(H35,"[h]:mm"))=0,"",VALUE(TEXT(E35-D35,"[h]:mm"))+VALUE(TEXT(G35-F35,"[h]:mm"))-VALUE(TEXT(H35,"[h]:mm"))&lt;0,"-",TRUE,(E35-D35)+(G35-F35)-H35),"-")</f>
        <v/>
      </c>
      <c r="J35" s="355"/>
      <c r="K35" s="375"/>
      <c r="L35" s="375"/>
      <c r="M35" s="375"/>
      <c r="N35" s="375"/>
      <c r="O35" s="375"/>
      <c r="P35" s="375"/>
      <c r="Q35" s="37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49999999999999" customHeight="1">
      <c r="A36" s="7">
        <f t="shared" si="7"/>
        <v>45924</v>
      </c>
      <c r="B36" s="46" t="str">
        <f t="shared" si="6"/>
        <v>水</v>
      </c>
      <c r="C36" s="94" t="s">
        <v>125</v>
      </c>
      <c r="D36" s="13"/>
      <c r="E36" s="14"/>
      <c r="F36" s="16"/>
      <c r="G36" s="17"/>
      <c r="H36" s="18"/>
      <c r="I36" s="6" t="str" cm="1">
        <f t="array" ref="I36">IFERROR(_xlfn.IFS(AND(D36&gt;0,E36=""),"--",AND(F36&gt;0,G36=""),"--",VALUE(TEXT(E36-D36,"[h]:mm"))+VALUE(TEXT(G36-F36,"[h]:mm"))-VALUE(TEXT(H36,"[h]:mm"))=0,"",VALUE(TEXT(E36-D36,"[h]:mm"))+VALUE(TEXT(G36-F36,"[h]:mm"))-VALUE(TEXT(H36,"[h]:mm"))&lt;0,"-",TRUE,(E36-D36)+(G36-F36)-H36),"-")</f>
        <v/>
      </c>
      <c r="J36" s="355"/>
      <c r="K36" s="375"/>
      <c r="L36" s="375"/>
      <c r="M36" s="375"/>
      <c r="N36" s="375"/>
      <c r="O36" s="375"/>
      <c r="P36" s="375"/>
      <c r="Q36" s="37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49999999999999" customHeight="1">
      <c r="A37" s="7">
        <f t="shared" si="7"/>
        <v>45925</v>
      </c>
      <c r="B37" s="46" t="str">
        <f t="shared" si="6"/>
        <v>木</v>
      </c>
      <c r="C37" s="94" t="s">
        <v>125</v>
      </c>
      <c r="D37" s="13"/>
      <c r="E37" s="14"/>
      <c r="F37" s="16"/>
      <c r="G37" s="17"/>
      <c r="H37" s="18"/>
      <c r="I37" s="6" t="str" cm="1">
        <f t="array" ref="I37">IFERROR(_xlfn.IFS(AND(D37&gt;0,E37=""),"--",AND(F37&gt;0,G37=""),"--",VALUE(TEXT(E37-D37,"[h]:mm"))+VALUE(TEXT(G37-F37,"[h]:mm"))-VALUE(TEXT(H37,"[h]:mm"))=0,"",VALUE(TEXT(E37-D37,"[h]:mm"))+VALUE(TEXT(G37-F37,"[h]:mm"))-VALUE(TEXT(H37,"[h]:mm"))&lt;0,"-",TRUE,(E37-D37)+(G37-F37)-H37),"-")</f>
        <v/>
      </c>
      <c r="J37" s="355"/>
      <c r="K37" s="375"/>
      <c r="L37" s="375"/>
      <c r="M37" s="375"/>
      <c r="N37" s="375"/>
      <c r="O37" s="375"/>
      <c r="P37" s="375"/>
      <c r="Q37" s="37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49999999999999" customHeight="1">
      <c r="A38" s="7">
        <f t="shared" si="7"/>
        <v>45926</v>
      </c>
      <c r="B38" s="46" t="str">
        <f t="shared" si="6"/>
        <v>金</v>
      </c>
      <c r="C38" s="94"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55"/>
      <c r="K38" s="356"/>
      <c r="L38" s="356"/>
      <c r="M38" s="356"/>
      <c r="N38" s="356"/>
      <c r="O38" s="356"/>
      <c r="P38" s="356"/>
      <c r="Q38" s="357"/>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49999999999999" customHeight="1">
      <c r="A39" s="7">
        <f>A38+1</f>
        <v>45927</v>
      </c>
      <c r="B39" s="46" t="str">
        <f t="shared" si="6"/>
        <v>土</v>
      </c>
      <c r="C39" s="94" t="s">
        <v>23</v>
      </c>
      <c r="D39" s="60"/>
      <c r="E39" s="15"/>
      <c r="F39" s="16"/>
      <c r="G39" s="17"/>
      <c r="H39" s="18"/>
      <c r="I39" s="6" t="str" cm="1">
        <f t="array" ref="I39">IFERROR(_xlfn.IFS(AND(D39&gt;0,E39=""),"--",AND(F39&gt;0,G39=""),"--",VALUE(TEXT(E39-D39,"[h]:mm"))+VALUE(TEXT(G39-F39,"[h]:mm"))-VALUE(TEXT(H39,"[h]:mm"))=0,"",VALUE(TEXT(E39-D39,"[h]:mm"))+VALUE(TEXT(G39-F39,"[h]:mm"))-VALUE(TEXT(H39,"[h]:mm"))&lt;0,"-",TRUE,(E39-D39)+(G39-F39)-H39),"-")</f>
        <v/>
      </c>
      <c r="J39" s="355"/>
      <c r="K39" s="356"/>
      <c r="L39" s="356"/>
      <c r="M39" s="356"/>
      <c r="N39" s="356"/>
      <c r="O39" s="356"/>
      <c r="P39" s="356"/>
      <c r="Q39" s="357"/>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49999999999999" customHeight="1">
      <c r="A40" s="7">
        <f>A39+1</f>
        <v>45928</v>
      </c>
      <c r="B40" s="46" t="str">
        <f t="shared" si="6"/>
        <v>日</v>
      </c>
      <c r="C40" s="94" t="s">
        <v>23</v>
      </c>
      <c r="D40" s="13"/>
      <c r="E40" s="14"/>
      <c r="F40" s="16"/>
      <c r="G40" s="17"/>
      <c r="H40" s="18"/>
      <c r="I40" s="6" t="str" cm="1">
        <f t="array" ref="I40">IFERROR(_xlfn.IFS(AND(D40&gt;0,E40=""),"--",AND(F40&gt;0,G40=""),"--",VALUE(TEXT(E40-D40,"[h]:mm"))+VALUE(TEXT(G40-F40,"[h]:mm"))-VALUE(TEXT(H40,"[h]:mm"))=0,"",VALUE(TEXT(E40-D40,"[h]:mm"))+VALUE(TEXT(G40-F40,"[h]:mm"))-VALUE(TEXT(H40,"[h]:mm"))&lt;0,"-",TRUE,(E40-D40)+(G40-F40)-H40),"-")</f>
        <v/>
      </c>
      <c r="J40" s="355"/>
      <c r="K40" s="356"/>
      <c r="L40" s="356"/>
      <c r="M40" s="356"/>
      <c r="N40" s="356"/>
      <c r="O40" s="356"/>
      <c r="P40" s="356"/>
      <c r="Q40" s="357"/>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49999999999999" customHeight="1">
      <c r="A41" s="7">
        <f>IF(DAY(A40+1)&lt;4,"",A40+1)</f>
        <v>45929</v>
      </c>
      <c r="B41" s="46" t="str">
        <f t="shared" si="6"/>
        <v>月</v>
      </c>
      <c r="C41" s="94" t="s">
        <v>125</v>
      </c>
      <c r="D41" s="13"/>
      <c r="E41" s="14"/>
      <c r="F41" s="16"/>
      <c r="G41" s="17"/>
      <c r="H41" s="18"/>
      <c r="I41" s="6" t="str" cm="1">
        <f t="array" ref="I41">IFERROR(_xlfn.IFS(AND(D41&gt;0,E41=""),"--",AND(F41&gt;0,G41=""),"--",VALUE(TEXT(E41-D41,"[h]:mm"))+VALUE(TEXT(G41-F41,"[h]:mm"))-VALUE(TEXT(H41,"[h]:mm"))=0,"",VALUE(TEXT(E41-D41,"[h]:mm"))+VALUE(TEXT(G41-F41,"[h]:mm"))-VALUE(TEXT(H41,"[h]:mm"))&lt;0,"-",TRUE,(E41-D41)+(G41-F41)-H41),"-")</f>
        <v/>
      </c>
      <c r="J41" s="355"/>
      <c r="K41" s="356"/>
      <c r="L41" s="356"/>
      <c r="M41" s="356"/>
      <c r="N41" s="356"/>
      <c r="O41" s="356"/>
      <c r="P41" s="356"/>
      <c r="Q41" s="357"/>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49999999999999" customHeight="1">
      <c r="A42" s="7">
        <f>IF(DAY(A40+2)&lt;4,"",A40+2)</f>
        <v>45930</v>
      </c>
      <c r="B42" s="46" t="str">
        <f t="shared" si="6"/>
        <v>火</v>
      </c>
      <c r="C42" s="94" t="s">
        <v>125</v>
      </c>
      <c r="D42" s="13"/>
      <c r="E42" s="14"/>
      <c r="F42" s="16"/>
      <c r="G42" s="17"/>
      <c r="H42" s="18"/>
      <c r="I42" s="6" t="str" cm="1">
        <f t="array" ref="I42">IFERROR(_xlfn.IFS(AND(D42&gt;0,E42=""),"--",AND(F42&gt;0,G42=""),"--",VALUE(TEXT(E42-D42,"[h]:mm"))+VALUE(TEXT(G42-F42,"[h]:mm"))-VALUE(TEXT(H42,"[h]:mm"))=0,"",VALUE(TEXT(E42-D42,"[h]:mm"))+VALUE(TEXT(G42-F42,"[h]:mm"))-VALUE(TEXT(H42,"[h]:mm"))&lt;0,"-",TRUE,(E42-D42)+(G42-F42)-H42),"-")</f>
        <v/>
      </c>
      <c r="J42" s="355"/>
      <c r="K42" s="356"/>
      <c r="L42" s="356"/>
      <c r="M42" s="356"/>
      <c r="N42" s="356"/>
      <c r="O42" s="356"/>
      <c r="P42" s="356"/>
      <c r="Q42" s="357"/>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49999999999999" customHeight="1" thickBot="1">
      <c r="A43" s="8" t="str">
        <f>IF(DAY(A40+3)&lt;4,"",A40+3)</f>
        <v/>
      </c>
      <c r="B43" s="48" t="str">
        <f t="shared" si="6"/>
        <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91"/>
      <c r="K43" s="392"/>
      <c r="L43" s="392"/>
      <c r="M43" s="392"/>
      <c r="N43" s="392"/>
      <c r="O43" s="392"/>
      <c r="P43" s="392"/>
      <c r="Q43" s="393"/>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49999999999999"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159</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94" t="s">
        <v>10</v>
      </c>
      <c r="B46" s="395"/>
      <c r="C46" s="395"/>
      <c r="D46" s="395"/>
      <c r="E46" s="395"/>
      <c r="F46" s="395"/>
      <c r="G46" s="395"/>
      <c r="H46" s="395"/>
      <c r="I46" s="395"/>
      <c r="J46" s="395"/>
      <c r="K46" s="395"/>
      <c r="L46" s="395"/>
      <c r="M46" s="395"/>
      <c r="N46" s="395"/>
      <c r="O46" s="395"/>
      <c r="P46" s="395"/>
      <c r="Q46" s="396"/>
      <c r="AO46" s="30"/>
      <c r="AP46" s="30"/>
      <c r="AQ46" s="30"/>
      <c r="AR46" s="30"/>
      <c r="AS46" s="30"/>
    </row>
    <row r="47" spans="1:45" ht="10.5" customHeight="1" thickBot="1">
      <c r="A47" s="41"/>
      <c r="B47" s="64"/>
      <c r="C47" s="64"/>
      <c r="D47" s="397"/>
      <c r="E47" s="397"/>
      <c r="F47" s="65"/>
      <c r="G47" s="65"/>
      <c r="H47" s="65"/>
      <c r="I47" s="65"/>
      <c r="J47" s="397"/>
      <c r="K47" s="397"/>
      <c r="L47" s="397"/>
      <c r="M47" s="397"/>
      <c r="N47" s="397"/>
      <c r="O47" s="397"/>
      <c r="P47" s="397"/>
      <c r="Q47" s="398"/>
      <c r="AO47" s="30"/>
      <c r="AP47" s="30"/>
      <c r="AQ47" s="30"/>
      <c r="AR47" s="30"/>
      <c r="AS47" s="30"/>
    </row>
    <row r="48" spans="1:45" ht="16.5" customHeight="1" thickBot="1">
      <c r="A48" s="11"/>
      <c r="B48" s="399" t="s">
        <v>12</v>
      </c>
      <c r="C48" s="400"/>
      <c r="D48" s="401"/>
      <c r="E48" s="402"/>
      <c r="F48" s="63" t="s">
        <v>13</v>
      </c>
      <c r="G48" s="403"/>
      <c r="H48" s="404"/>
      <c r="I48" s="404"/>
      <c r="J48" s="405"/>
      <c r="K48" s="63" t="s">
        <v>11</v>
      </c>
      <c r="L48" s="406"/>
      <c r="M48" s="404"/>
      <c r="N48" s="404"/>
      <c r="O48" s="404"/>
      <c r="P48" s="405"/>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85" t="s">
        <v>55</v>
      </c>
      <c r="B50" s="385"/>
      <c r="C50" s="385"/>
      <c r="D50" s="385"/>
      <c r="E50" s="385"/>
      <c r="F50" s="385"/>
      <c r="G50" s="385"/>
      <c r="H50" s="385"/>
      <c r="I50" s="385"/>
      <c r="J50" s="385"/>
      <c r="K50" s="385"/>
      <c r="L50" s="385"/>
      <c r="M50" s="385"/>
      <c r="N50" s="385"/>
      <c r="O50" s="385"/>
      <c r="P50" s="385"/>
      <c r="Q50" s="385"/>
      <c r="AO50" s="30"/>
      <c r="AP50" s="30"/>
      <c r="AQ50" s="30"/>
      <c r="AR50" s="30"/>
      <c r="AS50" s="30"/>
    </row>
    <row r="51" spans="1:45" ht="21" customHeight="1">
      <c r="A51" s="386"/>
      <c r="B51" s="386"/>
      <c r="C51" s="386"/>
      <c r="D51" s="386"/>
      <c r="E51" s="386"/>
      <c r="F51" s="386"/>
      <c r="G51" s="386"/>
      <c r="H51" s="386"/>
      <c r="I51" s="386"/>
      <c r="J51" s="386"/>
      <c r="K51" s="386"/>
      <c r="L51" s="386"/>
      <c r="M51" s="386"/>
      <c r="N51" s="386"/>
      <c r="O51" s="386"/>
      <c r="P51" s="386"/>
      <c r="Q51" s="386"/>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142</v>
      </c>
      <c r="B53" s="213" t="s">
        <v>141</v>
      </c>
      <c r="C53" s="212"/>
      <c r="D53" s="212" t="str" cm="1">
        <f t="array" ref="D53">_xlfn.IFS(N54="裁量労働制","みなし労働時間(h/日)",N54="固定残業制","固定残業時間(h/月)",N54="(大学・国研等)裁量労働制","みなし労働時間(h/日)",TRUE,"-")</f>
        <v>-</v>
      </c>
      <c r="E53" s="212" t="s">
        <v>135</v>
      </c>
      <c r="F53" s="212" t="s">
        <v>136</v>
      </c>
      <c r="G53" s="214" t="s">
        <v>137</v>
      </c>
      <c r="H53" s="212" t="s">
        <v>138</v>
      </c>
      <c r="I53" s="215" t="s">
        <v>139</v>
      </c>
      <c r="J53" s="215" t="s">
        <v>140</v>
      </c>
      <c r="K53" s="216"/>
      <c r="L53" s="387" t="s">
        <v>143</v>
      </c>
      <c r="M53" s="388"/>
      <c r="N53" s="217" t="s">
        <v>21</v>
      </c>
      <c r="O53" s="218"/>
      <c r="P53" s="218"/>
      <c r="Q53" s="218"/>
      <c r="AI53" s="75"/>
    </row>
    <row r="54" spans="1:45" ht="11.5" hidden="1" outlineLevel="1" thickBot="1">
      <c r="A54" s="219">
        <f>$B$10</f>
        <v>20</v>
      </c>
      <c r="B54" s="220">
        <f>G10</f>
        <v>0</v>
      </c>
      <c r="C54" s="220"/>
      <c r="D54" s="221">
        <f>N10</f>
        <v>0</v>
      </c>
      <c r="E54" s="221">
        <f>COUNTIF($C$13:$C$43,"休暇")</f>
        <v>0</v>
      </c>
      <c r="F54" s="222">
        <f>A54-E54</f>
        <v>20</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89" t="str" cm="1">
        <f t="array" ref="L54">_xlfn.IFS(N54="裁量労働制",L57,N54="固定残業制",L58,N54="管理職",L56,N54="一般従業員",L59,N54="(大学・国研等)管理職",L60,N54="(大学・国研等)裁量労働制",L61,TRUE,"-")</f>
        <v>-</v>
      </c>
      <c r="M54" s="390"/>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1.5" hidden="1" outlineLevel="1" thickBot="1">
      <c r="A55" s="226"/>
      <c r="B55" s="226"/>
      <c r="C55" s="226"/>
      <c r="D55" s="227"/>
      <c r="E55" s="227"/>
      <c r="F55" s="227"/>
      <c r="G55" s="227"/>
      <c r="H55" s="227"/>
      <c r="I55" s="227"/>
      <c r="J55" s="227"/>
      <c r="K55" s="216"/>
      <c r="L55" s="228"/>
      <c r="M55" s="229"/>
      <c r="N55" s="226"/>
      <c r="O55" s="226"/>
      <c r="P55" s="226"/>
      <c r="Q55" s="226"/>
    </row>
    <row r="56" spans="1:45" ht="11.5" hidden="1" outlineLevel="1" thickBot="1">
      <c r="A56" s="219">
        <f>A54</f>
        <v>20</v>
      </c>
      <c r="B56" s="220">
        <f>B54</f>
        <v>0</v>
      </c>
      <c r="C56" s="220"/>
      <c r="D56" s="230"/>
      <c r="E56" s="221">
        <f>E54</f>
        <v>0</v>
      </c>
      <c r="F56" s="222">
        <f>A56-E56</f>
        <v>20</v>
      </c>
      <c r="G56" s="230">
        <f>G54</f>
        <v>0</v>
      </c>
      <c r="H56" s="221">
        <f>H54</f>
        <v>0</v>
      </c>
      <c r="I56" s="221">
        <f>I54</f>
        <v>0</v>
      </c>
      <c r="J56" s="230">
        <f>J54</f>
        <v>0</v>
      </c>
      <c r="K56" s="216"/>
      <c r="L56" s="389">
        <f>ROUNDDOWN(IF((B56*F56-G56)&gt;=(H56+I56+J56),H56+J56,IF((B56*F56-G56)&lt;=(H56+I56+J56),(B56*F56-G56)*(H56+J56)/(H56+I56+J56))),2)</f>
        <v>0</v>
      </c>
      <c r="M56" s="390"/>
      <c r="N56" s="225" t="s">
        <v>84</v>
      </c>
      <c r="O56" s="225"/>
      <c r="P56" s="225"/>
      <c r="Q56" s="225"/>
    </row>
    <row r="57" spans="1:45" ht="11.5" hidden="1" outlineLevel="1" thickBot="1">
      <c r="A57" s="219">
        <f>A54</f>
        <v>20</v>
      </c>
      <c r="B57" s="220">
        <f>B54</f>
        <v>0</v>
      </c>
      <c r="C57" s="220"/>
      <c r="D57" s="231">
        <f>D54</f>
        <v>0</v>
      </c>
      <c r="E57" s="221">
        <f>E54</f>
        <v>0</v>
      </c>
      <c r="F57" s="222">
        <f>A57-E57</f>
        <v>20</v>
      </c>
      <c r="G57" s="230">
        <f>G54</f>
        <v>0</v>
      </c>
      <c r="H57" s="221">
        <f>H54</f>
        <v>0</v>
      </c>
      <c r="I57" s="221">
        <f>I54</f>
        <v>0</v>
      </c>
      <c r="J57" s="221">
        <f>J54</f>
        <v>0</v>
      </c>
      <c r="K57" s="216"/>
      <c r="L57" s="389">
        <f>ROUNDDOWN(IF((D57*F57-G57)&gt;=(H57+I57),H57,IF((D57*F57-G57)&lt;(H57+I57),(D57*F57-G57)/(H57+I57)*H57))+J57,2)</f>
        <v>0</v>
      </c>
      <c r="M57" s="390"/>
      <c r="N57" s="225" t="s">
        <v>16</v>
      </c>
      <c r="O57" s="225"/>
      <c r="P57" s="225"/>
      <c r="Q57" s="225"/>
    </row>
    <row r="58" spans="1:45" ht="11.5" hidden="1" outlineLevel="1" thickBot="1">
      <c r="A58" s="219">
        <f>A54</f>
        <v>20</v>
      </c>
      <c r="B58" s="220">
        <f>B54</f>
        <v>0</v>
      </c>
      <c r="C58" s="220"/>
      <c r="D58" s="231">
        <f>D54</f>
        <v>0</v>
      </c>
      <c r="E58" s="221">
        <f>E54</f>
        <v>0</v>
      </c>
      <c r="F58" s="222">
        <f>A58-E58</f>
        <v>20</v>
      </c>
      <c r="G58" s="230">
        <f>G54</f>
        <v>0</v>
      </c>
      <c r="H58" s="221">
        <f>H54</f>
        <v>0</v>
      </c>
      <c r="I58" s="221">
        <f>I54</f>
        <v>0</v>
      </c>
      <c r="J58" s="221">
        <f>J54</f>
        <v>0</v>
      </c>
      <c r="K58" s="216"/>
      <c r="L58" s="389">
        <f>ROUNDDOWN(IF((B58*F58-G58)&gt;=(H58+I58),H58,IF((H58+I58)&lt;(B58*F58-G58+D58),(B58*F58-G58)*H58/(H58+I58),(B58*F58-G58)*H58/(H58+I58)+((H58+I58)-(B58*F58-G58+D58))*H58/(H58+I58)))+J58,2)</f>
        <v>0</v>
      </c>
      <c r="M58" s="390"/>
      <c r="N58" s="225" t="s">
        <v>17</v>
      </c>
      <c r="O58" s="225"/>
      <c r="P58" s="225"/>
      <c r="Q58" s="225"/>
    </row>
    <row r="59" spans="1:45" ht="11.5" hidden="1" outlineLevel="1" thickBot="1">
      <c r="A59" s="232"/>
      <c r="B59" s="232"/>
      <c r="C59" s="232"/>
      <c r="D59" s="233"/>
      <c r="E59" s="233"/>
      <c r="F59" s="233"/>
      <c r="G59" s="233"/>
      <c r="H59" s="233"/>
      <c r="I59" s="233"/>
      <c r="J59" s="233"/>
      <c r="K59" s="232"/>
      <c r="L59" s="389">
        <f>H54+J54</f>
        <v>0</v>
      </c>
      <c r="M59" s="390"/>
      <c r="N59" s="225" t="s">
        <v>18</v>
      </c>
      <c r="O59" s="225"/>
      <c r="P59" s="225"/>
      <c r="Q59" s="225"/>
    </row>
    <row r="60" spans="1:45" ht="13.5" hidden="1" outlineLevel="1" thickBot="1">
      <c r="A60" s="219">
        <f>A54</f>
        <v>20</v>
      </c>
      <c r="B60" s="220">
        <f>B54</f>
        <v>0</v>
      </c>
      <c r="C60" s="220"/>
      <c r="D60" s="231"/>
      <c r="E60" s="221">
        <f>E54</f>
        <v>0</v>
      </c>
      <c r="F60" s="222">
        <f>A60-E60</f>
        <v>20</v>
      </c>
      <c r="G60" s="230"/>
      <c r="H60" s="221">
        <f>H54</f>
        <v>0</v>
      </c>
      <c r="I60" s="221">
        <f>I54</f>
        <v>0</v>
      </c>
      <c r="J60" s="221">
        <f>J54</f>
        <v>0</v>
      </c>
      <c r="K60" s="216"/>
      <c r="L60" s="389">
        <f>ROUNDDOWN(IF((A60*B60)&gt;=(H60+J60+I60),(A60*B60),IF((A60*B60)&lt;(H60+J60+I60),(H60+J60+I60))),2)</f>
        <v>0</v>
      </c>
      <c r="M60" s="418"/>
      <c r="N60" s="235" t="s">
        <v>108</v>
      </c>
      <c r="O60" s="225"/>
      <c r="P60" s="225"/>
      <c r="Q60" s="225"/>
    </row>
    <row r="61" spans="1:45" ht="13.5" hidden="1" outlineLevel="1" thickBot="1">
      <c r="A61" s="219">
        <f>A54</f>
        <v>20</v>
      </c>
      <c r="B61" s="220">
        <f>B54</f>
        <v>0</v>
      </c>
      <c r="C61" s="220"/>
      <c r="D61" s="231">
        <f>D54</f>
        <v>0</v>
      </c>
      <c r="E61" s="221">
        <f>E54</f>
        <v>0</v>
      </c>
      <c r="F61" s="222">
        <f>A61-E61</f>
        <v>20</v>
      </c>
      <c r="G61" s="230">
        <f>G54</f>
        <v>0</v>
      </c>
      <c r="H61" s="221">
        <f>H54</f>
        <v>0</v>
      </c>
      <c r="I61" s="221">
        <f>I54</f>
        <v>0</v>
      </c>
      <c r="J61" s="221">
        <f>J54</f>
        <v>0</v>
      </c>
      <c r="K61" s="216"/>
      <c r="L61" s="389">
        <f>ROUNDDOWN(IF((A61*D61)+G61&gt;=(H61+J61+I61),(A61*D61)+G61,IF((A61*D61)+G61&lt;(H61+J61+I61),(H61+J61+I61))),2)</f>
        <v>0</v>
      </c>
      <c r="M61" s="418"/>
      <c r="N61" s="235" t="s">
        <v>109</v>
      </c>
      <c r="O61" s="225"/>
      <c r="P61" s="225"/>
      <c r="Q61" s="225"/>
    </row>
    <row r="62" spans="1:45" ht="11.5"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419"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20"/>
      <c r="D64" s="421" t="str" cm="1">
        <f t="array" ref="D64">IF(AND(B95="",B126="",B157=""),"●",IF(_xlfn.IFS($N$54="管理職",B95,$N$54="裁量労働制",B126,$N$54="固定残業制",B157,TRUE,"")=0,"",_xlfn.IFS($N$54="管理職",B95,$N$54="裁量労働制",B126,$N$54="固定残業制",B157,TRUE,"")))</f>
        <v/>
      </c>
      <c r="E64" s="422"/>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423"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24"/>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407"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08"/>
      <c r="N68" s="408"/>
      <c r="O68" s="409"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10"/>
      <c r="Q68" s="118"/>
    </row>
    <row r="69" spans="1:18" ht="16.5" customHeight="1">
      <c r="A69" s="114"/>
      <c r="B69" s="411"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12"/>
      <c r="D69" s="413"/>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15"/>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416" t="str" cm="1">
        <f t="array" ref="B71">IF(AND(B101="",B132="",B163=""),"●",IF(_xlfn.IFS($N$54="管理職",B101,$N$54="裁量労働制",B132,$N$54="固定残業制",B163,TRUE,"")=0,"",_xlfn.IFS($N$54="管理職",B101,$N$54="裁量労働制",B132,$N$54="固定残業制",B163,TRUE,"")))</f>
        <v/>
      </c>
      <c r="C71" s="416"/>
      <c r="D71" s="416"/>
      <c r="E71" s="416"/>
      <c r="F71" s="416"/>
      <c r="G71" s="417" t="str" cm="1">
        <f t="array" ref="G71">IF(AND(H101="",H132="",H163=""),"●",IF(_xlfn.IFS($N$54="管理職",H101,$N$54="裁量労働制",H132,$N$54="固定残業制",H163,TRUE,"")=0,"",_xlfn.IFS($N$54="管理職",H101,$N$54="裁量労働制",H132,$N$54="固定残業制",H163,TRUE,"")))</f>
        <v/>
      </c>
      <c r="H71" s="417"/>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435" t="str" cm="1">
        <f t="array" ref="B72">IF(AND(B102="",B133="",B164=""),"●",IF(_xlfn.IFS($N$54="管理職",B102,$N$54="裁量労働制",B133,$N$54="固定残業制",B164,TRUE,"")=0,"",_xlfn.IFS($N$54="管理職",B102,$N$54="裁量労働制",B133,$N$54="固定残業制",B164,TRUE,"")))</f>
        <v/>
      </c>
      <c r="C72" s="436"/>
      <c r="D72" s="43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416" t="str" cm="1">
        <f t="array" ref="B76">IF(AND(B106="",B137="",B166=""),"●",IF(_xlfn.IFS($N$54="管理職",B106,$N$54="裁量労働制",B137,$N$54="固定残業制",B166,TRUE,"")=0,"",_xlfn.IFS($N$54="管理職",B106,$N$54="裁量労働制",B137,$N$54="固定残業制",B166,TRUE,"")))</f>
        <v/>
      </c>
      <c r="C76" s="416"/>
      <c r="D76" s="416"/>
      <c r="E76" s="416"/>
      <c r="F76" s="416"/>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414" t="str" cm="1">
        <f t="array" ref="B78">IF(AND(B108="",B139="",B168=""),"●",IF(_xlfn.IFS($N$54="管理職",B108,$N$54="裁量労働制",B139,$N$54="固定残業制",B168,TRUE,"")=0,"",_xlfn.IFS($N$54="管理職",B108,$N$54="裁量労働制",B139,$N$54="固定残業制",B168,TRUE,"")))</f>
        <v/>
      </c>
      <c r="C78" s="438"/>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425" t="str" cm="1">
        <f t="array" ref="B83">IF(AND(B114="",B145="",B174=""),"●",IF(_xlfn.IFS($N$54="管理職",B114,$N$54="裁量労働制",B145,$N$54="固定残業制",B174,TRUE,"")=0,"",_xlfn.IFS($N$54="管理職",B114,$N$54="裁量労働制",B145,$N$54="固定残業制",B174,TRUE,"")))</f>
        <v/>
      </c>
      <c r="C83" s="426"/>
      <c r="D83" s="426"/>
      <c r="E83" s="42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42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429" t="str" cm="1">
        <f t="array" ref="B84">IF(AND(B115="",B146="",B175=""),"●",IF(_xlfn.IFS($N$54="管理職",B115,$N$54="裁量労働制",B146,$N$54="固定残業制",B175,TRUE,"")=0,"",_xlfn.IFS($N$54="管理職",B115,$N$54="裁量労働制",B146,$N$54="固定残業制",B175,TRUE,"")))</f>
        <v/>
      </c>
      <c r="C84" s="430" t="str" cm="1">
        <f t="array" ref="C84">IF(AND(C115="",C146="",C175=""),"●",IF(_xlfn.IFS($N$54="管理職",C115,$N$54="裁量労働制",C146,$N$54="固定残業制",C175,TRUE,"")=0,"",_xlfn.IFS($N$54="管理職",C115,$N$54="裁量労働制",C146,$N$54="固定残業制",C175,TRUE,"")))</f>
        <v>●</v>
      </c>
      <c r="D84" s="431"/>
      <c r="E84" s="42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42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425" t="str" cm="1">
        <f t="array" ref="B87">IF(AND(B118="",B149="",B178=""),"●",IF(_xlfn.IFS($N$54="管理職",B118,$N$54="裁量労働制",B149,$N$54="固定残業制",B178,TRUE,"")=0,"",_xlfn.IFS($N$54="管理職",B118,$N$54="裁量労働制",B149,$N$54="固定残業制",B178,TRUE,"")))</f>
        <v/>
      </c>
      <c r="C87" s="426"/>
      <c r="D87" s="426"/>
      <c r="E87" s="42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42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429" t="str" cm="1">
        <f t="array" ref="B88">IF(AND(B119="",B150="",B179=""),"●",IF(_xlfn.IFS($N$54="管理職",B119,$N$54="裁量労働制",B150,$N$54="固定残業制",B179,TRUE,"")=0,"",_xlfn.IFS($N$54="管理職",B119,$N$54="裁量労働制",B150,$N$54="固定残業制",B179,TRUE,"")))</f>
        <v/>
      </c>
      <c r="C88" s="430" t="str" cm="1">
        <f t="array" ref="C88">IF(AND(C119="",C150="",C179=""),"●",IF(_xlfn.IFS($N$54="管理職",C119,$N$54="裁量労働制",C150,$N$54="固定残業制",C179,TRUE,"")=0,"",_xlfn.IFS($N$54="管理職",C119,$N$54="裁量労働制",C150,$N$54="固定残業制",C179,TRUE,"")))</f>
        <v>●</v>
      </c>
      <c r="D88" s="431"/>
      <c r="E88" s="42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42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42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432" t="str" cm="1">
        <f t="array" ref="M90">IF(AND(M121="",M152="",M181=""),"●",IF(_xlfn.IFS($N$54="管理職",M121,$N$54="裁量労働制",M152,$N$54="固定残業制",M181,TRUE,"")=0,"",_xlfn.IFS($N$54="管理職",M121,$N$54="裁量労働制",M152,$N$54="固定残業制",M181,TRUE,"")))</f>
        <v/>
      </c>
      <c r="N90" s="43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434" t="str" cm="1">
        <f t="array" ref="B91">IF(AND(B122="",B153="",B182=""),"●",IF(_xlfn.IFS($N$54="管理職",B122,$N$54="裁量労働制",B153,$N$54="固定残業制",B182,TRUE,"")=0,"",_xlfn.IFS($N$54="管理職",B122,$N$54="裁量労働制",B153,$N$54="固定残業制",B182,TRUE,"")))</f>
        <v/>
      </c>
      <c r="C91" s="43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42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99999999999999" hidden="1" customHeight="1" outlineLevel="1">
      <c r="A93" s="314" t="s">
        <v>56</v>
      </c>
      <c r="B93" s="237" t="s">
        <v>134</v>
      </c>
      <c r="C93" s="238"/>
      <c r="D93" s="239"/>
      <c r="E93" s="239"/>
      <c r="F93" s="239"/>
      <c r="G93" s="239"/>
      <c r="H93" s="239"/>
      <c r="I93" s="239"/>
      <c r="J93" s="240"/>
      <c r="K93" s="240"/>
      <c r="L93" s="240"/>
      <c r="M93" s="240"/>
      <c r="N93" s="240"/>
      <c r="O93" s="240"/>
      <c r="P93" s="240"/>
      <c r="Q93" s="315"/>
    </row>
    <row r="94" spans="1:18" ht="14" hidden="1" outlineLevel="1">
      <c r="A94" s="249"/>
      <c r="B94" s="248" t="str">
        <f>$A$53</f>
        <v>所定労働日数(日/月)</v>
      </c>
      <c r="C94" s="234"/>
      <c r="D94" s="249"/>
      <c r="E94" s="233">
        <f>$A$54</f>
        <v>20</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144</v>
      </c>
      <c r="N94" s="216"/>
      <c r="O94" s="256" t="s">
        <v>146</v>
      </c>
      <c r="P94" s="216"/>
      <c r="Q94" s="316"/>
    </row>
    <row r="95" spans="1:18" ht="14" hidden="1" outlineLevel="1">
      <c r="A95" s="249"/>
      <c r="B95" s="248" t="str">
        <f>$E$53</f>
        <v>休暇日数(日/月)</v>
      </c>
      <c r="C95" s="258"/>
      <c r="D95" s="249"/>
      <c r="E95" s="233">
        <f>$E$54</f>
        <v>0</v>
      </c>
      <c r="F95" s="259">
        <f>$F$54</f>
        <v>20</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99999999999999" hidden="1" customHeight="1" outlineLevel="1">
      <c r="A96" s="249"/>
      <c r="B96" s="264" t="s">
        <v>85</v>
      </c>
      <c r="C96" s="264"/>
      <c r="D96" s="257"/>
      <c r="E96" s="265"/>
      <c r="F96" s="265"/>
      <c r="G96" s="265"/>
      <c r="H96" s="265"/>
      <c r="I96" s="265"/>
      <c r="J96" s="216"/>
      <c r="K96" s="216"/>
      <c r="L96" s="216"/>
      <c r="M96" s="216"/>
      <c r="N96" s="216"/>
      <c r="O96" s="216"/>
      <c r="P96" s="216"/>
      <c r="Q96" s="316"/>
    </row>
    <row r="97" spans="1:104" ht="19.399999999999999" hidden="1" customHeight="1" outlineLevel="1">
      <c r="A97" s="249"/>
      <c r="B97" s="264"/>
      <c r="C97" s="264"/>
      <c r="D97" s="257"/>
      <c r="E97" s="265"/>
      <c r="F97" s="265"/>
      <c r="G97" s="265"/>
      <c r="H97" s="265"/>
      <c r="I97" s="265"/>
      <c r="J97" s="216"/>
      <c r="K97" s="216"/>
      <c r="L97" s="216"/>
      <c r="M97" s="216"/>
      <c r="N97" s="216"/>
      <c r="O97" s="216"/>
      <c r="P97" s="216"/>
      <c r="Q97" s="316"/>
    </row>
    <row r="98" spans="1:104" ht="19.399999999999999" hidden="1" customHeight="1" outlineLevel="1">
      <c r="A98" s="271"/>
      <c r="B98" s="270" t="s">
        <v>146</v>
      </c>
      <c r="C98" s="271"/>
      <c r="D98" s="270"/>
      <c r="E98" s="271"/>
      <c r="F98" s="265"/>
      <c r="G98" s="272"/>
      <c r="H98" s="274" t="s">
        <v>160</v>
      </c>
      <c r="I98" s="272"/>
      <c r="J98" s="253" t="str">
        <f>$H$53</f>
        <v>NEDO事業の従事時間(h/月)</v>
      </c>
      <c r="K98" s="216"/>
      <c r="L98" s="216"/>
      <c r="M98" s="284" t="str">
        <f>$I$53</f>
        <v>他の公的事業従事時間(h/月)</v>
      </c>
      <c r="N98" s="254"/>
      <c r="O98" s="312" t="s">
        <v>145</v>
      </c>
      <c r="P98" s="216"/>
      <c r="Q98" s="316"/>
    </row>
    <row r="99" spans="1:104" s="80" customFormat="1" ht="19.399999999999999" hidden="1" customHeight="1" outlineLevel="1">
      <c r="A99" s="249"/>
      <c r="B99" s="444">
        <f>O95</f>
        <v>0</v>
      </c>
      <c r="C99" s="445"/>
      <c r="D99" s="267"/>
      <c r="E99" s="277" t="str" cm="1">
        <f t="array" ref="E99">_xlfn.IFS(B99&lt;G99,"＜",B99&gt;=G99,"≧",TRUE,"")</f>
        <v>≧</v>
      </c>
      <c r="F99" s="265"/>
      <c r="G99" s="278">
        <f>$H$54+$I$54+$J$54</f>
        <v>0</v>
      </c>
      <c r="H99" s="249" t="s">
        <v>57</v>
      </c>
      <c r="I99" s="272" t="s">
        <v>58</v>
      </c>
      <c r="J99" s="278">
        <f>$H$54</f>
        <v>0</v>
      </c>
      <c r="K99" s="277" t="s">
        <v>86</v>
      </c>
      <c r="L99" s="446">
        <f>$I$54</f>
        <v>0</v>
      </c>
      <c r="M99" s="447"/>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99999999999999"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99999999999999"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99999999999999"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99999999999999"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99999999999999"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99999999999999"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99999999999999"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99999999999999"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148</v>
      </c>
      <c r="N107" s="299">
        <f>J56</f>
        <v>0</v>
      </c>
      <c r="O107" s="258"/>
      <c r="P107" s="446"/>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99999999999999" hidden="1" customHeight="1" outlineLevel="1">
      <c r="A108" s="249"/>
      <c r="B108" s="448">
        <f>O95</f>
        <v>0</v>
      </c>
      <c r="C108" s="449"/>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441"/>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99999999999999"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99999999999999"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99999999999999"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99999999999999"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99999999999999"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99999999999999"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99999999999999"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99999999999999"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99999999999999"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99999999999999"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99999999999999"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99999999999999"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99999999999999"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99999999999999"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99999999999999"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99999999999999"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4" hidden="1" outlineLevel="1">
      <c r="A125" s="249"/>
      <c r="B125" s="248" t="str">
        <f>$A$53</f>
        <v>所定労働日数(日/月)</v>
      </c>
      <c r="C125" s="234"/>
      <c r="D125" s="249"/>
      <c r="E125" s="233">
        <f>$A$54</f>
        <v>20</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144</v>
      </c>
      <c r="N125" s="216"/>
      <c r="O125" s="271" t="s">
        <v>146</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4" hidden="1" outlineLevel="1">
      <c r="A126" s="249"/>
      <c r="B126" s="257" t="str">
        <f>$E$53</f>
        <v>休暇日数(日/月)</v>
      </c>
      <c r="C126" s="258"/>
      <c r="D126" s="249"/>
      <c r="E126" s="233">
        <f>$E$54</f>
        <v>0</v>
      </c>
      <c r="F126" s="259">
        <f>$F$54</f>
        <v>20</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99999999999999"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99999999999999"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99999999999999" hidden="1" customHeight="1" outlineLevel="1">
      <c r="A129" s="271"/>
      <c r="B129" s="270" t="s">
        <v>146</v>
      </c>
      <c r="C129" s="271"/>
      <c r="D129" s="270"/>
      <c r="E129" s="271"/>
      <c r="F129" s="265"/>
      <c r="G129" s="272"/>
      <c r="H129" s="273" t="s">
        <v>147</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99999999999999" hidden="1" customHeight="1" outlineLevel="1">
      <c r="A130" s="249"/>
      <c r="B130" s="448">
        <f>O126</f>
        <v>0</v>
      </c>
      <c r="C130" s="449"/>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99999999999999"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99999999999999"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99999999999999"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99999999999999" hidden="1" customHeight="1" outlineLevel="1">
      <c r="A134" s="249"/>
      <c r="B134" s="267"/>
      <c r="C134" s="234"/>
      <c r="D134" s="267"/>
      <c r="E134" s="277"/>
      <c r="F134" s="277"/>
      <c r="G134" s="272"/>
      <c r="H134" s="278"/>
      <c r="I134" s="249"/>
      <c r="J134" s="272"/>
      <c r="K134" s="278"/>
      <c r="L134" s="291" t="s">
        <v>89</v>
      </c>
      <c r="M134" s="275"/>
      <c r="N134" s="258"/>
      <c r="O134" s="258" t="s">
        <v>145</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99999999999999"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99999999999999"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99999999999999"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99999999999999"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450"/>
      <c r="N138" s="258"/>
      <c r="O138" s="443"/>
      <c r="P138" s="446"/>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99999999999999" hidden="1" customHeight="1" outlineLevel="1">
      <c r="A139" s="249"/>
      <c r="B139" s="448">
        <f>$O$126</f>
        <v>0</v>
      </c>
      <c r="C139" s="449"/>
      <c r="D139" s="267"/>
      <c r="E139" s="258" t="s">
        <v>51</v>
      </c>
      <c r="F139" s="288" t="str">
        <f>"("&amp;$H$138&amp;" "&amp;$K$138&amp;" + "&amp;$I$53&amp;" "&amp;$I$54&amp;")"</f>
        <v>(NEDO事業の従事時間(h/月) 0 + 他の公的事業従事時間(h/月) 0)</v>
      </c>
      <c r="G139" s="289"/>
      <c r="H139" s="290"/>
      <c r="I139" s="290"/>
      <c r="J139" s="290"/>
      <c r="K139" s="290"/>
      <c r="L139" s="290"/>
      <c r="M139" s="451"/>
      <c r="N139" s="279"/>
      <c r="O139" s="441"/>
      <c r="P139" s="441"/>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99999999999999"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99999999999999"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99999999999999"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99999999999999"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99999999999999"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99999999999999"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99999999999999"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99999999999999"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99999999999999"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99999999999999"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99999999999999"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99999999999999"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99999999999999"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99999999999999"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99999999999999"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99999999999999"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99999999999999" hidden="1" customHeight="1" outlineLevel="1">
      <c r="A156" s="271"/>
      <c r="B156" s="248" t="str">
        <f>$A$53</f>
        <v>所定労働日数(日/月)</v>
      </c>
      <c r="C156" s="234"/>
      <c r="D156" s="249"/>
      <c r="E156" s="250">
        <f>A54</f>
        <v>20</v>
      </c>
      <c r="F156" s="251" t="str">
        <f>$F$53</f>
        <v>稼働日数(日/月)</v>
      </c>
      <c r="G156" s="252"/>
      <c r="H156" s="253" t="s">
        <v>149</v>
      </c>
      <c r="I156" s="216"/>
      <c r="J156" s="254" t="s">
        <v>150</v>
      </c>
      <c r="K156" s="216"/>
      <c r="L156" s="216"/>
      <c r="M156" s="255" t="s">
        <v>151</v>
      </c>
      <c r="N156" s="216"/>
      <c r="O156" s="256" t="s">
        <v>146</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99999999999999" hidden="1" customHeight="1" outlineLevel="1">
      <c r="A157" s="249"/>
      <c r="B157" s="257" t="str">
        <f>$E$53</f>
        <v>休暇日数(日/月)</v>
      </c>
      <c r="C157" s="258"/>
      <c r="D157" s="249"/>
      <c r="E157" s="250">
        <f>E54</f>
        <v>0</v>
      </c>
      <c r="F157" s="259">
        <f>F54</f>
        <v>20</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99999999999999"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99999999999999"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99999999999999" hidden="1" customHeight="1" outlineLevel="1">
      <c r="A160" s="271"/>
      <c r="B160" s="270" t="s">
        <v>146</v>
      </c>
      <c r="C160" s="271"/>
      <c r="D160" s="270"/>
      <c r="E160" s="271"/>
      <c r="F160" s="265"/>
      <c r="G160" s="272"/>
      <c r="H160" s="273" t="s">
        <v>152</v>
      </c>
      <c r="I160" s="272"/>
      <c r="J160" s="253" t="str">
        <f>$H$53</f>
        <v>NEDO事業の従事時間(h/月)</v>
      </c>
      <c r="K160" s="274"/>
      <c r="L160" s="216"/>
      <c r="M160" s="257"/>
      <c r="N160" s="275"/>
      <c r="O160" s="275" t="str">
        <f>$I$53</f>
        <v>他の公的事業従事時間(h/月)</v>
      </c>
      <c r="P160" s="439"/>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99999999999999" hidden="1" customHeight="1" outlineLevel="1">
      <c r="A161" s="249"/>
      <c r="B161" s="440" t="str">
        <f>TEXT($B$58*$F$58-G58,"###.00")&amp;" /固定除く"</f>
        <v>.00 /固定除く</v>
      </c>
      <c r="C161" s="441"/>
      <c r="D161" s="441"/>
      <c r="E161" s="277" t="str" cm="1">
        <f t="array" ref="E161">_xlfn.IFS(($B$58*$F$58-G58)&lt;G161,"＜",($B$58*$F$58-G58)&gt;=G161,"≧",TRUE,"")</f>
        <v>≧</v>
      </c>
      <c r="F161" s="265"/>
      <c r="G161" s="278">
        <f>$H$54+$I$54</f>
        <v>0</v>
      </c>
      <c r="H161" s="263" t="s">
        <v>57</v>
      </c>
      <c r="I161" s="272"/>
      <c r="J161" s="442">
        <f>$H$54</f>
        <v>0</v>
      </c>
      <c r="K161" s="441"/>
      <c r="L161" s="280"/>
      <c r="M161" s="279"/>
      <c r="N161" s="263" t="s">
        <v>61</v>
      </c>
      <c r="O161" s="279">
        <f>$I$54</f>
        <v>0</v>
      </c>
      <c r="P161" s="439"/>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99999999999999"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99999999999999" hidden="1" customHeight="1" outlineLevel="1">
      <c r="A163" s="271"/>
      <c r="B163" s="270" t="s">
        <v>53</v>
      </c>
      <c r="C163" s="271"/>
      <c r="D163" s="270"/>
      <c r="E163" s="271"/>
      <c r="F163" s="265"/>
      <c r="G163" s="272"/>
      <c r="H163" s="273" t="s">
        <v>152</v>
      </c>
      <c r="I163" s="272"/>
      <c r="J163" s="257"/>
      <c r="K163" s="273" t="str">
        <f>$H$53</f>
        <v>NEDO事業の従事時間(h/月)</v>
      </c>
      <c r="L163" s="216"/>
      <c r="M163" s="257"/>
      <c r="N163" s="281" t="str">
        <f>$I$53</f>
        <v>他の公的事業従事時間(h/月)</v>
      </c>
      <c r="O163" s="443"/>
      <c r="P163" s="439"/>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99999999999999" hidden="1" customHeight="1" outlineLevel="1">
      <c r="A164" s="249"/>
      <c r="B164" s="440" t="str">
        <f>TEXT($B$58*$F$58+$D$58-G58,"###.00")&amp;" /固定含む"</f>
        <v>.00 /固定含む</v>
      </c>
      <c r="C164" s="441"/>
      <c r="D164" s="441"/>
      <c r="E164" s="277" t="str" cm="1">
        <f t="array" ref="E164">_xlfn.IFS(($B$58*$F$58+$D$58-G58)&lt;G164,"＜",($B$58*$F$58+$D$58-G58)&gt;=G164,"≧",TRUE,"")</f>
        <v>≧</v>
      </c>
      <c r="F164" s="265"/>
      <c r="G164" s="278">
        <f>$H$54+$I$54</f>
        <v>0</v>
      </c>
      <c r="H164" s="263" t="s">
        <v>57</v>
      </c>
      <c r="I164" s="278"/>
      <c r="J164" s="282">
        <f>$H$54</f>
        <v>0</v>
      </c>
      <c r="K164" s="277"/>
      <c r="L164" s="283" t="s">
        <v>61</v>
      </c>
      <c r="M164" s="279"/>
      <c r="N164" s="279">
        <f>$I$54</f>
        <v>0</v>
      </c>
      <c r="O164" s="441"/>
      <c r="P164" s="439"/>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99999999999999"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99999999999999"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99999999999999"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99999999999999"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99999999999999"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99999999999999" hidden="1" customHeight="1" outlineLevel="1">
      <c r="A170" s="267" t="s">
        <v>64</v>
      </c>
      <c r="B170" s="234"/>
      <c r="C170" s="234"/>
      <c r="D170" s="267"/>
      <c r="E170" s="216"/>
      <c r="F170" s="264"/>
      <c r="G170" s="278"/>
      <c r="H170" s="278"/>
      <c r="I170" s="278"/>
      <c r="J170" s="278"/>
      <c r="K170" s="278"/>
      <c r="L170" s="278"/>
      <c r="M170" s="216"/>
      <c r="N170" s="216"/>
      <c r="O170" s="284" t="s">
        <v>145</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99999999999999"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99999999999999"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99999999999999"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99999999999999" hidden="1" customHeight="1" outlineLevel="1">
      <c r="A174" s="249"/>
      <c r="B174" s="270" t="str">
        <f>$O$156</f>
        <v>所定労働時間(h/月)</v>
      </c>
      <c r="C174" s="255"/>
      <c r="D174" s="216"/>
      <c r="E174" s="443" t="s">
        <v>51</v>
      </c>
      <c r="F174" s="249"/>
      <c r="G174" s="249"/>
      <c r="H174" s="257" t="str">
        <f>$H$53</f>
        <v>NEDO事業の従事時間(h/月)</v>
      </c>
      <c r="I174" s="234"/>
      <c r="J174" s="227"/>
      <c r="K174" s="229">
        <f>$H$54</f>
        <v>0</v>
      </c>
      <c r="L174" s="216"/>
      <c r="M174" s="216"/>
      <c r="N174" s="454" t="s">
        <v>61</v>
      </c>
      <c r="O174" s="293" t="s">
        <v>145</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99999999999999" hidden="1" customHeight="1" outlineLevel="1">
      <c r="A175" s="249"/>
      <c r="B175" s="440" t="str">
        <f>TEXT($B$58*$F$58-G58,"###.00")&amp;" /固定除く"</f>
        <v>.00 /固定除く</v>
      </c>
      <c r="C175" s="441"/>
      <c r="D175" s="441"/>
      <c r="E175" s="441"/>
      <c r="F175" s="288" t="str">
        <f>H174&amp;" "&amp;K$174&amp;" + "&amp;$I$53&amp;" "&amp;$I$54</f>
        <v>NEDO事業の従事時間(h/月) 0 + 他の公的事業従事時間(h/月) 0</v>
      </c>
      <c r="G175" s="289"/>
      <c r="H175" s="290"/>
      <c r="I175" s="290"/>
      <c r="J175" s="290"/>
      <c r="K175" s="290"/>
      <c r="L175" s="290"/>
      <c r="M175" s="216"/>
      <c r="N175" s="454"/>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99999999999999"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99999999999999"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99999999999999" hidden="1" customHeight="1" outlineLevel="1">
      <c r="A178" s="249"/>
      <c r="B178" s="270" t="str">
        <f>$O$156</f>
        <v>所定労働時間(h/月)</v>
      </c>
      <c r="C178" s="255"/>
      <c r="D178" s="216"/>
      <c r="E178" s="443" t="s">
        <v>51</v>
      </c>
      <c r="F178" s="249"/>
      <c r="G178" s="249"/>
      <c r="H178" s="257" t="str">
        <f>$H$53</f>
        <v>NEDO事業の従事時間(h/月)</v>
      </c>
      <c r="I178" s="234"/>
      <c r="J178" s="227"/>
      <c r="K178" s="229">
        <f>$H$54</f>
        <v>0</v>
      </c>
      <c r="L178" s="216"/>
      <c r="M178" s="216"/>
      <c r="N178" s="454" t="s">
        <v>61</v>
      </c>
      <c r="O178" s="293" t="s">
        <v>145</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99999999999999" hidden="1" customHeight="1" outlineLevel="1">
      <c r="A179" s="249"/>
      <c r="B179" s="440" t="str">
        <f>TEXT($B$58*$F$58-G58,"###.00")&amp;" /固定除く"</f>
        <v>.00 /固定除く</v>
      </c>
      <c r="C179" s="441"/>
      <c r="D179" s="441"/>
      <c r="E179" s="441"/>
      <c r="F179" s="288" t="str">
        <f>H178&amp;" "&amp;K$174&amp;" + "&amp;$I$53&amp;" "&amp;$I$54</f>
        <v>NEDO事業の従事時間(h/月) 0 + 他の公的事業従事時間(h/月) 0</v>
      </c>
      <c r="G179" s="289"/>
      <c r="H179" s="290"/>
      <c r="I179" s="290"/>
      <c r="J179" s="290"/>
      <c r="K179" s="290"/>
      <c r="L179" s="290"/>
      <c r="M179" s="216"/>
      <c r="N179" s="454"/>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99999999999999"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99999999999999" hidden="1" customHeight="1" outlineLevel="1">
      <c r="A181" s="249"/>
      <c r="B181" s="297" t="s">
        <v>153</v>
      </c>
      <c r="C181" s="234"/>
      <c r="D181" s="265"/>
      <c r="E181" s="265"/>
      <c r="F181" s="298" t="str">
        <f>$O$156</f>
        <v>所定労働時間(h/月)</v>
      </c>
      <c r="G181" s="443" t="s">
        <v>51</v>
      </c>
      <c r="H181" s="249"/>
      <c r="I181" s="249"/>
      <c r="J181" s="257" t="str">
        <f>$H$53</f>
        <v>NEDO事業の従事時間(h/月)</v>
      </c>
      <c r="K181" s="234"/>
      <c r="L181" s="227"/>
      <c r="M181" s="452">
        <f>$H$54</f>
        <v>0</v>
      </c>
      <c r="N181" s="453"/>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99999999999999" hidden="1" customHeight="1" outlineLevel="1">
      <c r="A182" s="249"/>
      <c r="B182" s="440" t="str">
        <f>"( "&amp;H58+I58</f>
        <v>( 0</v>
      </c>
      <c r="C182" s="441"/>
      <c r="D182" s="301"/>
      <c r="E182" s="267"/>
      <c r="F182" s="302" t="str">
        <f>"ー　 "&amp;B58*F58-G58+D58&amp;"/固定含む )"</f>
        <v>ー　 0/固定含む )</v>
      </c>
      <c r="G182" s="441"/>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99999999999999"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99999999999999"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99999999999999"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99999999999999" hidden="1" customHeight="1" outlineLevel="1">
      <c r="A186" s="258" t="s">
        <v>56</v>
      </c>
      <c r="B186" s="254" t="s">
        <v>111</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4"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146</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4" hidden="1" outlineLevel="1">
      <c r="A188" s="249"/>
      <c r="B188" s="257"/>
      <c r="C188" s="233">
        <f>$A$54</f>
        <v>20</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99999999999999"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99999999999999"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99999999999999" hidden="1" customHeight="1" outlineLevel="1">
      <c r="A191" s="271"/>
      <c r="B191" s="270" t="s">
        <v>146</v>
      </c>
      <c r="C191" s="271"/>
      <c r="D191" s="270"/>
      <c r="E191" s="271"/>
      <c r="F191" s="265"/>
      <c r="G191" s="255" t="s">
        <v>154</v>
      </c>
      <c r="H191" s="274"/>
      <c r="I191" s="272"/>
      <c r="J191" s="273" t="str">
        <f>$H$53</f>
        <v>NEDO事業の従事時間(h/月)</v>
      </c>
      <c r="K191" s="216"/>
      <c r="L191" s="216"/>
      <c r="M191" s="273" t="s">
        <v>155</v>
      </c>
      <c r="N191" s="258"/>
      <c r="O191" s="284" t="s">
        <v>156</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99999999999999" hidden="1" customHeight="1" outlineLevel="1">
      <c r="A192" s="249"/>
      <c r="B192" s="448">
        <f>O188</f>
        <v>0</v>
      </c>
      <c r="C192" s="449"/>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99999999999999"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99999999999999"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99999999999999"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99999999999999"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99999999999999"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99999999999999"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99999999999999"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99999999999999"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99999999999999"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99999999999999"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99999999999999"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99999999999999"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99999999999999"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99999999999999"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99999999999999"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99999999999999"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99999999999999"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99999999999999"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99999999999999"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99999999999999"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99999999999999"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99999999999999"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99999999999999"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99999999999999"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99999999999999" hidden="1" customHeight="1" outlineLevel="1">
      <c r="A217" s="258" t="s">
        <v>56</v>
      </c>
      <c r="B217" s="254" t="s">
        <v>110</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4"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157</v>
      </c>
      <c r="N218" s="216"/>
      <c r="O218" s="311" t="s">
        <v>146</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4" hidden="1" outlineLevel="1">
      <c r="A219" s="249"/>
      <c r="B219" s="257"/>
      <c r="C219" s="233">
        <f>$A$54</f>
        <v>20</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99999999999999"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99999999999999"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99999999999999" hidden="1" customHeight="1" outlineLevel="1">
      <c r="A222" s="271"/>
      <c r="B222" s="270" t="s">
        <v>146</v>
      </c>
      <c r="C222" s="271"/>
      <c r="D222" s="270"/>
      <c r="E222" s="271"/>
      <c r="F222" s="265"/>
      <c r="G222" s="253" t="s">
        <v>158</v>
      </c>
      <c r="H222" s="274"/>
      <c r="I222" s="272"/>
      <c r="J222" s="273" t="str">
        <f>$H$53</f>
        <v>NEDO事業の従事時間(h/月)</v>
      </c>
      <c r="K222" s="216"/>
      <c r="L222" s="216"/>
      <c r="M222" s="273" t="s">
        <v>155</v>
      </c>
      <c r="N222" s="258"/>
      <c r="O222" s="284" t="s">
        <v>156</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99999999999999" hidden="1" customHeight="1" outlineLevel="1">
      <c r="A223" s="249"/>
      <c r="B223" s="448">
        <f>O219</f>
        <v>0</v>
      </c>
      <c r="C223" s="449"/>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99999999999999"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99999999999999"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99999999999999"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99999999999999"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99999999999999"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99999999999999"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99999999999999"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99999999999999"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99999999999999"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99999999999999"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99999999999999"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99999999999999"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99999999999999"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99999999999999"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99999999999999"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99999999999999"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99999999999999"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99999999999999"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99999999999999"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99999999999999"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99999999999999"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99999999999999"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99999999999999"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99999999999999"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99999999999999" customHeight="1" collapsed="1"/>
  </sheetData>
  <sheetProtection algorithmName="SHA-512" hashValue="xDHi+ZfbU0dU2MCNe7MOrwBxK4N2i8rsLwi0esbTqnjHxJtCfogJQOrII5M3JGP1ATqr4kgWm4GsP3Fl6ws3Gw==" saltValue="1q+kjim0FTZqfhW64O9m7Q==" spinCount="100000" sheet="1" formatRows="0" selectLockedCells="1"/>
  <dataConsolidate/>
  <mergeCells count="140">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s>
  <phoneticPr fontId="2"/>
  <conditionalFormatting sqref="A13:Q43">
    <cfRule type="expression" dxfId="370" priority="37">
      <formula>OR($C13="休暇",$C13="休日")</formula>
    </cfRule>
  </conditionalFormatting>
  <conditionalFormatting sqref="B13:B43">
    <cfRule type="expression" dxfId="369" priority="85">
      <formula>$B13="土"</formula>
    </cfRule>
    <cfRule type="expression" dxfId="368" priority="84">
      <formula>$B13="日"</formula>
    </cfRule>
  </conditionalFormatting>
  <conditionalFormatting sqref="B64 B68 F68 B71">
    <cfRule type="expression" dxfId="367" priority="35">
      <formula>OR($N$54="管理職",$N$54="裁量労働制",$N$54="固定残業制")</formula>
    </cfRule>
  </conditionalFormatting>
  <conditionalFormatting sqref="B64 B68 F68">
    <cfRule type="expression" dxfId="366" priority="3">
      <formula>OR($N$54="(大学・国研等)管理職",$N$54="(大学・国研等)裁量労働制")</formula>
    </cfRule>
  </conditionalFormatting>
  <conditionalFormatting sqref="B76">
    <cfRule type="expression" dxfId="365" priority="15">
      <formula>OR($N$54="管理職",$N$54="裁量労働制")</formula>
    </cfRule>
  </conditionalFormatting>
  <conditionalFormatting sqref="B77">
    <cfRule type="expression" dxfId="364" priority="29">
      <formula>OR($N$54="管理職",$N$54="裁量労働制")</formula>
    </cfRule>
  </conditionalFormatting>
  <conditionalFormatting sqref="B80">
    <cfRule type="expression" dxfId="363" priority="27">
      <formula>$N$54="固定残業制"</formula>
    </cfRule>
  </conditionalFormatting>
  <conditionalFormatting sqref="B83 B87 B90">
    <cfRule type="expression" dxfId="362" priority="24">
      <formula>$N$54="固定残業制"</formula>
    </cfRule>
  </conditionalFormatting>
  <conditionalFormatting sqref="B84 B88 B91">
    <cfRule type="expression" dxfId="361" priority="21">
      <formula>$N$54="固定残業制"</formula>
    </cfRule>
  </conditionalFormatting>
  <conditionalFormatting sqref="B65:C65 B69:C69 F69 B72:C72 B78:C78">
    <cfRule type="expression" dxfId="360" priority="9">
      <formula>OR($N$54="管理職",$N$54="裁量労働制")</formula>
    </cfRule>
  </conditionalFormatting>
  <conditionalFormatting sqref="B65:C65 B69:C69 F69 B72:C72">
    <cfRule type="expression" dxfId="359" priority="33">
      <formula>OR($N$54="管理職",$N$54="裁量労働制",$N$54="固定残業制")</formula>
    </cfRule>
  </conditionalFormatting>
  <conditionalFormatting sqref="B65:C65 B69:C69 F69">
    <cfRule type="expression" dxfId="358" priority="2">
      <formula>OR($N$54="(大学・国研等)管理職",$N$54="(大学・国研等)裁量労働制")</formula>
    </cfRule>
  </conditionalFormatting>
  <conditionalFormatting sqref="B69:D69">
    <cfRule type="expression" dxfId="357" priority="7">
      <formula>OR($N$54="管理職",$N$54="裁量労働制",$N$54="固定残業制",$N$54="(大学・国研等)管理職",$N$54="(大学・国研等)裁量労働制")</formula>
    </cfRule>
  </conditionalFormatting>
  <conditionalFormatting sqref="C64 F64:O64 C68 G68:O68 C71:N71">
    <cfRule type="expression" dxfId="356" priority="14">
      <formula>OR($N$54="管理職",$N$54="裁量労働制",$N$54="固定残業制")</formula>
    </cfRule>
  </conditionalFormatting>
  <conditionalFormatting sqref="C80:L80">
    <cfRule type="expression" dxfId="355" priority="25">
      <formula>$N$54="固定残業制"</formula>
    </cfRule>
  </conditionalFormatting>
  <conditionalFormatting sqref="C83:L83 C90:N90 C87:E87">
    <cfRule type="expression" dxfId="354" priority="18">
      <formula>$N$54="固定残業制"</formula>
    </cfRule>
  </conditionalFormatting>
  <conditionalFormatting sqref="C84:L84 C88:L88 C91:N91">
    <cfRule type="expression" dxfId="353" priority="19">
      <formula>$N$54="固定残業制"</formula>
    </cfRule>
  </conditionalFormatting>
  <conditionalFormatting sqref="C76:N76">
    <cfRule type="expression" dxfId="352" priority="34">
      <formula>OR($N$54="管理職",$N$54="裁量労働制")</formula>
    </cfRule>
  </conditionalFormatting>
  <conditionalFormatting sqref="C78:N78">
    <cfRule type="expression" dxfId="351" priority="32">
      <formula>OR($N$54="管理職",$N$54="裁量労働制")</formula>
    </cfRule>
  </conditionalFormatting>
  <conditionalFormatting sqref="C64:O64 C68 G68:O68">
    <cfRule type="expression" dxfId="350" priority="12">
      <formula>OR($N$54="管理職",$N$54="裁量労働制",$N$54="固定残業制",$N$54="(大学・国研等)管理職",$N$54="(大学・国研等)裁量労働制")</formula>
    </cfRule>
  </conditionalFormatting>
  <conditionalFormatting sqref="D65">
    <cfRule type="expression" dxfId="349" priority="1">
      <formula>OR($N$54="(大学・国研等)管理職",$N$54="(大学・国研等)裁量労働制")</formula>
    </cfRule>
  </conditionalFormatting>
  <conditionalFormatting sqref="D65:O65 C69 G69:O69 C72:N72">
    <cfRule type="expression" dxfId="348" priority="11">
      <formula>OR($N$54="管理職",$N$54="裁量労働制",$N$54="固定残業制")</formula>
    </cfRule>
  </conditionalFormatting>
  <conditionalFormatting sqref="D65:O65 C69 G69:O69">
    <cfRule type="expression" dxfId="347" priority="5">
      <formula>OR($N$54="(大学・国研等)管理職",$N$54="(大学・国研等)裁量労働制")</formula>
    </cfRule>
  </conditionalFormatting>
  <conditionalFormatting sqref="E10:F10">
    <cfRule type="expression" dxfId="346" priority="75">
      <formula>OR(I9="管理職/高プロ",I9="固定残業代有",I9="(大学・国研等)管理職/高プロ")</formula>
    </cfRule>
  </conditionalFormatting>
  <conditionalFormatting sqref="F83:L83 H90:N90">
    <cfRule type="expression" dxfId="345" priority="6">
      <formula>$N$54="固定残業制"</formula>
    </cfRule>
  </conditionalFormatting>
  <conditionalFormatting sqref="F87:L87">
    <cfRule type="expression" dxfId="344" priority="20">
      <formula>$N$54="固定残業制"</formula>
    </cfRule>
  </conditionalFormatting>
  <conditionalFormatting sqref="F77:N77">
    <cfRule type="expression" dxfId="343" priority="16">
      <formula>OR($N$54="管理職",$N$54="裁量労働制")</formula>
    </cfRule>
  </conditionalFormatting>
  <conditionalFormatting sqref="G10">
    <cfRule type="expression" dxfId="342" priority="80">
      <formula>OR($I$9="管理職/高プロ",$I$9="固定残業代有",$I$9="(大学・国研等)管理職/高プロ")</formula>
    </cfRule>
  </conditionalFormatting>
  <conditionalFormatting sqref="H2">
    <cfRule type="expression" dxfId="341" priority="78">
      <formula>COUNTA($F$1)=1</formula>
    </cfRule>
  </conditionalFormatting>
  <conditionalFormatting sqref="H10">
    <cfRule type="expression" dxfId="340" priority="73">
      <formula>OR($I$9="管理職/高プロ",$I$9="裁量",$I$9="固定残業代有",$I$9="(大学・国研等)裁量")</formula>
    </cfRule>
  </conditionalFormatting>
  <conditionalFormatting sqref="I9:J9">
    <cfRule type="expression" dxfId="339" priority="81">
      <formula>COUNTA($F$1)=1</formula>
    </cfRule>
  </conditionalFormatting>
  <conditionalFormatting sqref="I1:M1">
    <cfRule type="expression" dxfId="338" priority="83">
      <formula>$I$1&lt;&gt;"-"</formula>
    </cfRule>
  </conditionalFormatting>
  <conditionalFormatting sqref="J10">
    <cfRule type="expression" dxfId="337" priority="74">
      <formula>OR($I$9="管理職/高プロ",$I$9="裁量",$I$9="固定残業代有",$I$9="(大学・国研等)裁量")</formula>
    </cfRule>
  </conditionalFormatting>
  <conditionalFormatting sqref="K10">
    <cfRule type="expression" dxfId="336" priority="76">
      <formula>OR($I$9="裁量",$I$9="固定残業代有",$I$9="(大学・国研等)裁量")</formula>
    </cfRule>
  </conditionalFormatting>
  <conditionalFormatting sqref="M80">
    <cfRule type="expression" dxfId="335" priority="26">
      <formula>$N$54="固定残業制"</formula>
    </cfRule>
  </conditionalFormatting>
  <conditionalFormatting sqref="M83 M87 O90">
    <cfRule type="expression" dxfId="334" priority="23">
      <formula>$N$54="固定残業制"</formula>
    </cfRule>
  </conditionalFormatting>
  <conditionalFormatting sqref="M84 M88 O91">
    <cfRule type="expression" dxfId="333" priority="22">
      <formula>$N$54="固定残業制"</formula>
    </cfRule>
  </conditionalFormatting>
  <conditionalFormatting sqref="N10">
    <cfRule type="expression" dxfId="332" priority="82">
      <formula>OR($I$9="裁量",$I$9="固定残業代有",$I$9="(大学・国研等)裁量")</formula>
    </cfRule>
  </conditionalFormatting>
  <conditionalFormatting sqref="O10">
    <cfRule type="expression" dxfId="331" priority="86">
      <formula>OR($H$2="あり",$Q$2="あり")</formula>
    </cfRule>
  </conditionalFormatting>
  <conditionalFormatting sqref="O76">
    <cfRule type="expression" dxfId="330" priority="31">
      <formula>OR($N$54="管理職",$N$54="裁量労働制")</formula>
    </cfRule>
  </conditionalFormatting>
  <conditionalFormatting sqref="O77">
    <cfRule type="expression" dxfId="329" priority="10">
      <formula>OR(,$N$54="管理職",$N$54="裁量労働制")</formula>
    </cfRule>
  </conditionalFormatting>
  <conditionalFormatting sqref="O78">
    <cfRule type="expression" dxfId="328" priority="28">
      <formula>OR($N$54="管理職",$N$54="裁量労働制")</formula>
    </cfRule>
  </conditionalFormatting>
  <conditionalFormatting sqref="O80 O84 O88">
    <cfRule type="expression" dxfId="327" priority="17">
      <formula>$N$54="固定残業制"</formula>
    </cfRule>
  </conditionalFormatting>
  <conditionalFormatting sqref="P64 D68 O68:P68">
    <cfRule type="expression" dxfId="326" priority="4">
      <formula>OR($N$54="(大学・国研等)管理職",$N$54="(大学・国研等)裁量労働制")</formula>
    </cfRule>
  </conditionalFormatting>
  <conditionalFormatting sqref="P64 D68 P68 O71">
    <cfRule type="expression" dxfId="325" priority="13">
      <formula>OR($N$54="管理職",$N$54="裁量労働制",$N$54="固定残業制")</formula>
    </cfRule>
  </conditionalFormatting>
  <conditionalFormatting sqref="P65 P69 O72">
    <cfRule type="expression" dxfId="324" priority="8">
      <formula>OR($N$54="管理職",$N$54="裁量労働制",$N$54="固定残業制")</formula>
    </cfRule>
  </conditionalFormatting>
  <conditionalFormatting sqref="P65 P69">
    <cfRule type="expression" dxfId="323" priority="30">
      <formula>OR($N$54="管理職",$N$54="裁量労働制",$N$54="(大学・国研等)管理職",$N$54="(大学・国研等)裁量労働制")</formula>
    </cfRule>
  </conditionalFormatting>
  <conditionalFormatting sqref="Q2">
    <cfRule type="expression" dxfId="322" priority="79">
      <formula>COUNTA($F$1)=1</formula>
    </cfRule>
  </conditionalFormatting>
  <conditionalFormatting sqref="Q10">
    <cfRule type="expression" dxfId="321" priority="87">
      <formula>OR($H$2="あり",$Q$2="あり")</formula>
    </cfRule>
  </conditionalFormatting>
  <conditionalFormatting sqref="AI1">
    <cfRule type="expression" dxfId="319" priority="89">
      <formula>COUNTIF(AI2:AI26,"○")=COUNTA($AH$2:$AH$26)</formula>
    </cfRule>
  </conditionalFormatting>
  <dataValidations count="8">
    <dataValidation type="custom" allowBlank="1" showInputMessage="1" showErrorMessage="1" sqref="I20" xr:uid="{6A6A32FA-6137-4825-84E4-7E64AD57C0C0}">
      <formula1>IF($C20="休日",I20="",I20&gt;"*")</formula1>
    </dataValidation>
    <dataValidation type="list" allowBlank="1" showInputMessage="1" showErrorMessage="1" sqref="H2 Q2" xr:uid="{BDF7A658-25AA-46DA-AC33-D94080494AE5}">
      <formula1>"あり,なし"</formula1>
    </dataValidation>
    <dataValidation type="list" allowBlank="1" showInputMessage="1" showErrorMessage="1" sqref="F1:H1" xr:uid="{E0D63F88-FE9C-42FC-93D7-AD0AC227FBF4}">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1D4905DE-B807-4511-9681-89506B7CD79E}">
      <formula1>0</formula1>
    </dataValidation>
    <dataValidation type="time" allowBlank="1" showInputMessage="1" showErrorMessage="1" errorTitle="時刻を入力してください。" error="0:00から23:59までの時刻が入力できます。" sqref="H13:H43 F13:F43 D13:D43" xr:uid="{5F3B20D0-21D7-4E38-9207-E9DC4B5B4E0A}">
      <formula1>0</formula1>
      <formula2>0.999988425925926</formula2>
    </dataValidation>
    <dataValidation type="list" allowBlank="1" showInputMessage="1" showErrorMessage="1" sqref="N55:P55" xr:uid="{DD3A0633-9F1A-4656-BDF1-799444AAB8CD}">
      <formula1>"管理職,裁量労働制,固定残業制,一般従業員,エフォート"</formula1>
    </dataValidation>
    <dataValidation type="list" imeMode="on" allowBlank="1" sqref="I9:J9" xr:uid="{A8A6459C-AE04-409F-95E6-84C8B5B1FE1F}">
      <formula1>"通常勤務,管理職/高プロ,裁量,固定残業代有,出向,(大学・国研等)管理職/高プロ,(大学・国研等)裁量,その他"</formula1>
    </dataValidation>
    <dataValidation type="list" allowBlank="1" showInputMessage="1" showErrorMessage="1" sqref="C13:C43" xr:uid="{3D2718BD-DA33-4EC6-A7F3-45E921B79D2A}">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51684AA3-DA61-4171-8D36-BFDF2E728047}">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14E4AFD5-B1AD-48A3-8514-B108D5429B63}">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B3745-74DF-4B64-94D3-44C292E42AEC}">
  <dimension ref="A1:CZ248"/>
  <sheetViews>
    <sheetView showGridLines="0" view="pageBreakPreview" zoomScale="115" zoomScaleNormal="100" zoomScaleSheetLayoutView="115" workbookViewId="0">
      <pane ySplit="1" topLeftCell="A2" activePane="bottomLeft" state="frozen"/>
      <selection activeCell="I9" sqref="I9:J9"/>
      <selection pane="bottomLeft" activeCell="I9" sqref="I9:J9"/>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36328125" style="1" customWidth="1"/>
    <col min="17" max="17" width="6.36328125" style="1" customWidth="1"/>
    <col min="18" max="18" width="2.90625" style="80" customWidth="1"/>
    <col min="19" max="19" width="60.6328125" style="1" customWidth="1"/>
    <col min="20" max="20" width="2.6328125" style="1" customWidth="1"/>
    <col min="21" max="25" width="2.7265625" style="1" hidden="1" customWidth="1" outlineLevel="1"/>
    <col min="26" max="33" width="2.90625" style="1" hidden="1" customWidth="1" outlineLevel="1"/>
    <col min="34" max="34" width="26.26953125" style="72" hidden="1" customWidth="1" outlineLevel="1"/>
    <col min="35" max="35" width="7.7265625" style="3" hidden="1" customWidth="1" outlineLevel="1"/>
    <col min="36" max="37" width="9" style="1" hidden="1" customWidth="1" outlineLevel="1"/>
    <col min="38" max="38" width="10.6328125" style="323" customWidth="1" collapsed="1"/>
    <col min="39" max="40" width="10.6328125" style="323" customWidth="1"/>
    <col min="41" max="44" width="7.6328125" style="1" hidden="1" customWidth="1" outlineLevel="1"/>
    <col min="45" max="45" width="6.6328125" style="1" hidden="1" customWidth="1" outlineLevel="1"/>
    <col min="46" max="46" width="10.6328125" style="323" customWidth="1" collapsed="1"/>
    <col min="47" max="104" width="10.6328125" style="323" customWidth="1"/>
    <col min="105" max="16384" width="9" style="1"/>
  </cols>
  <sheetData>
    <row r="1" spans="1:104" ht="17.149999999999999" customHeight="1" thickBot="1">
      <c r="A1" s="336" t="s">
        <v>170</v>
      </c>
      <c r="B1" s="337"/>
      <c r="C1" s="337"/>
      <c r="D1" s="337"/>
      <c r="E1" s="337"/>
      <c r="F1" s="338" t="s">
        <v>177</v>
      </c>
      <c r="G1" s="339"/>
      <c r="H1" s="339"/>
      <c r="I1" s="340" t="str">
        <f>IF(AI1="エラーなし","-","コメント(S列)をご確認ください。")</f>
        <v>コメント(S列)をご確認ください。</v>
      </c>
      <c r="J1" s="341"/>
      <c r="K1" s="341"/>
      <c r="L1" s="341"/>
      <c r="M1" s="341"/>
      <c r="N1" s="34" t="str">
        <f>IF($F$1="委託業務従事日誌","契約管理番号：","事業番号：")</f>
        <v>事業番号：</v>
      </c>
      <c r="O1" s="346" t="s">
        <v>161</v>
      </c>
      <c r="P1" s="347"/>
      <c r="Q1" s="12" t="str">
        <f>IF($F$1="委託業務従事日誌","別紙８","")</f>
        <v/>
      </c>
      <c r="R1" s="348" t="s">
        <v>50</v>
      </c>
      <c r="S1" s="84" t="s">
        <v>94</v>
      </c>
      <c r="T1" s="104"/>
      <c r="U1" s="79"/>
      <c r="V1" s="79"/>
      <c r="W1" s="79"/>
      <c r="X1" s="79"/>
      <c r="Y1" s="324" t="s">
        <v>77</v>
      </c>
      <c r="Z1" s="324" t="s">
        <v>78</v>
      </c>
      <c r="AA1" s="324" t="s">
        <v>79</v>
      </c>
      <c r="AB1" s="324" t="s">
        <v>80</v>
      </c>
      <c r="AC1" s="324" t="s">
        <v>83</v>
      </c>
      <c r="AD1" s="324" t="s">
        <v>81</v>
      </c>
      <c r="AE1" s="324" t="s">
        <v>82</v>
      </c>
      <c r="AF1" s="324" t="s">
        <v>126</v>
      </c>
      <c r="AG1" s="324"/>
      <c r="AH1" s="72" t="s">
        <v>25</v>
      </c>
      <c r="AI1" s="73" t="str">
        <f>IF(COUNTIF(AI2:AI26,"○")=COUNTA(AH2:AH26),"エラーなし","エラーあり")</f>
        <v>エラーあり</v>
      </c>
      <c r="AJ1" s="76" t="s">
        <v>37</v>
      </c>
      <c r="AK1" s="76"/>
      <c r="AO1" s="30"/>
      <c r="AP1" s="30"/>
      <c r="AQ1" s="30"/>
      <c r="AR1" s="30"/>
      <c r="AS1" s="30"/>
    </row>
    <row r="2" spans="1:104" ht="17.149999999999999" customHeight="1" thickBot="1">
      <c r="A2" s="330" t="s">
        <v>14</v>
      </c>
      <c r="B2" s="331"/>
      <c r="C2" s="331"/>
      <c r="D2" s="331"/>
      <c r="E2" s="331"/>
      <c r="F2" s="331"/>
      <c r="G2" s="331"/>
      <c r="H2" s="101"/>
      <c r="I2" s="102"/>
      <c r="J2" s="102"/>
      <c r="K2" s="102"/>
      <c r="L2" s="102"/>
      <c r="M2" s="102"/>
      <c r="N2" s="102"/>
      <c r="O2" s="102"/>
      <c r="P2" s="102" t="s">
        <v>20</v>
      </c>
      <c r="Q2" s="78"/>
      <c r="R2" s="349"/>
      <c r="S2" s="79" t="str" cm="1">
        <f t="array" ref="S2">IF(AND(AI2="○",AI3="○"),"○",_xlfn.IFS(AI2="○","",AI2="✕","✕　"&amp;AJ2&amp;"　　")&amp;_xlfn.IFS(AI3="○","",AI3="✕","✕　"&amp;AJ3))</f>
        <v>○</v>
      </c>
      <c r="T2" s="79"/>
      <c r="W2" s="79"/>
      <c r="X2" s="79"/>
      <c r="Y2" s="325"/>
      <c r="Z2" s="325"/>
      <c r="AA2" s="325"/>
      <c r="AB2" s="325"/>
      <c r="AC2" s="325"/>
      <c r="AD2" s="325"/>
      <c r="AE2" s="325"/>
      <c r="AF2" s="325"/>
      <c r="AG2" s="325"/>
      <c r="AH2" s="180" t="s">
        <v>33</v>
      </c>
      <c r="AI2" s="181" t="str">
        <f>IF(A1="","✕","○")</f>
        <v>○</v>
      </c>
      <c r="AJ2" s="77" t="s">
        <v>43</v>
      </c>
    </row>
    <row r="3" spans="1:104" ht="17.149999999999999" customHeight="1" thickBot="1">
      <c r="A3" s="332" t="str">
        <f>IF($F$1="委託業務従事日誌","委託業務の名称：","助成事業の名称：")</f>
        <v>助成事業の名称：</v>
      </c>
      <c r="B3" s="333"/>
      <c r="C3" s="333"/>
      <c r="D3" s="333"/>
      <c r="E3" s="326" t="s">
        <v>132</v>
      </c>
      <c r="F3" s="327"/>
      <c r="G3" s="327"/>
      <c r="H3" s="327"/>
      <c r="I3" s="327"/>
      <c r="J3" s="327"/>
      <c r="K3" s="327"/>
      <c r="L3" s="327"/>
      <c r="M3" s="327"/>
      <c r="N3" s="327"/>
      <c r="O3" s="327"/>
      <c r="P3" s="327"/>
      <c r="Q3" s="97"/>
      <c r="R3" s="349"/>
      <c r="S3" s="79" t="str" cm="1">
        <f t="array" ref="S3">IF(AND(AI4="○",AI5="○"),"○",_xlfn.IFS(AI4="○","",AI4="✕","✕　"&amp;AJ4&amp;"　　")&amp;_xlfn.IFS(AI5="○","",AI5="✕","✕　"&amp;AJ5))</f>
        <v>✕　“他のNEDO事業有無”が未選択。　　✕　“他の公的事業有無”が未選択。</v>
      </c>
      <c r="T3" s="79"/>
      <c r="W3" s="79"/>
      <c r="X3" s="79"/>
      <c r="Y3" s="325"/>
      <c r="Z3" s="325"/>
      <c r="AA3" s="325"/>
      <c r="AB3" s="325"/>
      <c r="AC3" s="325"/>
      <c r="AD3" s="325"/>
      <c r="AE3" s="325"/>
      <c r="AF3" s="325"/>
      <c r="AG3" s="325"/>
      <c r="AH3" s="182" t="s">
        <v>32</v>
      </c>
      <c r="AI3" s="183" t="str">
        <f>IF(O1="","✕","○")</f>
        <v>○</v>
      </c>
      <c r="AJ3" s="77" t="s">
        <v>38</v>
      </c>
      <c r="AO3" s="169" t="s">
        <v>113</v>
      </c>
      <c r="AP3" s="171" t="s">
        <v>112</v>
      </c>
      <c r="AQ3" s="3"/>
      <c r="AR3" s="3"/>
      <c r="AS3" s="3"/>
    </row>
    <row r="4" spans="1:104" ht="17.149999999999999" customHeight="1" thickBot="1">
      <c r="A4" s="334"/>
      <c r="B4" s="335"/>
      <c r="C4" s="335"/>
      <c r="D4" s="335"/>
      <c r="E4" s="326" t="s">
        <v>131</v>
      </c>
      <c r="F4" s="327"/>
      <c r="G4" s="327"/>
      <c r="H4" s="327"/>
      <c r="I4" s="327"/>
      <c r="J4" s="327"/>
      <c r="K4" s="327"/>
      <c r="L4" s="327"/>
      <c r="M4" s="327"/>
      <c r="N4" s="327"/>
      <c r="O4" s="327"/>
      <c r="P4" s="327"/>
      <c r="Q4" s="97"/>
      <c r="S4" s="79" t="str">
        <f>IF(COUNTA(E3:P5)&gt;=1,"○","✕ "&amp;AJ6)</f>
        <v>○</v>
      </c>
      <c r="T4" s="79"/>
      <c r="W4" s="79"/>
      <c r="X4" s="79"/>
      <c r="Y4" s="325"/>
      <c r="Z4" s="325"/>
      <c r="AA4" s="325"/>
      <c r="AB4" s="325"/>
      <c r="AC4" s="325"/>
      <c r="AD4" s="325"/>
      <c r="AE4" s="325"/>
      <c r="AF4" s="325"/>
      <c r="AG4" s="325"/>
      <c r="AH4" s="182" t="s">
        <v>31</v>
      </c>
      <c r="AI4" s="183" t="str" cm="1">
        <f t="array" ref="AI4">_xlfn.IFS(H2="あり","○",H2="なし","○",TRUE,"✕")</f>
        <v>✕</v>
      </c>
      <c r="AJ4" s="77" t="s">
        <v>39</v>
      </c>
      <c r="AO4" s="170">
        <f>I9</f>
        <v>0</v>
      </c>
      <c r="AP4" s="172" t="e">
        <f>VLOOKUP($AO$4,$AO$11:$AS$19,2,)</f>
        <v>#N/A</v>
      </c>
      <c r="AQ4" s="3"/>
      <c r="AR4" s="3"/>
      <c r="AS4" s="3"/>
    </row>
    <row r="5" spans="1:104" ht="17.149999999999999" customHeight="1">
      <c r="A5" s="334"/>
      <c r="B5" s="335"/>
      <c r="C5" s="335"/>
      <c r="D5" s="335"/>
      <c r="E5" s="326" t="s">
        <v>162</v>
      </c>
      <c r="F5" s="327"/>
      <c r="G5" s="327"/>
      <c r="H5" s="327"/>
      <c r="I5" s="327"/>
      <c r="J5" s="327"/>
      <c r="K5" s="327"/>
      <c r="L5" s="327"/>
      <c r="M5" s="327"/>
      <c r="N5" s="327"/>
      <c r="O5" s="327"/>
      <c r="P5" s="327"/>
      <c r="Q5" s="97"/>
      <c r="R5" s="81"/>
      <c r="S5" s="79"/>
      <c r="T5" s="79"/>
      <c r="U5" s="29"/>
      <c r="V5" s="29"/>
      <c r="W5" s="79"/>
      <c r="X5" s="79"/>
      <c r="Y5" s="325"/>
      <c r="Z5" s="325"/>
      <c r="AA5" s="325"/>
      <c r="AB5" s="325"/>
      <c r="AC5" s="325"/>
      <c r="AD5" s="325"/>
      <c r="AE5" s="325"/>
      <c r="AF5" s="325"/>
      <c r="AG5" s="325"/>
      <c r="AH5" s="182" t="s">
        <v>30</v>
      </c>
      <c r="AI5" s="183" t="str" cm="1">
        <f t="array" ref="AI5">_xlfn.IFS(Q2="あり","○",Q2="なし","○",TRUE,"✕")</f>
        <v>✕</v>
      </c>
      <c r="AJ5" s="77" t="s">
        <v>95</v>
      </c>
      <c r="AO5" s="159"/>
      <c r="AP5" s="173" t="e">
        <f>VLOOKUP($AO$4,$AO$11:$AS$19,3,)</f>
        <v>#N/A</v>
      </c>
      <c r="AQ5" s="3"/>
      <c r="AR5" s="3"/>
      <c r="AS5" s="3"/>
    </row>
    <row r="6" spans="1:104" ht="17.149999999999999" customHeight="1">
      <c r="A6" s="332" t="str">
        <f>IF($F$1="委託業務従事日誌","再委託等項目：","委託・共同研究項目：")</f>
        <v>委託・共同研究項目：</v>
      </c>
      <c r="B6" s="333"/>
      <c r="C6" s="333"/>
      <c r="D6" s="333"/>
      <c r="E6" s="326" t="s">
        <v>15</v>
      </c>
      <c r="F6" s="327"/>
      <c r="G6" s="327"/>
      <c r="H6" s="327"/>
      <c r="I6" s="327"/>
      <c r="J6" s="327"/>
      <c r="K6" s="327"/>
      <c r="L6" s="327"/>
      <c r="M6" s="327"/>
      <c r="N6" s="327"/>
      <c r="O6" s="327"/>
      <c r="P6" s="327"/>
      <c r="Q6" s="97"/>
      <c r="S6" s="79"/>
      <c r="T6" s="79"/>
      <c r="W6" s="79"/>
      <c r="X6" s="79"/>
      <c r="Y6" s="325"/>
      <c r="Z6" s="325"/>
      <c r="AA6" s="325"/>
      <c r="AB6" s="325"/>
      <c r="AC6" s="325"/>
      <c r="AD6" s="325"/>
      <c r="AE6" s="325"/>
      <c r="AF6" s="325"/>
      <c r="AG6" s="325"/>
      <c r="AH6" s="182" t="s">
        <v>29</v>
      </c>
      <c r="AI6" s="183" t="str">
        <f>IF(COUNTA(E3:P5)&gt;=1,"○","✕")</f>
        <v>○</v>
      </c>
      <c r="AJ6" s="77" t="s">
        <v>40</v>
      </c>
      <c r="AO6" s="159"/>
      <c r="AP6" s="173" t="e">
        <f>VLOOKUP($AO$4,$AO$11:$AS$19,4,)</f>
        <v>#N/A</v>
      </c>
      <c r="AQ6" s="3"/>
      <c r="AR6" s="3"/>
      <c r="AS6" s="3"/>
    </row>
    <row r="7" spans="1:104" ht="17.149999999999999" customHeight="1" thickBot="1">
      <c r="A7" s="96"/>
      <c r="B7" s="103"/>
      <c r="C7" s="333" t="str">
        <f>IF($F$1="委託業務従事日誌","委託先等名称：","助成先等名称：")</f>
        <v>助成先等名称：</v>
      </c>
      <c r="D7" s="329"/>
      <c r="E7" s="326" t="s">
        <v>128</v>
      </c>
      <c r="F7" s="327"/>
      <c r="G7" s="327"/>
      <c r="H7" s="327"/>
      <c r="I7" s="327"/>
      <c r="J7" s="327"/>
      <c r="K7" s="327"/>
      <c r="L7" s="327"/>
      <c r="M7" s="327"/>
      <c r="N7" s="327"/>
      <c r="O7" s="327"/>
      <c r="P7" s="327"/>
      <c r="Q7" s="97"/>
      <c r="R7" s="80" t="s">
        <v>49</v>
      </c>
      <c r="S7" s="79" t="str" cm="1">
        <f t="array" ref="S7">IF(COUNTA(E7)&gt;=1,_xlfn.IFS(E7=" ","✕"&amp;AJ7,E7="　","✕"&amp;AJ7,TRUE,"○"),"✕"&amp;AJ7)</f>
        <v>○</v>
      </c>
      <c r="T7" s="79"/>
      <c r="U7" s="30"/>
      <c r="V7" s="30"/>
      <c r="W7" s="79"/>
      <c r="X7" s="79"/>
      <c r="Y7" s="325"/>
      <c r="Z7" s="325"/>
      <c r="AA7" s="325"/>
      <c r="AB7" s="325"/>
      <c r="AC7" s="325"/>
      <c r="AD7" s="325"/>
      <c r="AE7" s="325"/>
      <c r="AF7" s="325"/>
      <c r="AG7" s="325"/>
      <c r="AH7" s="182" t="s">
        <v>28</v>
      </c>
      <c r="AI7" s="183" t="str" cm="1">
        <f t="array" ref="AI7">IF(COUNTA(E7)&gt;=1,_xlfn.IFS(E7=" ","✕",E7="　","✕",TRUE,"○"),"✕")</f>
        <v>○</v>
      </c>
      <c r="AJ7" s="77" t="s">
        <v>74</v>
      </c>
      <c r="AO7" s="159"/>
      <c r="AP7" s="189" t="e">
        <f>VLOOKUP($AO$4,$AO$11:$AS$19,5,)</f>
        <v>#N/A</v>
      </c>
      <c r="AQ7" s="3"/>
      <c r="AR7" s="3"/>
      <c r="AS7" s="3"/>
    </row>
    <row r="8" spans="1:104" ht="17.149999999999999" customHeight="1">
      <c r="A8" s="156"/>
      <c r="B8" s="157"/>
      <c r="C8" s="328" t="s">
        <v>75</v>
      </c>
      <c r="D8" s="329"/>
      <c r="E8" s="344" t="s">
        <v>129</v>
      </c>
      <c r="F8" s="345"/>
      <c r="G8" s="345"/>
      <c r="H8" s="345"/>
      <c r="J8" s="35"/>
      <c r="K8" s="53"/>
      <c r="L8" s="53" t="str">
        <f>IF($F$1="委託業務従事日誌","業務管理者等","主任研究者等")&amp;"　所属："</f>
        <v>主任研究者等　所属：</v>
      </c>
      <c r="M8" s="53"/>
      <c r="N8" s="344" t="s">
        <v>133</v>
      </c>
      <c r="O8" s="345"/>
      <c r="P8" s="345"/>
      <c r="Q8" s="98"/>
      <c r="R8" s="80" t="s">
        <v>49</v>
      </c>
      <c r="S8" s="79" t="str" cm="1">
        <f t="array" ref="S8">_xlfn.IFS(AND(COUNTA(E8)&gt;=1,COUNTA(N8)&gt;=1),"○",TRUE,IF(COUNTA(E8)&gt;=1,"","✕ "&amp;AJ8&amp;" ")&amp;IF(COUNTA(N8)&gt;=1,"","✕ "&amp;AJ10))</f>
        <v>○</v>
      </c>
      <c r="T8" s="79"/>
      <c r="W8" s="79"/>
      <c r="X8" s="79"/>
      <c r="Y8" s="325"/>
      <c r="Z8" s="325"/>
      <c r="AA8" s="325"/>
      <c r="AB8" s="325"/>
      <c r="AC8" s="325"/>
      <c r="AD8" s="325"/>
      <c r="AE8" s="325"/>
      <c r="AF8" s="325"/>
      <c r="AG8" s="325"/>
      <c r="AH8" s="184" t="s">
        <v>97</v>
      </c>
      <c r="AI8" s="183" t="str">
        <f>IF(COUNTA(E8)&gt;=1,"○","✕")</f>
        <v>○</v>
      </c>
      <c r="AJ8" s="77" t="s">
        <v>96</v>
      </c>
      <c r="AO8" s="159"/>
      <c r="AP8" s="190"/>
      <c r="AQ8" s="3"/>
      <c r="AR8" s="3"/>
      <c r="AS8" s="3"/>
    </row>
    <row r="9" spans="1:104" ht="21" customHeight="1">
      <c r="A9" s="350" t="s">
        <v>107</v>
      </c>
      <c r="B9" s="157"/>
      <c r="C9" s="107"/>
      <c r="D9" s="105" t="s">
        <v>3</v>
      </c>
      <c r="E9" s="344" t="s">
        <v>176</v>
      </c>
      <c r="F9" s="344"/>
      <c r="G9" s="344"/>
      <c r="H9" s="344"/>
      <c r="I9" s="358"/>
      <c r="J9" s="359"/>
      <c r="K9" s="52"/>
      <c r="L9" s="52" t="s">
        <v>6</v>
      </c>
      <c r="M9" s="52"/>
      <c r="N9" s="344" t="s">
        <v>130</v>
      </c>
      <c r="O9" s="345"/>
      <c r="P9" s="345"/>
      <c r="Q9" s="98"/>
      <c r="R9" s="80" t="s">
        <v>49</v>
      </c>
      <c r="S9" s="79" t="str" cm="1">
        <f t="array" ref="S9">_xlfn.IFS(AND(COUNTA(E9)&gt;=1,COUNTA(N9)&gt;=1),"○",TRUE,IF(COUNTA(E9)&gt;=1,"","✕ "&amp;AJ9&amp;" ")&amp;IF(COUNTA(N9)&gt;=1,"","✕ "&amp;AJ11))</f>
        <v>○</v>
      </c>
      <c r="T9" s="79"/>
      <c r="W9" s="79"/>
      <c r="X9" s="79"/>
      <c r="Y9" s="325"/>
      <c r="Z9" s="325"/>
      <c r="AA9" s="325"/>
      <c r="AB9" s="325"/>
      <c r="AC9" s="325"/>
      <c r="AD9" s="325"/>
      <c r="AE9" s="325"/>
      <c r="AF9" s="325"/>
      <c r="AG9" s="325"/>
      <c r="AH9" s="182" t="s">
        <v>99</v>
      </c>
      <c r="AI9" s="183" t="str">
        <f>IF(COUNTA(E9)&gt;=1,"○","✕")</f>
        <v>○</v>
      </c>
      <c r="AJ9" s="77" t="s">
        <v>98</v>
      </c>
      <c r="AO9" s="159"/>
      <c r="AP9" s="158"/>
      <c r="AQ9" s="3"/>
      <c r="AR9" s="3"/>
      <c r="AS9" s="3"/>
    </row>
    <row r="10" spans="1:104" ht="30" customHeight="1" thickBot="1">
      <c r="A10" s="351"/>
      <c r="B10" s="69">
        <f>COUNTIF($B$13:$B$43,"月")+COUNTIF($B$13:$B$43,"火")+COUNTIF($B$13:$B$43,"水")+COUNTIF($B$13:$B$43,"木")+COUNTIF($B$13:$B$43,"金")+COUNTIF($B$13:$B$43,"土")+COUNTIF($B$13:$B$43,"日")-COUNTIF($C$13:$C$43,"休日")-COUNTIF($C$13:$C$43,"休日出勤")-COUNTIF($C$13:$C$43,"振休")-COUNTIF($C$13:$C$43,"代休")</f>
        <v>22</v>
      </c>
      <c r="C10" s="377" t="str">
        <f>"←稼働"&amp;F54&amp;"日
 + "&amp;"休暇"&amp;E54&amp;"日"</f>
        <v>←稼働22日
 + 休暇0日</v>
      </c>
      <c r="D10" s="378"/>
      <c r="E10" s="379" t="str">
        <f>IF(OR(I9="管理職/高プロ",I9="固定残業代有",I9="(大学・国研等)管理職/高プロ"),"所定労働時間                                                                                                                                                                                              (h/日)","")</f>
        <v/>
      </c>
      <c r="F10" s="380"/>
      <c r="G10" s="99"/>
      <c r="H10" s="381" t="str" cm="1">
        <f t="array" ref="H10">_xlfn.IFS(OR(N54="管理職",N54="裁量労働制",N54="固定残業制"),"時間休(h/月)",OR(N54="(大学・国研等)裁量労働制"),"給与支給上の休日労働時間(h/月)",TRUE,"")</f>
        <v/>
      </c>
      <c r="I10" s="343"/>
      <c r="J10" s="106"/>
      <c r="K10" s="381" t="str" cm="1">
        <f t="array" ref="K10">_xlfn.IFS(OR(N54="裁量労働制",N54="(大学・国研等)裁量労働制"),"労基提出した協定上
の みなし時間(h/日)",N54="固定残業制","雇用契約に記載の
固定残業時間(h/月)",TRUE,"")</f>
        <v/>
      </c>
      <c r="L10" s="343"/>
      <c r="M10" s="343"/>
      <c r="N10" s="106"/>
      <c r="O10" s="342" t="str" cm="1">
        <f t="array" ref="O10">_xlfn.IFS(OR(H2="あり",Q2="あり"),"他の公的事業
従事(h/月)",AND(H2="なし",Q2="なし"),"",TRUE,"")</f>
        <v/>
      </c>
      <c r="P10" s="343"/>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5"/>
      <c r="Z10" s="325"/>
      <c r="AA10" s="325"/>
      <c r="AB10" s="325"/>
      <c r="AC10" s="325"/>
      <c r="AD10" s="325"/>
      <c r="AE10" s="325"/>
      <c r="AF10" s="325"/>
      <c r="AG10" s="325"/>
      <c r="AH10" s="182" t="s">
        <v>100</v>
      </c>
      <c r="AI10" s="183" t="str">
        <f>IF(COUNTA(N8)&gt;=1,"○","✕")</f>
        <v>○</v>
      </c>
      <c r="AJ10" s="77" t="s">
        <v>101</v>
      </c>
      <c r="AO10" s="93"/>
      <c r="AP10" s="3"/>
      <c r="AQ10" s="3"/>
      <c r="AR10" s="3"/>
      <c r="AS10" s="3"/>
    </row>
    <row r="11" spans="1:104" s="3" customFormat="1" ht="17.149999999999999" customHeight="1" thickBot="1">
      <c r="A11" s="360" t="s">
        <v>0</v>
      </c>
      <c r="B11" s="362" t="s">
        <v>1</v>
      </c>
      <c r="C11" s="364" t="s">
        <v>92</v>
      </c>
      <c r="D11" s="366" t="s">
        <v>9</v>
      </c>
      <c r="E11" s="367"/>
      <c r="F11" s="367"/>
      <c r="G11" s="368"/>
      <c r="H11" s="369" t="s">
        <v>7</v>
      </c>
      <c r="I11" s="369" t="s">
        <v>8</v>
      </c>
      <c r="J11" s="371" t="s">
        <v>91</v>
      </c>
      <c r="K11" s="371"/>
      <c r="L11" s="371"/>
      <c r="M11" s="371"/>
      <c r="N11" s="371"/>
      <c r="O11" s="371"/>
      <c r="P11" s="371"/>
      <c r="Q11" s="372"/>
      <c r="R11" s="80"/>
      <c r="S11" s="109"/>
      <c r="T11" s="79"/>
      <c r="W11" s="79"/>
      <c r="X11" s="79"/>
      <c r="Y11" s="325"/>
      <c r="Z11" s="325"/>
      <c r="AA11" s="325"/>
      <c r="AB11" s="325"/>
      <c r="AC11" s="325"/>
      <c r="AD11" s="325"/>
      <c r="AE11" s="325"/>
      <c r="AF11" s="325"/>
      <c r="AG11" s="325"/>
      <c r="AH11" s="182" t="s">
        <v>103</v>
      </c>
      <c r="AI11" s="183" t="str">
        <f>IF(COUNTA(N9)&gt;=1,"○","✕")</f>
        <v>○</v>
      </c>
      <c r="AJ11" s="77" t="s">
        <v>102</v>
      </c>
      <c r="AK11" s="1"/>
      <c r="AL11" s="323"/>
      <c r="AM11" s="323"/>
      <c r="AN11" s="323"/>
      <c r="AO11" s="165" t="s">
        <v>113</v>
      </c>
      <c r="AP11" s="176" t="s">
        <v>112</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49999999999999" customHeight="1" thickBot="1">
      <c r="A12" s="361"/>
      <c r="B12" s="363"/>
      <c r="C12" s="365"/>
      <c r="D12" s="49" t="s">
        <v>4</v>
      </c>
      <c r="E12" s="4" t="s">
        <v>5</v>
      </c>
      <c r="F12" s="5" t="s">
        <v>4</v>
      </c>
      <c r="G12" s="4" t="s">
        <v>5</v>
      </c>
      <c r="H12" s="370"/>
      <c r="I12" s="370"/>
      <c r="J12" s="373"/>
      <c r="K12" s="373"/>
      <c r="L12" s="373"/>
      <c r="M12" s="373"/>
      <c r="N12" s="373"/>
      <c r="O12" s="373"/>
      <c r="P12" s="373"/>
      <c r="Q12" s="374"/>
      <c r="R12" s="80"/>
      <c r="S12" s="109" t="str">
        <f>IF(TEXT(ABS((E23-D23)+(G23-F23)-H23),IF((E23-D23)+(G23-F23)&lt;H23,"-[h]:mm","[h]:mm"))&lt;"0:00"*1,"✕","○")</f>
        <v>○</v>
      </c>
      <c r="T12" s="79"/>
      <c r="W12" s="79"/>
      <c r="X12" s="79"/>
      <c r="Y12" s="325"/>
      <c r="Z12" s="325"/>
      <c r="AA12" s="325"/>
      <c r="AB12" s="325"/>
      <c r="AC12" s="325"/>
      <c r="AD12" s="325"/>
      <c r="AE12" s="325"/>
      <c r="AF12" s="325"/>
      <c r="AG12" s="325"/>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114</v>
      </c>
      <c r="AP12" s="177" t="s">
        <v>15</v>
      </c>
      <c r="AQ12" s="174" t="s">
        <v>122</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49999999999999" customHeight="1" thickTop="1">
      <c r="A13" s="31">
        <f>DATEVALUE(TEXT(SUBSTITUTE(SUBSTITUTE(SUBSTITUTE($A$1,"元","１"),"分",""),"度","")&amp;"１日","yyyy/mm/d"))</f>
        <v>45931</v>
      </c>
      <c r="B13" s="45" t="str">
        <f>TEXT(A13,"aaa")</f>
        <v>水</v>
      </c>
      <c r="C13" s="94" t="s">
        <v>125</v>
      </c>
      <c r="D13" s="24"/>
      <c r="E13" s="25"/>
      <c r="F13" s="32"/>
      <c r="G13" s="25"/>
      <c r="H13" s="33"/>
      <c r="I13" s="6" t="str" cm="1">
        <f t="array" ref="I13">IFERROR(_xlfn.IFS(AND(D13&gt;0,E13=""),"--",AND(F13&gt;0,G13=""),"--",VALUE(TEXT(E13-D13,"[h]:mm"))+VALUE(TEXT(G13-F13,"[h]:mm"))-VALUE(TEXT(H13,"[h]:mm"))=0,"",VALUE(TEXT(E13-D13,"[h]:mm"))+VALUE(TEXT(G13-F13,"[h]:mm"))-VALUE(TEXT(H13,"[h]:mm"))&lt;0,"-",TRUE,(E13-D13)+(G13-F13)-H13),"-")</f>
        <v/>
      </c>
      <c r="J13" s="352"/>
      <c r="K13" s="353"/>
      <c r="L13" s="353"/>
      <c r="M13" s="353"/>
      <c r="N13" s="353"/>
      <c r="O13" s="353"/>
      <c r="P13" s="353"/>
      <c r="Q13" s="354"/>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121</v>
      </c>
      <c r="AP13" s="178" t="s">
        <v>15</v>
      </c>
      <c r="AQ13" s="160" t="s">
        <v>122</v>
      </c>
      <c r="AR13" s="160" t="s">
        <v>123</v>
      </c>
      <c r="AS13" s="161" t="s">
        <v>124</v>
      </c>
    </row>
    <row r="14" spans="1:104" ht="17.149999999999999" customHeight="1">
      <c r="A14" s="7">
        <f t="shared" ref="A14:A19" si="1">A13+1</f>
        <v>45932</v>
      </c>
      <c r="B14" s="46" t="str">
        <f>TEXT(A14,"aaa")</f>
        <v>木</v>
      </c>
      <c r="C14" s="94"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55"/>
      <c r="K14" s="356"/>
      <c r="L14" s="356"/>
      <c r="M14" s="356"/>
      <c r="N14" s="356"/>
      <c r="O14" s="356"/>
      <c r="P14" s="356"/>
      <c r="Q14" s="357"/>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120</v>
      </c>
      <c r="AP14" s="178" t="s">
        <v>15</v>
      </c>
      <c r="AQ14" s="160" t="s">
        <v>122</v>
      </c>
      <c r="AR14" s="160" t="s">
        <v>123</v>
      </c>
      <c r="AS14" s="161" t="s">
        <v>124</v>
      </c>
    </row>
    <row r="15" spans="1:104" ht="17.149999999999999" customHeight="1">
      <c r="A15" s="7">
        <f t="shared" si="1"/>
        <v>45933</v>
      </c>
      <c r="B15" s="46" t="str">
        <f t="shared" ref="B15:B18" si="3">TEXT(A15,"aaa")</f>
        <v>金</v>
      </c>
      <c r="C15" s="94"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55"/>
      <c r="K15" s="356"/>
      <c r="L15" s="356"/>
      <c r="M15" s="356"/>
      <c r="N15" s="356"/>
      <c r="O15" s="356"/>
      <c r="P15" s="356"/>
      <c r="Q15" s="357"/>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119</v>
      </c>
      <c r="AP15" s="178" t="s">
        <v>15</v>
      </c>
      <c r="AQ15" s="160" t="s">
        <v>122</v>
      </c>
      <c r="AR15" s="160" t="s">
        <v>123</v>
      </c>
      <c r="AS15" s="161" t="s">
        <v>124</v>
      </c>
    </row>
    <row r="16" spans="1:104" ht="17.149999999999999" customHeight="1">
      <c r="A16" s="7">
        <f t="shared" si="1"/>
        <v>45934</v>
      </c>
      <c r="B16" s="46" t="str">
        <f t="shared" si="3"/>
        <v>土</v>
      </c>
      <c r="C16" s="94" t="s">
        <v>23</v>
      </c>
      <c r="D16" s="60"/>
      <c r="E16" s="15"/>
      <c r="F16" s="16"/>
      <c r="G16" s="17"/>
      <c r="H16" s="18"/>
      <c r="I16" s="6" t="str" cm="1">
        <f t="array" ref="I16">IFERROR(_xlfn.IFS(AND(D16&gt;0,E16=""),"--",AND(F16&gt;0,G16=""),"--",VALUE(TEXT(E16-D16,"[h]:mm"))+VALUE(TEXT(G16-F16,"[h]:mm"))-VALUE(TEXT(H16,"[h]:mm"))=0,"",VALUE(TEXT(E16-D16,"[h]:mm"))+VALUE(TEXT(G16-F16,"[h]:mm"))-VALUE(TEXT(H16,"[h]:mm"))&lt;0,"-",TRUE,(E16-D16)+(G16-F16)-H16),"-")</f>
        <v/>
      </c>
      <c r="J16" s="355"/>
      <c r="K16" s="356"/>
      <c r="L16" s="356"/>
      <c r="M16" s="356"/>
      <c r="N16" s="356"/>
      <c r="O16" s="356"/>
      <c r="P16" s="356"/>
      <c r="Q16" s="357"/>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115</v>
      </c>
      <c r="AP16" s="178" t="s">
        <v>15</v>
      </c>
      <c r="AQ16" s="160" t="s">
        <v>122</v>
      </c>
      <c r="AR16" s="160" t="s">
        <v>15</v>
      </c>
      <c r="AS16" s="161" t="s">
        <v>15</v>
      </c>
    </row>
    <row r="17" spans="1:45" ht="17.149999999999999" customHeight="1">
      <c r="A17" s="7">
        <f t="shared" si="1"/>
        <v>45935</v>
      </c>
      <c r="B17" s="46" t="str">
        <f t="shared" si="3"/>
        <v>日</v>
      </c>
      <c r="C17" s="94" t="s">
        <v>23</v>
      </c>
      <c r="D17" s="60"/>
      <c r="E17" s="15"/>
      <c r="F17" s="16"/>
      <c r="G17" s="17"/>
      <c r="H17" s="18"/>
      <c r="I17" s="6" t="str" cm="1">
        <f t="array" ref="I17">IFERROR(_xlfn.IFS(AND(D17&gt;0,E17=""),"--",AND(F17&gt;0,G17=""),"--",VALUE(TEXT(E17-D17,"[h]:mm"))+VALUE(TEXT(G17-F17,"[h]:mm"))-VALUE(TEXT(H17,"[h]:mm"))=0,"",VALUE(TEXT(E17-D17,"[h]:mm"))+VALUE(TEXT(G17-F17,"[h]:mm"))-VALUE(TEXT(H17,"[h]:mm"))&lt;0,"-",TRUE,(E17-D17)+(G17-F17)-H17),"-")</f>
        <v/>
      </c>
      <c r="J17" s="355"/>
      <c r="K17" s="356"/>
      <c r="L17" s="356"/>
      <c r="M17" s="356"/>
      <c r="N17" s="356"/>
      <c r="O17" s="356"/>
      <c r="P17" s="356"/>
      <c r="Q17" s="357"/>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118</v>
      </c>
      <c r="AP17" s="178" t="s">
        <v>15</v>
      </c>
      <c r="AQ17" s="160" t="s">
        <v>122</v>
      </c>
      <c r="AR17" s="160" t="s">
        <v>15</v>
      </c>
      <c r="AS17" s="161" t="s">
        <v>15</v>
      </c>
    </row>
    <row r="18" spans="1:45" ht="17.149999999999999" customHeight="1">
      <c r="A18" s="23">
        <f t="shared" si="1"/>
        <v>45936</v>
      </c>
      <c r="B18" s="47" t="str">
        <f t="shared" si="3"/>
        <v>月</v>
      </c>
      <c r="C18" s="94"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55"/>
      <c r="K18" s="356"/>
      <c r="L18" s="356"/>
      <c r="M18" s="356"/>
      <c r="N18" s="356"/>
      <c r="O18" s="356"/>
      <c r="P18" s="356"/>
      <c r="Q18" s="357"/>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117</v>
      </c>
      <c r="AP18" s="178" t="s">
        <v>15</v>
      </c>
      <c r="AQ18" s="160" t="s">
        <v>122</v>
      </c>
      <c r="AR18" s="160" t="s">
        <v>15</v>
      </c>
      <c r="AS18" s="161" t="s">
        <v>15</v>
      </c>
    </row>
    <row r="19" spans="1:45" ht="17.149999999999999" customHeight="1" thickBot="1">
      <c r="A19" s="23">
        <f t="shared" si="1"/>
        <v>45937</v>
      </c>
      <c r="B19" s="47" t="str">
        <f>TEXT(A19,"aaa")</f>
        <v>火</v>
      </c>
      <c r="C19" s="94" t="s">
        <v>125</v>
      </c>
      <c r="D19" s="61"/>
      <c r="E19" s="14"/>
      <c r="F19" s="26"/>
      <c r="G19" s="27"/>
      <c r="H19" s="28"/>
      <c r="I19" s="6" t="str" cm="1">
        <f t="array" ref="I19">IFERROR(_xlfn.IFS(AND(D19&gt;0,E19=""),"--",AND(F19&gt;0,G19=""),"--",VALUE(TEXT(E19-D19,"[h]:mm"))+VALUE(TEXT(G19-F19,"[h]:mm"))-VALUE(TEXT(H19,"[h]:mm"))=0,"",VALUE(TEXT(E19-D19,"[h]:mm"))+VALUE(TEXT(G19-F19,"[h]:mm"))-VALUE(TEXT(H19,"[h]:mm"))&lt;0,"-",TRUE,(E19-D19)+(G19-F19)-H19),"-")</f>
        <v/>
      </c>
      <c r="J19" s="355"/>
      <c r="K19" s="356"/>
      <c r="L19" s="356"/>
      <c r="M19" s="356"/>
      <c r="N19" s="356"/>
      <c r="O19" s="356"/>
      <c r="P19" s="356"/>
      <c r="Q19" s="357"/>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116</v>
      </c>
      <c r="AP19" s="179" t="s">
        <v>15</v>
      </c>
      <c r="AQ19" s="175" t="s">
        <v>122</v>
      </c>
      <c r="AR19" s="175" t="s">
        <v>123</v>
      </c>
      <c r="AS19" s="162" t="s">
        <v>124</v>
      </c>
    </row>
    <row r="20" spans="1:45" ht="17.149999999999999" customHeight="1">
      <c r="A20" s="7">
        <f>A19+1</f>
        <v>45938</v>
      </c>
      <c r="B20" s="46" t="str">
        <f>TEXT(A20,"aaa")</f>
        <v>水</v>
      </c>
      <c r="C20" s="94" t="s">
        <v>125</v>
      </c>
      <c r="D20" s="61"/>
      <c r="E20" s="14"/>
      <c r="F20" s="16"/>
      <c r="G20" s="17"/>
      <c r="H20" s="18"/>
      <c r="I20" s="6" t="str" cm="1">
        <f t="array" ref="I20">IFERROR(_xlfn.IFS(AND(D20&gt;0,E20=""),"--",AND(F20&gt;0,G20=""),"--",VALUE(TEXT(E20-D20,"[h]:mm"))+VALUE(TEXT(G20-F20,"[h]:mm"))-VALUE(TEXT(H20,"[h]:mm"))=0,"",VALUE(TEXT(E20-D20,"[h]:mm"))+VALUE(TEXT(G20-F20,"[h]:mm"))-VALUE(TEXT(H20,"[h]:mm"))&lt;0,"-",TRUE,(E20-D20)+(G20-F20)-H20),"-")</f>
        <v/>
      </c>
      <c r="J20" s="382"/>
      <c r="K20" s="383"/>
      <c r="L20" s="383"/>
      <c r="M20" s="383"/>
      <c r="N20" s="383"/>
      <c r="O20" s="383"/>
      <c r="P20" s="383"/>
      <c r="Q20" s="384"/>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49999999999999" customHeight="1" thickBot="1">
      <c r="A21" s="7">
        <f t="shared" ref="A21" si="5">A20+1</f>
        <v>45939</v>
      </c>
      <c r="B21" s="46" t="str">
        <f t="shared" ref="B21:B43" si="6">TEXT(A21,"aaa")</f>
        <v>木</v>
      </c>
      <c r="C21" s="94" t="s">
        <v>125</v>
      </c>
      <c r="D21" s="60"/>
      <c r="E21" s="15"/>
      <c r="F21" s="16"/>
      <c r="G21" s="17"/>
      <c r="H21" s="18"/>
      <c r="I21" s="6" t="str" cm="1">
        <f t="array" ref="I21">IFERROR(_xlfn.IFS(AND(D21&gt;0,E21=""),"--",AND(F21&gt;0,G21=""),"--",VALUE(TEXT(E21-D21,"[h]:mm"))+VALUE(TEXT(G21-F21,"[h]:mm"))-VALUE(TEXT(H21,"[h]:mm"))=0,"",VALUE(TEXT(E21-D21,"[h]:mm"))+VALUE(TEXT(G21-F21,"[h]:mm"))-VALUE(TEXT(H21,"[h]:mm"))&lt;0,"-",TRUE,(E21-D21)+(G21-F21)-H21),"-")</f>
        <v/>
      </c>
      <c r="J21" s="355"/>
      <c r="K21" s="356"/>
      <c r="L21" s="356"/>
      <c r="M21" s="356"/>
      <c r="N21" s="356"/>
      <c r="O21" s="356"/>
      <c r="P21" s="356"/>
      <c r="Q21" s="357"/>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164</v>
      </c>
      <c r="AI21" s="185" t="str" cm="1">
        <f t="array" ref="AI21">_xlfn.IFS(AND(OR(I9="管理職/高プロ",I9="裁量",$I$9="固定残業代有"),AND(J10&gt;=0,J10&lt;=100)),"○",AND(I9="(大学・国研等)裁量",AND(J10&gt;=0,J10&lt;=100)),"○",I9="通常勤務","○",I9="出向","○",I9="(大学・国研等)管理職/高プロ","○",I9="その他","○",TRUE,"✕")</f>
        <v>✕</v>
      </c>
      <c r="AJ21" s="77" t="s">
        <v>163</v>
      </c>
    </row>
    <row r="22" spans="1:45" ht="17.149999999999999" customHeight="1">
      <c r="A22" s="36">
        <f>A21+1</f>
        <v>45940</v>
      </c>
      <c r="B22" s="46" t="str">
        <f t="shared" si="6"/>
        <v>金</v>
      </c>
      <c r="C22" s="94" t="s">
        <v>125</v>
      </c>
      <c r="D22" s="60"/>
      <c r="E22" s="15"/>
      <c r="F22" s="16"/>
      <c r="G22" s="17"/>
      <c r="H22" s="18"/>
      <c r="I22" s="6" t="str" cm="1">
        <f t="array" ref="I22">IFERROR(_xlfn.IFS(AND(D22&gt;0,E22=""),"--",AND(F22&gt;0,G22=""),"--",VALUE(TEXT(E22-D22,"[h]:mm"))+VALUE(TEXT(G22-F22,"[h]:mm"))-VALUE(TEXT(H22,"[h]:mm"))=0,"",VALUE(TEXT(E22-D22,"[h]:mm"))+VALUE(TEXT(G22-F22,"[h]:mm"))-VALUE(TEXT(H22,"[h]:mm"))&lt;0,"-",TRUE,(E22-D22)+(G22-F22)-H22),"-")</f>
        <v/>
      </c>
      <c r="J22" s="355"/>
      <c r="K22" s="356"/>
      <c r="L22" s="356"/>
      <c r="M22" s="356"/>
      <c r="N22" s="356"/>
      <c r="O22" s="356"/>
      <c r="P22" s="356"/>
      <c r="Q22" s="357"/>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49999999999999" customHeight="1">
      <c r="A23" s="7">
        <f t="shared" ref="A23:A38" si="7">A22+1</f>
        <v>45941</v>
      </c>
      <c r="B23" s="46" t="str">
        <f t="shared" si="6"/>
        <v>土</v>
      </c>
      <c r="C23" s="94" t="s">
        <v>23</v>
      </c>
      <c r="D23" s="60"/>
      <c r="E23" s="15"/>
      <c r="F23" s="16"/>
      <c r="G23" s="17"/>
      <c r="H23" s="18"/>
      <c r="I23" s="6" t="str" cm="1">
        <f t="array" ref="I23">IFERROR(_xlfn.IFS(AND(D23&gt;0,E23=""),"--",AND(F23&gt;0,G23=""),"--",VALUE(TEXT(E23-D23,"[h]:mm"))+VALUE(TEXT(G23-F23,"[h]:mm"))-VALUE(TEXT(H23,"[h]:mm"))=0,"",VALUE(TEXT(E23-D23,"[h]:mm"))+VALUE(TEXT(G23-F23,"[h]:mm"))-VALUE(TEXT(H23,"[h]:mm"))&lt;0,"-",TRUE,(E23-D23)+(G23-F23)-H23),"-")</f>
        <v/>
      </c>
      <c r="J23" s="355"/>
      <c r="K23" s="356"/>
      <c r="L23" s="356"/>
      <c r="M23" s="356"/>
      <c r="N23" s="356"/>
      <c r="O23" s="356"/>
      <c r="P23" s="356"/>
      <c r="Q23" s="357"/>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49999999999999" customHeight="1">
      <c r="A24" s="7">
        <f t="shared" si="7"/>
        <v>45942</v>
      </c>
      <c r="B24" s="46" t="str">
        <f t="shared" si="6"/>
        <v>日</v>
      </c>
      <c r="C24" s="94" t="s">
        <v>23</v>
      </c>
      <c r="D24" s="60"/>
      <c r="E24" s="15"/>
      <c r="F24" s="16"/>
      <c r="G24" s="17"/>
      <c r="H24" s="18"/>
      <c r="I24" s="6" t="str" cm="1">
        <f t="array" ref="I24">IFERROR(_xlfn.IFS(AND(D24&gt;0,E24=""),"--",AND(F24&gt;0,G24=""),"--",VALUE(TEXT(E24-D24,"[h]:mm"))+VALUE(TEXT(G24-F24,"[h]:mm"))-VALUE(TEXT(H24,"[h]:mm"))=0,"",VALUE(TEXT(E24-D24,"[h]:mm"))+VALUE(TEXT(G24-F24,"[h]:mm"))-VALUE(TEXT(H24,"[h]:mm"))&lt;0,"-",TRUE,(E24-D24)+(G24-F24)-H24),"-")</f>
        <v/>
      </c>
      <c r="J24" s="355"/>
      <c r="K24" s="356"/>
      <c r="L24" s="356"/>
      <c r="M24" s="356"/>
      <c r="N24" s="356"/>
      <c r="O24" s="356"/>
      <c r="P24" s="356"/>
      <c r="Q24" s="357"/>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49999999999999" customHeight="1">
      <c r="A25" s="7">
        <f t="shared" si="7"/>
        <v>45943</v>
      </c>
      <c r="B25" s="46" t="str">
        <f t="shared" si="6"/>
        <v>月</v>
      </c>
      <c r="C25" s="94" t="s">
        <v>23</v>
      </c>
      <c r="D25" s="60"/>
      <c r="E25" s="15"/>
      <c r="F25" s="16"/>
      <c r="G25" s="17"/>
      <c r="H25" s="18"/>
      <c r="I25" s="6" t="str" cm="1">
        <f t="array" ref="I25">IFERROR(_xlfn.IFS(AND(D25&gt;0,E25=""),"--",AND(F25&gt;0,G25=""),"--",VALUE(TEXT(E25-D25,"[h]:mm"))+VALUE(TEXT(G25-F25,"[h]:mm"))-VALUE(TEXT(H25,"[h]:mm"))=0,"",VALUE(TEXT(E25-D25,"[h]:mm"))+VALUE(TEXT(G25-F25,"[h]:mm"))-VALUE(TEXT(H25,"[h]:mm"))&lt;0,"-",TRUE,(E25-D25)+(G25-F25)-H25),"-")</f>
        <v/>
      </c>
      <c r="J25" s="355"/>
      <c r="K25" s="356"/>
      <c r="L25" s="356"/>
      <c r="M25" s="356"/>
      <c r="N25" s="356"/>
      <c r="O25" s="356"/>
      <c r="P25" s="356"/>
      <c r="Q25" s="357"/>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49999999999999" customHeight="1">
      <c r="A26" s="7">
        <f t="shared" si="7"/>
        <v>45944</v>
      </c>
      <c r="B26" s="46" t="str">
        <f t="shared" si="6"/>
        <v>火</v>
      </c>
      <c r="C26" s="94" t="s">
        <v>125</v>
      </c>
      <c r="D26" s="61"/>
      <c r="E26" s="14"/>
      <c r="F26" s="16"/>
      <c r="G26" s="17"/>
      <c r="H26" s="18"/>
      <c r="I26" s="6" t="str" cm="1">
        <f t="array" ref="I26">IFERROR(_xlfn.IFS(AND(D26&gt;0,E26=""),"--",AND(F26&gt;0,G26=""),"--",VALUE(TEXT(E26-D26,"[h]:mm"))+VALUE(TEXT(G26-F26,"[h]:mm"))-VALUE(TEXT(H26,"[h]:mm"))=0,"",VALUE(TEXT(E26-D26,"[h]:mm"))+VALUE(TEXT(G26-F26,"[h]:mm"))-VALUE(TEXT(H26,"[h]:mm"))&lt;0,"-",TRUE,(E26-D26)+(G26-F26)-H26),"-")</f>
        <v/>
      </c>
      <c r="J26" s="355"/>
      <c r="K26" s="356"/>
      <c r="L26" s="356"/>
      <c r="M26" s="356"/>
      <c r="N26" s="356"/>
      <c r="O26" s="356"/>
      <c r="P26" s="356"/>
      <c r="Q26" s="357"/>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49999999999999" customHeight="1">
      <c r="A27" s="7">
        <f t="shared" si="7"/>
        <v>45945</v>
      </c>
      <c r="B27" s="46" t="str">
        <f t="shared" si="6"/>
        <v>水</v>
      </c>
      <c r="C27" s="94" t="s">
        <v>125</v>
      </c>
      <c r="D27" s="61"/>
      <c r="E27" s="14"/>
      <c r="F27" s="16"/>
      <c r="G27" s="17"/>
      <c r="H27" s="18"/>
      <c r="I27" s="6" t="str" cm="1">
        <f t="array" ref="I27">IFERROR(_xlfn.IFS(AND(D27&gt;0,E27=""),"--",AND(F27&gt;0,G27=""),"--",VALUE(TEXT(E27-D27,"[h]:mm"))+VALUE(TEXT(G27-F27,"[h]:mm"))-VALUE(TEXT(H27,"[h]:mm"))=0,"",VALUE(TEXT(E27-D27,"[h]:mm"))+VALUE(TEXT(G27-F27,"[h]:mm"))-VALUE(TEXT(H27,"[h]:mm"))&lt;0,"-",TRUE,(E27-D27)+(G27-F27)-H27),"-")</f>
        <v/>
      </c>
      <c r="J27" s="355"/>
      <c r="K27" s="375"/>
      <c r="L27" s="375"/>
      <c r="M27" s="375"/>
      <c r="N27" s="375"/>
      <c r="O27" s="375"/>
      <c r="P27" s="375"/>
      <c r="Q27" s="37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49999999999999" customHeight="1">
      <c r="A28" s="7">
        <f t="shared" si="7"/>
        <v>45946</v>
      </c>
      <c r="B28" s="46" t="str">
        <f t="shared" si="6"/>
        <v>木</v>
      </c>
      <c r="C28" s="94"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55"/>
      <c r="K28" s="375"/>
      <c r="L28" s="375"/>
      <c r="M28" s="375"/>
      <c r="N28" s="375"/>
      <c r="O28" s="375"/>
      <c r="P28" s="375"/>
      <c r="Q28" s="37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49999999999999" customHeight="1">
      <c r="A29" s="7">
        <f t="shared" si="7"/>
        <v>45947</v>
      </c>
      <c r="B29" s="46" t="str">
        <f t="shared" si="6"/>
        <v>金</v>
      </c>
      <c r="C29" s="94" t="s">
        <v>125</v>
      </c>
      <c r="D29" s="61"/>
      <c r="E29" s="14"/>
      <c r="F29" s="16"/>
      <c r="G29" s="17"/>
      <c r="H29" s="18"/>
      <c r="I29" s="6" t="str" cm="1">
        <f t="array" ref="I29">IFERROR(_xlfn.IFS(AND(D29&gt;0,E29=""),"--",AND(F29&gt;0,G29=""),"--",VALUE(TEXT(E29-D29,"[h]:mm"))+VALUE(TEXT(G29-F29,"[h]:mm"))-VALUE(TEXT(H29,"[h]:mm"))=0,"",VALUE(TEXT(E29-D29,"[h]:mm"))+VALUE(TEXT(G29-F29,"[h]:mm"))-VALUE(TEXT(H29,"[h]:mm"))&lt;0,"-",TRUE,(E29-D29)+(G29-F29)-H29),"-")</f>
        <v/>
      </c>
      <c r="J29" s="355"/>
      <c r="K29" s="375"/>
      <c r="L29" s="375"/>
      <c r="M29" s="375"/>
      <c r="N29" s="375"/>
      <c r="O29" s="375"/>
      <c r="P29" s="375"/>
      <c r="Q29" s="37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49999999999999" customHeight="1">
      <c r="A30" s="7">
        <f t="shared" si="7"/>
        <v>45948</v>
      </c>
      <c r="B30" s="46" t="str">
        <f t="shared" si="6"/>
        <v>土</v>
      </c>
      <c r="C30" s="94" t="s">
        <v>23</v>
      </c>
      <c r="D30" s="61"/>
      <c r="E30" s="14"/>
      <c r="F30" s="16"/>
      <c r="G30" s="17"/>
      <c r="H30" s="18"/>
      <c r="I30" s="6" t="str" cm="1">
        <f t="array" ref="I30">IFERROR(_xlfn.IFS(AND(D30&gt;0,E30=""),"--",AND(F30&gt;0,G30=""),"--",VALUE(TEXT(E30-D30,"[h]:mm"))+VALUE(TEXT(G30-F30,"[h]:mm"))-VALUE(TEXT(H30,"[h]:mm"))=0,"",VALUE(TEXT(E30-D30,"[h]:mm"))+VALUE(TEXT(G30-F30,"[h]:mm"))-VALUE(TEXT(H30,"[h]:mm"))&lt;0,"-",TRUE,(E30-D30)+(G30-F30)-H30),"-")</f>
        <v/>
      </c>
      <c r="J30" s="355"/>
      <c r="K30" s="356"/>
      <c r="L30" s="356"/>
      <c r="M30" s="356"/>
      <c r="N30" s="356"/>
      <c r="O30" s="356"/>
      <c r="P30" s="356"/>
      <c r="Q30" s="357"/>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49999999999999" customHeight="1">
      <c r="A31" s="7">
        <f t="shared" si="7"/>
        <v>45949</v>
      </c>
      <c r="B31" s="46" t="str">
        <f t="shared" si="6"/>
        <v>日</v>
      </c>
      <c r="C31" s="94" t="s">
        <v>23</v>
      </c>
      <c r="D31" s="60"/>
      <c r="E31" s="15"/>
      <c r="F31" s="16"/>
      <c r="G31" s="17"/>
      <c r="H31" s="18"/>
      <c r="I31" s="6" t="str" cm="1">
        <f t="array" ref="I31">IFERROR(_xlfn.IFS(AND(D31&gt;0,E31=""),"--",AND(F31&gt;0,G31=""),"--",VALUE(TEXT(E31-D31,"[h]:mm"))+VALUE(TEXT(G31-F31,"[h]:mm"))-VALUE(TEXT(H31,"[h]:mm"))=0,"",VALUE(TEXT(E31-D31,"[h]:mm"))+VALUE(TEXT(G31-F31,"[h]:mm"))-VALUE(TEXT(H31,"[h]:mm"))&lt;0,"-",TRUE,(E31-D31)+(G31-F31)-H31),"-")</f>
        <v/>
      </c>
      <c r="J31" s="355"/>
      <c r="K31" s="356"/>
      <c r="L31" s="356"/>
      <c r="M31" s="356"/>
      <c r="N31" s="356"/>
      <c r="O31" s="356"/>
      <c r="P31" s="356"/>
      <c r="Q31" s="357"/>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49999999999999" customHeight="1">
      <c r="A32" s="7">
        <f t="shared" si="7"/>
        <v>45950</v>
      </c>
      <c r="B32" s="46" t="str">
        <f t="shared" si="6"/>
        <v>月</v>
      </c>
      <c r="C32" s="94" t="s">
        <v>125</v>
      </c>
      <c r="D32" s="60"/>
      <c r="E32" s="15"/>
      <c r="F32" s="16"/>
      <c r="G32" s="17"/>
      <c r="H32" s="18"/>
      <c r="I32" s="6" t="str" cm="1">
        <f t="array" ref="I32">IFERROR(_xlfn.IFS(AND(D32&gt;0,E32=""),"--",AND(F32&gt;0,G32=""),"--",VALUE(TEXT(E32-D32,"[h]:mm"))+VALUE(TEXT(G32-F32,"[h]:mm"))-VALUE(TEXT(H32,"[h]:mm"))=0,"",VALUE(TEXT(E32-D32,"[h]:mm"))+VALUE(TEXT(G32-F32,"[h]:mm"))-VALUE(TEXT(H32,"[h]:mm"))&lt;0,"-",TRUE,(E32-D32)+(G32-F32)-H32),"-")</f>
        <v/>
      </c>
      <c r="J32" s="355"/>
      <c r="K32" s="356"/>
      <c r="L32" s="356"/>
      <c r="M32" s="356"/>
      <c r="N32" s="356"/>
      <c r="O32" s="356"/>
      <c r="P32" s="356"/>
      <c r="Q32" s="357"/>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49999999999999" customHeight="1">
      <c r="A33" s="7">
        <f t="shared" si="7"/>
        <v>45951</v>
      </c>
      <c r="B33" s="46" t="str">
        <f t="shared" si="6"/>
        <v>火</v>
      </c>
      <c r="C33" s="94" t="s">
        <v>125</v>
      </c>
      <c r="D33" s="13"/>
      <c r="E33" s="14"/>
      <c r="F33" s="16"/>
      <c r="G33" s="17"/>
      <c r="H33" s="18"/>
      <c r="I33" s="6" t="str" cm="1">
        <f t="array" ref="I33">IFERROR(_xlfn.IFS(AND(D33&gt;0,E33=""),"--",AND(F33&gt;0,G33=""),"--",VALUE(TEXT(E33-D33,"[h]:mm"))+VALUE(TEXT(G33-F33,"[h]:mm"))-VALUE(TEXT(H33,"[h]:mm"))=0,"",VALUE(TEXT(E33-D33,"[h]:mm"))+VALUE(TEXT(G33-F33,"[h]:mm"))-VALUE(TEXT(H33,"[h]:mm"))&lt;0,"-",TRUE,(E33-D33)+(G33-F33)-H33),"-")</f>
        <v/>
      </c>
      <c r="J33" s="355"/>
      <c r="K33" s="375"/>
      <c r="L33" s="375"/>
      <c r="M33" s="375"/>
      <c r="N33" s="375"/>
      <c r="O33" s="375"/>
      <c r="P33" s="375"/>
      <c r="Q33" s="37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49999999999999" customHeight="1">
      <c r="A34" s="7">
        <f t="shared" si="7"/>
        <v>45952</v>
      </c>
      <c r="B34" s="46" t="str">
        <f t="shared" si="6"/>
        <v>水</v>
      </c>
      <c r="C34" s="94" t="s">
        <v>125</v>
      </c>
      <c r="D34" s="13"/>
      <c r="E34" s="14"/>
      <c r="F34" s="16"/>
      <c r="G34" s="17"/>
      <c r="H34" s="18"/>
      <c r="I34" s="6" t="str" cm="1">
        <f t="array" ref="I34">IFERROR(_xlfn.IFS(AND(D34&gt;0,E34=""),"--",AND(F34&gt;0,G34=""),"--",VALUE(TEXT(E34-D34,"[h]:mm"))+VALUE(TEXT(G34-F34,"[h]:mm"))-VALUE(TEXT(H34,"[h]:mm"))=0,"",VALUE(TEXT(E34-D34,"[h]:mm"))+VALUE(TEXT(G34-F34,"[h]:mm"))-VALUE(TEXT(H34,"[h]:mm"))&lt;0,"-",TRUE,(E34-D34)+(G34-F34)-H34),"-")</f>
        <v/>
      </c>
      <c r="J34" s="355"/>
      <c r="K34" s="375"/>
      <c r="L34" s="375"/>
      <c r="M34" s="375"/>
      <c r="N34" s="375"/>
      <c r="O34" s="375"/>
      <c r="P34" s="375"/>
      <c r="Q34" s="37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49999999999999" customHeight="1">
      <c r="A35" s="7">
        <f t="shared" si="7"/>
        <v>45953</v>
      </c>
      <c r="B35" s="46" t="str">
        <f t="shared" si="6"/>
        <v>木</v>
      </c>
      <c r="C35" s="94"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55"/>
      <c r="K35" s="375"/>
      <c r="L35" s="375"/>
      <c r="M35" s="375"/>
      <c r="N35" s="375"/>
      <c r="O35" s="375"/>
      <c r="P35" s="375"/>
      <c r="Q35" s="37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49999999999999" customHeight="1">
      <c r="A36" s="7">
        <f t="shared" si="7"/>
        <v>45954</v>
      </c>
      <c r="B36" s="46" t="str">
        <f t="shared" si="6"/>
        <v>金</v>
      </c>
      <c r="C36" s="94" t="s">
        <v>125</v>
      </c>
      <c r="D36" s="13"/>
      <c r="E36" s="14"/>
      <c r="F36" s="16"/>
      <c r="G36" s="17"/>
      <c r="H36" s="18"/>
      <c r="I36" s="6" t="str" cm="1">
        <f t="array" ref="I36">IFERROR(_xlfn.IFS(AND(D36&gt;0,E36=""),"--",AND(F36&gt;0,G36=""),"--",VALUE(TEXT(E36-D36,"[h]:mm"))+VALUE(TEXT(G36-F36,"[h]:mm"))-VALUE(TEXT(H36,"[h]:mm"))=0,"",VALUE(TEXT(E36-D36,"[h]:mm"))+VALUE(TEXT(G36-F36,"[h]:mm"))-VALUE(TEXT(H36,"[h]:mm"))&lt;0,"-",TRUE,(E36-D36)+(G36-F36)-H36),"-")</f>
        <v/>
      </c>
      <c r="J36" s="355"/>
      <c r="K36" s="375"/>
      <c r="L36" s="375"/>
      <c r="M36" s="375"/>
      <c r="N36" s="375"/>
      <c r="O36" s="375"/>
      <c r="P36" s="375"/>
      <c r="Q36" s="37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49999999999999" customHeight="1">
      <c r="A37" s="7">
        <f t="shared" si="7"/>
        <v>45955</v>
      </c>
      <c r="B37" s="46" t="str">
        <f t="shared" si="6"/>
        <v>土</v>
      </c>
      <c r="C37" s="94" t="s">
        <v>23</v>
      </c>
      <c r="D37" s="13"/>
      <c r="E37" s="14"/>
      <c r="F37" s="16"/>
      <c r="G37" s="17"/>
      <c r="H37" s="18"/>
      <c r="I37" s="6" t="str" cm="1">
        <f t="array" ref="I37">IFERROR(_xlfn.IFS(AND(D37&gt;0,E37=""),"--",AND(F37&gt;0,G37=""),"--",VALUE(TEXT(E37-D37,"[h]:mm"))+VALUE(TEXT(G37-F37,"[h]:mm"))-VALUE(TEXT(H37,"[h]:mm"))=0,"",VALUE(TEXT(E37-D37,"[h]:mm"))+VALUE(TEXT(G37-F37,"[h]:mm"))-VALUE(TEXT(H37,"[h]:mm"))&lt;0,"-",TRUE,(E37-D37)+(G37-F37)-H37),"-")</f>
        <v/>
      </c>
      <c r="J37" s="355"/>
      <c r="K37" s="375"/>
      <c r="L37" s="375"/>
      <c r="M37" s="375"/>
      <c r="N37" s="375"/>
      <c r="O37" s="375"/>
      <c r="P37" s="375"/>
      <c r="Q37" s="37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49999999999999" customHeight="1">
      <c r="A38" s="7">
        <f t="shared" si="7"/>
        <v>45956</v>
      </c>
      <c r="B38" s="46" t="str">
        <f t="shared" si="6"/>
        <v>日</v>
      </c>
      <c r="C38" s="94" t="s">
        <v>23</v>
      </c>
      <c r="D38" s="60"/>
      <c r="E38" s="15"/>
      <c r="F38" s="16"/>
      <c r="G38" s="17"/>
      <c r="H38" s="18"/>
      <c r="I38" s="6" t="str" cm="1">
        <f t="array" ref="I38">IFERROR(_xlfn.IFS(AND(D38&gt;0,E38=""),"--",AND(F38&gt;0,G38=""),"--",VALUE(TEXT(E38-D38,"[h]:mm"))+VALUE(TEXT(G38-F38,"[h]:mm"))-VALUE(TEXT(H38,"[h]:mm"))=0,"",VALUE(TEXT(E38-D38,"[h]:mm"))+VALUE(TEXT(G38-F38,"[h]:mm"))-VALUE(TEXT(H38,"[h]:mm"))&lt;0,"-",TRUE,(E38-D38)+(G38-F38)-H38),"-")</f>
        <v/>
      </c>
      <c r="J38" s="355"/>
      <c r="K38" s="356"/>
      <c r="L38" s="356"/>
      <c r="M38" s="356"/>
      <c r="N38" s="356"/>
      <c r="O38" s="356"/>
      <c r="P38" s="356"/>
      <c r="Q38" s="357"/>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49999999999999" customHeight="1">
      <c r="A39" s="7">
        <f>A38+1</f>
        <v>45957</v>
      </c>
      <c r="B39" s="46" t="str">
        <f t="shared" si="6"/>
        <v>月</v>
      </c>
      <c r="C39" s="94"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55"/>
      <c r="K39" s="356"/>
      <c r="L39" s="356"/>
      <c r="M39" s="356"/>
      <c r="N39" s="356"/>
      <c r="O39" s="356"/>
      <c r="P39" s="356"/>
      <c r="Q39" s="357"/>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49999999999999" customHeight="1">
      <c r="A40" s="7">
        <f>A39+1</f>
        <v>45958</v>
      </c>
      <c r="B40" s="46" t="str">
        <f t="shared" si="6"/>
        <v>火</v>
      </c>
      <c r="C40" s="94" t="s">
        <v>125</v>
      </c>
      <c r="D40" s="13"/>
      <c r="E40" s="14"/>
      <c r="F40" s="16"/>
      <c r="G40" s="17"/>
      <c r="H40" s="18"/>
      <c r="I40" s="6" t="str" cm="1">
        <f t="array" ref="I40">IFERROR(_xlfn.IFS(AND(D40&gt;0,E40=""),"--",AND(F40&gt;0,G40=""),"--",VALUE(TEXT(E40-D40,"[h]:mm"))+VALUE(TEXT(G40-F40,"[h]:mm"))-VALUE(TEXT(H40,"[h]:mm"))=0,"",VALUE(TEXT(E40-D40,"[h]:mm"))+VALUE(TEXT(G40-F40,"[h]:mm"))-VALUE(TEXT(H40,"[h]:mm"))&lt;0,"-",TRUE,(E40-D40)+(G40-F40)-H40),"-")</f>
        <v/>
      </c>
      <c r="J40" s="355"/>
      <c r="K40" s="356"/>
      <c r="L40" s="356"/>
      <c r="M40" s="356"/>
      <c r="N40" s="356"/>
      <c r="O40" s="356"/>
      <c r="P40" s="356"/>
      <c r="Q40" s="357"/>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49999999999999" customHeight="1">
      <c r="A41" s="7">
        <f>IF(DAY(A40+1)&lt;4,"",A40+1)</f>
        <v>45959</v>
      </c>
      <c r="B41" s="46" t="str">
        <f t="shared" si="6"/>
        <v>水</v>
      </c>
      <c r="C41" s="94" t="s">
        <v>125</v>
      </c>
      <c r="D41" s="13"/>
      <c r="E41" s="14"/>
      <c r="F41" s="16"/>
      <c r="G41" s="17"/>
      <c r="H41" s="18"/>
      <c r="I41" s="6" t="str" cm="1">
        <f t="array" ref="I41">IFERROR(_xlfn.IFS(AND(D41&gt;0,E41=""),"--",AND(F41&gt;0,G41=""),"--",VALUE(TEXT(E41-D41,"[h]:mm"))+VALUE(TEXT(G41-F41,"[h]:mm"))-VALUE(TEXT(H41,"[h]:mm"))=0,"",VALUE(TEXT(E41-D41,"[h]:mm"))+VALUE(TEXT(G41-F41,"[h]:mm"))-VALUE(TEXT(H41,"[h]:mm"))&lt;0,"-",TRUE,(E41-D41)+(G41-F41)-H41),"-")</f>
        <v/>
      </c>
      <c r="J41" s="355"/>
      <c r="K41" s="356"/>
      <c r="L41" s="356"/>
      <c r="M41" s="356"/>
      <c r="N41" s="356"/>
      <c r="O41" s="356"/>
      <c r="P41" s="356"/>
      <c r="Q41" s="357"/>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49999999999999" customHeight="1">
      <c r="A42" s="7">
        <f>IF(DAY(A40+2)&lt;4,"",A40+2)</f>
        <v>45960</v>
      </c>
      <c r="B42" s="46" t="str">
        <f t="shared" si="6"/>
        <v>木</v>
      </c>
      <c r="C42" s="94" t="s">
        <v>125</v>
      </c>
      <c r="D42" s="13"/>
      <c r="E42" s="14"/>
      <c r="F42" s="16"/>
      <c r="G42" s="17"/>
      <c r="H42" s="18"/>
      <c r="I42" s="6" t="str" cm="1">
        <f t="array" ref="I42">IFERROR(_xlfn.IFS(AND(D42&gt;0,E42=""),"--",AND(F42&gt;0,G42=""),"--",VALUE(TEXT(E42-D42,"[h]:mm"))+VALUE(TEXT(G42-F42,"[h]:mm"))-VALUE(TEXT(H42,"[h]:mm"))=0,"",VALUE(TEXT(E42-D42,"[h]:mm"))+VALUE(TEXT(G42-F42,"[h]:mm"))-VALUE(TEXT(H42,"[h]:mm"))&lt;0,"-",TRUE,(E42-D42)+(G42-F42)-H42),"-")</f>
        <v/>
      </c>
      <c r="J42" s="355"/>
      <c r="K42" s="356"/>
      <c r="L42" s="356"/>
      <c r="M42" s="356"/>
      <c r="N42" s="356"/>
      <c r="O42" s="356"/>
      <c r="P42" s="356"/>
      <c r="Q42" s="357"/>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49999999999999" customHeight="1" thickBot="1">
      <c r="A43" s="8">
        <f>IF(DAY(A40+3)&lt;4,"",A40+3)</f>
        <v>45961</v>
      </c>
      <c r="B43" s="48" t="str">
        <f t="shared" si="6"/>
        <v>金</v>
      </c>
      <c r="C43" s="95" t="s">
        <v>125</v>
      </c>
      <c r="D43" s="50"/>
      <c r="E43" s="19"/>
      <c r="F43" s="20"/>
      <c r="G43" s="21"/>
      <c r="H43" s="22"/>
      <c r="I43" s="9" t="str" cm="1">
        <f t="array" ref="I43">IFERROR(_xlfn.IFS(AND(D43&gt;0,E43=""),"--",AND(F43&gt;0,G43=""),"--",VALUE(TEXT(E43-D43,"[h]:mm"))+VALUE(TEXT(G43-F43,"[h]:mm"))-VALUE(TEXT(H43,"[h]:mm"))=0,"",VALUE(TEXT(E43-D43,"[h]:mm"))+VALUE(TEXT(G43-F43,"[h]:mm"))-VALUE(TEXT(H43,"[h]:mm"))&lt;0,"-",TRUE,(E43-D43)+(G43-F43)-H43),"-")</f>
        <v/>
      </c>
      <c r="J43" s="391"/>
      <c r="K43" s="392"/>
      <c r="L43" s="392"/>
      <c r="M43" s="392"/>
      <c r="N43" s="392"/>
      <c r="O43" s="392"/>
      <c r="P43" s="392"/>
      <c r="Q43" s="393"/>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49999999999999"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159</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94" t="s">
        <v>10</v>
      </c>
      <c r="B46" s="395"/>
      <c r="C46" s="395"/>
      <c r="D46" s="395"/>
      <c r="E46" s="395"/>
      <c r="F46" s="395"/>
      <c r="G46" s="395"/>
      <c r="H46" s="395"/>
      <c r="I46" s="395"/>
      <c r="J46" s="395"/>
      <c r="K46" s="395"/>
      <c r="L46" s="395"/>
      <c r="M46" s="395"/>
      <c r="N46" s="395"/>
      <c r="O46" s="395"/>
      <c r="P46" s="395"/>
      <c r="Q46" s="396"/>
      <c r="AO46" s="30"/>
      <c r="AP46" s="30"/>
      <c r="AQ46" s="30"/>
      <c r="AR46" s="30"/>
      <c r="AS46" s="30"/>
    </row>
    <row r="47" spans="1:45" ht="10.5" customHeight="1" thickBot="1">
      <c r="A47" s="41"/>
      <c r="B47" s="64"/>
      <c r="C47" s="64"/>
      <c r="D47" s="397"/>
      <c r="E47" s="397"/>
      <c r="F47" s="65"/>
      <c r="G47" s="65"/>
      <c r="H47" s="65"/>
      <c r="I47" s="65"/>
      <c r="J47" s="397"/>
      <c r="K47" s="397"/>
      <c r="L47" s="397"/>
      <c r="M47" s="397"/>
      <c r="N47" s="397"/>
      <c r="O47" s="397"/>
      <c r="P47" s="397"/>
      <c r="Q47" s="398"/>
      <c r="AO47" s="30"/>
      <c r="AP47" s="30"/>
      <c r="AQ47" s="30"/>
      <c r="AR47" s="30"/>
      <c r="AS47" s="30"/>
    </row>
    <row r="48" spans="1:45" ht="16.5" customHeight="1" thickBot="1">
      <c r="A48" s="11"/>
      <c r="B48" s="399" t="s">
        <v>12</v>
      </c>
      <c r="C48" s="400"/>
      <c r="D48" s="401"/>
      <c r="E48" s="402"/>
      <c r="F48" s="63" t="s">
        <v>13</v>
      </c>
      <c r="G48" s="403"/>
      <c r="H48" s="404"/>
      <c r="I48" s="404"/>
      <c r="J48" s="405"/>
      <c r="K48" s="63" t="s">
        <v>11</v>
      </c>
      <c r="L48" s="406"/>
      <c r="M48" s="404"/>
      <c r="N48" s="404"/>
      <c r="O48" s="404"/>
      <c r="P48" s="405"/>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85" t="s">
        <v>55</v>
      </c>
      <c r="B50" s="385"/>
      <c r="C50" s="385"/>
      <c r="D50" s="385"/>
      <c r="E50" s="385"/>
      <c r="F50" s="385"/>
      <c r="G50" s="385"/>
      <c r="H50" s="385"/>
      <c r="I50" s="385"/>
      <c r="J50" s="385"/>
      <c r="K50" s="385"/>
      <c r="L50" s="385"/>
      <c r="M50" s="385"/>
      <c r="N50" s="385"/>
      <c r="O50" s="385"/>
      <c r="P50" s="385"/>
      <c r="Q50" s="385"/>
      <c r="AO50" s="30"/>
      <c r="AP50" s="30"/>
      <c r="AQ50" s="30"/>
      <c r="AR50" s="30"/>
      <c r="AS50" s="30"/>
    </row>
    <row r="51" spans="1:45" ht="21" customHeight="1">
      <c r="A51" s="386"/>
      <c r="B51" s="386"/>
      <c r="C51" s="386"/>
      <c r="D51" s="386"/>
      <c r="E51" s="386"/>
      <c r="F51" s="386"/>
      <c r="G51" s="386"/>
      <c r="H51" s="386"/>
      <c r="I51" s="386"/>
      <c r="J51" s="386"/>
      <c r="K51" s="386"/>
      <c r="L51" s="386"/>
      <c r="M51" s="386"/>
      <c r="N51" s="386"/>
      <c r="O51" s="386"/>
      <c r="P51" s="386"/>
      <c r="Q51" s="386"/>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142</v>
      </c>
      <c r="B53" s="213" t="s">
        <v>141</v>
      </c>
      <c r="C53" s="212"/>
      <c r="D53" s="212" t="str" cm="1">
        <f t="array" ref="D53">_xlfn.IFS(N54="裁量労働制","みなし労働時間(h/日)",N54="固定残業制","固定残業時間(h/月)",N54="(大学・国研等)裁量労働制","みなし労働時間(h/日)",TRUE,"-")</f>
        <v>-</v>
      </c>
      <c r="E53" s="212" t="s">
        <v>135</v>
      </c>
      <c r="F53" s="212" t="s">
        <v>136</v>
      </c>
      <c r="G53" s="214" t="s">
        <v>137</v>
      </c>
      <c r="H53" s="212" t="s">
        <v>138</v>
      </c>
      <c r="I53" s="215" t="s">
        <v>139</v>
      </c>
      <c r="J53" s="215" t="s">
        <v>140</v>
      </c>
      <c r="K53" s="216"/>
      <c r="L53" s="387" t="s">
        <v>143</v>
      </c>
      <c r="M53" s="388"/>
      <c r="N53" s="217" t="s">
        <v>21</v>
      </c>
      <c r="O53" s="218"/>
      <c r="P53" s="218"/>
      <c r="Q53" s="218"/>
      <c r="AI53" s="75"/>
    </row>
    <row r="54" spans="1:45" ht="11.5" hidden="1" outlineLevel="1" thickBot="1">
      <c r="A54" s="219">
        <f>$B$10</f>
        <v>22</v>
      </c>
      <c r="B54" s="220">
        <f>G10</f>
        <v>0</v>
      </c>
      <c r="C54" s="220"/>
      <c r="D54" s="221">
        <f>N10</f>
        <v>0</v>
      </c>
      <c r="E54" s="221">
        <f>COUNTIF($C$13:$C$43,"休暇")</f>
        <v>0</v>
      </c>
      <c r="F54" s="222">
        <f>A54-E54</f>
        <v>22</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89" t="str" cm="1">
        <f t="array" ref="L54">_xlfn.IFS(N54="裁量労働制",L57,N54="固定残業制",L58,N54="管理職",L56,N54="一般従業員",L59,N54="(大学・国研等)管理職",L60,N54="(大学・国研等)裁量労働制",L61,TRUE,"-")</f>
        <v>-</v>
      </c>
      <c r="M54" s="390"/>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1.5" hidden="1" outlineLevel="1" thickBot="1">
      <c r="A55" s="226"/>
      <c r="B55" s="226"/>
      <c r="C55" s="226"/>
      <c r="D55" s="227"/>
      <c r="E55" s="227"/>
      <c r="F55" s="227"/>
      <c r="G55" s="227"/>
      <c r="H55" s="227"/>
      <c r="I55" s="227"/>
      <c r="J55" s="227"/>
      <c r="K55" s="216"/>
      <c r="L55" s="228"/>
      <c r="M55" s="229"/>
      <c r="N55" s="226"/>
      <c r="O55" s="226"/>
      <c r="P55" s="226"/>
      <c r="Q55" s="226"/>
    </row>
    <row r="56" spans="1:45" ht="11.5" hidden="1" outlineLevel="1" thickBot="1">
      <c r="A56" s="219">
        <f>A54</f>
        <v>22</v>
      </c>
      <c r="B56" s="220">
        <f>B54</f>
        <v>0</v>
      </c>
      <c r="C56" s="220"/>
      <c r="D56" s="230"/>
      <c r="E56" s="221">
        <f>E54</f>
        <v>0</v>
      </c>
      <c r="F56" s="222">
        <f>A56-E56</f>
        <v>22</v>
      </c>
      <c r="G56" s="230">
        <f>G54</f>
        <v>0</v>
      </c>
      <c r="H56" s="221">
        <f>H54</f>
        <v>0</v>
      </c>
      <c r="I56" s="221">
        <f>I54</f>
        <v>0</v>
      </c>
      <c r="J56" s="230">
        <f>J54</f>
        <v>0</v>
      </c>
      <c r="K56" s="216"/>
      <c r="L56" s="389">
        <f>ROUNDDOWN(IF((B56*F56-G56)&gt;=(H56+I56+J56),H56+J56,IF((B56*F56-G56)&lt;=(H56+I56+J56),(B56*F56-G56)*(H56+J56)/(H56+I56+J56))),2)</f>
        <v>0</v>
      </c>
      <c r="M56" s="390"/>
      <c r="N56" s="225" t="s">
        <v>84</v>
      </c>
      <c r="O56" s="225"/>
      <c r="P56" s="225"/>
      <c r="Q56" s="225"/>
    </row>
    <row r="57" spans="1:45" ht="11.5" hidden="1" outlineLevel="1" thickBot="1">
      <c r="A57" s="219">
        <f>A54</f>
        <v>22</v>
      </c>
      <c r="B57" s="220">
        <f>B54</f>
        <v>0</v>
      </c>
      <c r="C57" s="220"/>
      <c r="D57" s="231">
        <f>D54</f>
        <v>0</v>
      </c>
      <c r="E57" s="221">
        <f>E54</f>
        <v>0</v>
      </c>
      <c r="F57" s="222">
        <f>A57-E57</f>
        <v>22</v>
      </c>
      <c r="G57" s="230">
        <f>G54</f>
        <v>0</v>
      </c>
      <c r="H57" s="221">
        <f>H54</f>
        <v>0</v>
      </c>
      <c r="I57" s="221">
        <f>I54</f>
        <v>0</v>
      </c>
      <c r="J57" s="221">
        <f>J54</f>
        <v>0</v>
      </c>
      <c r="K57" s="216"/>
      <c r="L57" s="389">
        <f>ROUNDDOWN(IF((D57*F57-G57)&gt;=(H57+I57),H57,IF((D57*F57-G57)&lt;(H57+I57),(D57*F57-G57)/(H57+I57)*H57))+J57,2)</f>
        <v>0</v>
      </c>
      <c r="M57" s="390"/>
      <c r="N57" s="225" t="s">
        <v>16</v>
      </c>
      <c r="O57" s="225"/>
      <c r="P57" s="225"/>
      <c r="Q57" s="225"/>
    </row>
    <row r="58" spans="1:45" ht="11.5" hidden="1" outlineLevel="1" thickBot="1">
      <c r="A58" s="219">
        <f>A54</f>
        <v>22</v>
      </c>
      <c r="B58" s="220">
        <f>B54</f>
        <v>0</v>
      </c>
      <c r="C58" s="220"/>
      <c r="D58" s="231">
        <f>D54</f>
        <v>0</v>
      </c>
      <c r="E58" s="221">
        <f>E54</f>
        <v>0</v>
      </c>
      <c r="F58" s="222">
        <f>A58-E58</f>
        <v>22</v>
      </c>
      <c r="G58" s="230">
        <f>G54</f>
        <v>0</v>
      </c>
      <c r="H58" s="221">
        <f>H54</f>
        <v>0</v>
      </c>
      <c r="I58" s="221">
        <f>I54</f>
        <v>0</v>
      </c>
      <c r="J58" s="221">
        <f>J54</f>
        <v>0</v>
      </c>
      <c r="K58" s="216"/>
      <c r="L58" s="389">
        <f>ROUNDDOWN(IF((B58*F58-G58)&gt;=(H58+I58),H58,IF((H58+I58)&lt;(B58*F58-G58+D58),(B58*F58-G58)*H58/(H58+I58),(B58*F58-G58)*H58/(H58+I58)+((H58+I58)-(B58*F58-G58+D58))*H58/(H58+I58)))+J58,2)</f>
        <v>0</v>
      </c>
      <c r="M58" s="390"/>
      <c r="N58" s="225" t="s">
        <v>17</v>
      </c>
      <c r="O58" s="225"/>
      <c r="P58" s="225"/>
      <c r="Q58" s="225"/>
    </row>
    <row r="59" spans="1:45" ht="11.5" hidden="1" outlineLevel="1" thickBot="1">
      <c r="A59" s="232"/>
      <c r="B59" s="232"/>
      <c r="C59" s="232"/>
      <c r="D59" s="233"/>
      <c r="E59" s="233"/>
      <c r="F59" s="233"/>
      <c r="G59" s="233"/>
      <c r="H59" s="233"/>
      <c r="I59" s="233"/>
      <c r="J59" s="233"/>
      <c r="K59" s="232"/>
      <c r="L59" s="389">
        <f>H54+J54</f>
        <v>0</v>
      </c>
      <c r="M59" s="390"/>
      <c r="N59" s="225" t="s">
        <v>18</v>
      </c>
      <c r="O59" s="225"/>
      <c r="P59" s="225"/>
      <c r="Q59" s="225"/>
    </row>
    <row r="60" spans="1:45" ht="13.5" hidden="1" outlineLevel="1" thickBot="1">
      <c r="A60" s="219">
        <f>A54</f>
        <v>22</v>
      </c>
      <c r="B60" s="220">
        <f>B54</f>
        <v>0</v>
      </c>
      <c r="C60" s="220"/>
      <c r="D60" s="231"/>
      <c r="E60" s="221">
        <f>E54</f>
        <v>0</v>
      </c>
      <c r="F60" s="222">
        <f>A60-E60</f>
        <v>22</v>
      </c>
      <c r="G60" s="230"/>
      <c r="H60" s="221">
        <f>H54</f>
        <v>0</v>
      </c>
      <c r="I60" s="221">
        <f>I54</f>
        <v>0</v>
      </c>
      <c r="J60" s="221">
        <f>J54</f>
        <v>0</v>
      </c>
      <c r="K60" s="216"/>
      <c r="L60" s="389">
        <f>ROUNDDOWN(IF((A60*B60)&gt;=(H60+J60+I60),(A60*B60),IF((A60*B60)&lt;(H60+J60+I60),(H60+J60+I60))),2)</f>
        <v>0</v>
      </c>
      <c r="M60" s="418"/>
      <c r="N60" s="235" t="s">
        <v>108</v>
      </c>
      <c r="O60" s="225"/>
      <c r="P60" s="225"/>
      <c r="Q60" s="225"/>
    </row>
    <row r="61" spans="1:45" ht="13.5" hidden="1" outlineLevel="1" thickBot="1">
      <c r="A61" s="219">
        <f>A54</f>
        <v>22</v>
      </c>
      <c r="B61" s="220">
        <f>B54</f>
        <v>0</v>
      </c>
      <c r="C61" s="220"/>
      <c r="D61" s="231">
        <f>D54</f>
        <v>0</v>
      </c>
      <c r="E61" s="221">
        <f>E54</f>
        <v>0</v>
      </c>
      <c r="F61" s="222">
        <f>A61-E61</f>
        <v>22</v>
      </c>
      <c r="G61" s="230">
        <f>G54</f>
        <v>0</v>
      </c>
      <c r="H61" s="221">
        <f>H54</f>
        <v>0</v>
      </c>
      <c r="I61" s="221">
        <f>I54</f>
        <v>0</v>
      </c>
      <c r="J61" s="221">
        <f>J54</f>
        <v>0</v>
      </c>
      <c r="K61" s="216"/>
      <c r="L61" s="389">
        <f>ROUNDDOWN(IF((A61*D61)+G61&gt;=(H61+J61+I61),(A61*D61)+G61,IF((A61*D61)+G61&lt;(H61+J61+I61),(H61+J61+I61))),2)</f>
        <v>0</v>
      </c>
      <c r="M61" s="418"/>
      <c r="N61" s="235" t="s">
        <v>109</v>
      </c>
      <c r="O61" s="225"/>
      <c r="P61" s="225"/>
      <c r="Q61" s="225"/>
    </row>
    <row r="62" spans="1:45" ht="11.5"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419"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20"/>
      <c r="D64" s="421" t="str" cm="1">
        <f t="array" ref="D64">IF(AND(B95="",B126="",B157=""),"●",IF(_xlfn.IFS($N$54="管理職",B95,$N$54="裁量労働制",B126,$N$54="固定残業制",B157,TRUE,"")=0,"",_xlfn.IFS($N$54="管理職",B95,$N$54="裁量労働制",B126,$N$54="固定残業制",B157,TRUE,"")))</f>
        <v/>
      </c>
      <c r="E64" s="422"/>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423"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24"/>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407"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08"/>
      <c r="N68" s="408"/>
      <c r="O68" s="409"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10"/>
      <c r="Q68" s="118"/>
    </row>
    <row r="69" spans="1:18" ht="16.5" customHeight="1">
      <c r="A69" s="114"/>
      <c r="B69" s="411"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12"/>
      <c r="D69" s="413"/>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15"/>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416" t="str" cm="1">
        <f t="array" ref="B71">IF(AND(B101="",B132="",B163=""),"●",IF(_xlfn.IFS($N$54="管理職",B101,$N$54="裁量労働制",B132,$N$54="固定残業制",B163,TRUE,"")=0,"",_xlfn.IFS($N$54="管理職",B101,$N$54="裁量労働制",B132,$N$54="固定残業制",B163,TRUE,"")))</f>
        <v/>
      </c>
      <c r="C71" s="416"/>
      <c r="D71" s="416"/>
      <c r="E71" s="416"/>
      <c r="F71" s="416"/>
      <c r="G71" s="417" t="str" cm="1">
        <f t="array" ref="G71">IF(AND(H101="",H132="",H163=""),"●",IF(_xlfn.IFS($N$54="管理職",H101,$N$54="裁量労働制",H132,$N$54="固定残業制",H163,TRUE,"")=0,"",_xlfn.IFS($N$54="管理職",H101,$N$54="裁量労働制",H132,$N$54="固定残業制",H163,TRUE,"")))</f>
        <v/>
      </c>
      <c r="H71" s="417"/>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435" t="str" cm="1">
        <f t="array" ref="B72">IF(AND(B102="",B133="",B164=""),"●",IF(_xlfn.IFS($N$54="管理職",B102,$N$54="裁量労働制",B133,$N$54="固定残業制",B164,TRUE,"")=0,"",_xlfn.IFS($N$54="管理職",B102,$N$54="裁量労働制",B133,$N$54="固定残業制",B164,TRUE,"")))</f>
        <v/>
      </c>
      <c r="C72" s="436"/>
      <c r="D72" s="43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416" t="str" cm="1">
        <f t="array" ref="B76">IF(AND(B106="",B137="",B166=""),"●",IF(_xlfn.IFS($N$54="管理職",B106,$N$54="裁量労働制",B137,$N$54="固定残業制",B166,TRUE,"")=0,"",_xlfn.IFS($N$54="管理職",B106,$N$54="裁量労働制",B137,$N$54="固定残業制",B166,TRUE,"")))</f>
        <v/>
      </c>
      <c r="C76" s="416"/>
      <c r="D76" s="416"/>
      <c r="E76" s="416"/>
      <c r="F76" s="416"/>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414" t="str" cm="1">
        <f t="array" ref="B78">IF(AND(B108="",B139="",B168=""),"●",IF(_xlfn.IFS($N$54="管理職",B108,$N$54="裁量労働制",B139,$N$54="固定残業制",B168,TRUE,"")=0,"",_xlfn.IFS($N$54="管理職",B108,$N$54="裁量労働制",B139,$N$54="固定残業制",B168,TRUE,"")))</f>
        <v/>
      </c>
      <c r="C78" s="438"/>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425" t="str" cm="1">
        <f t="array" ref="B83">IF(AND(B114="",B145="",B174=""),"●",IF(_xlfn.IFS($N$54="管理職",B114,$N$54="裁量労働制",B145,$N$54="固定残業制",B174,TRUE,"")=0,"",_xlfn.IFS($N$54="管理職",B114,$N$54="裁量労働制",B145,$N$54="固定残業制",B174,TRUE,"")))</f>
        <v/>
      </c>
      <c r="C83" s="426"/>
      <c r="D83" s="426"/>
      <c r="E83" s="42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42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429" t="str" cm="1">
        <f t="array" ref="B84">IF(AND(B115="",B146="",B175=""),"●",IF(_xlfn.IFS($N$54="管理職",B115,$N$54="裁量労働制",B146,$N$54="固定残業制",B175,TRUE,"")=0,"",_xlfn.IFS($N$54="管理職",B115,$N$54="裁量労働制",B146,$N$54="固定残業制",B175,TRUE,"")))</f>
        <v/>
      </c>
      <c r="C84" s="430" t="str" cm="1">
        <f t="array" ref="C84">IF(AND(C115="",C146="",C175=""),"●",IF(_xlfn.IFS($N$54="管理職",C115,$N$54="裁量労働制",C146,$N$54="固定残業制",C175,TRUE,"")=0,"",_xlfn.IFS($N$54="管理職",C115,$N$54="裁量労働制",C146,$N$54="固定残業制",C175,TRUE,"")))</f>
        <v>●</v>
      </c>
      <c r="D84" s="431"/>
      <c r="E84" s="42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42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425" t="str" cm="1">
        <f t="array" ref="B87">IF(AND(B118="",B149="",B178=""),"●",IF(_xlfn.IFS($N$54="管理職",B118,$N$54="裁量労働制",B149,$N$54="固定残業制",B178,TRUE,"")=0,"",_xlfn.IFS($N$54="管理職",B118,$N$54="裁量労働制",B149,$N$54="固定残業制",B178,TRUE,"")))</f>
        <v/>
      </c>
      <c r="C87" s="426"/>
      <c r="D87" s="426"/>
      <c r="E87" s="42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42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429" t="str" cm="1">
        <f t="array" ref="B88">IF(AND(B119="",B150="",B179=""),"●",IF(_xlfn.IFS($N$54="管理職",B119,$N$54="裁量労働制",B150,$N$54="固定残業制",B179,TRUE,"")=0,"",_xlfn.IFS($N$54="管理職",B119,$N$54="裁量労働制",B150,$N$54="固定残業制",B179,TRUE,"")))</f>
        <v/>
      </c>
      <c r="C88" s="430" t="str" cm="1">
        <f t="array" ref="C88">IF(AND(C119="",C150="",C179=""),"●",IF(_xlfn.IFS($N$54="管理職",C119,$N$54="裁量労働制",C150,$N$54="固定残業制",C179,TRUE,"")=0,"",_xlfn.IFS($N$54="管理職",C119,$N$54="裁量労働制",C150,$N$54="固定残業制",C179,TRUE,"")))</f>
        <v>●</v>
      </c>
      <c r="D88" s="431"/>
      <c r="E88" s="42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42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42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432" t="str" cm="1">
        <f t="array" ref="M90">IF(AND(M121="",M152="",M181=""),"●",IF(_xlfn.IFS($N$54="管理職",M121,$N$54="裁量労働制",M152,$N$54="固定残業制",M181,TRUE,"")=0,"",_xlfn.IFS($N$54="管理職",M121,$N$54="裁量労働制",M152,$N$54="固定残業制",M181,TRUE,"")))</f>
        <v/>
      </c>
      <c r="N90" s="43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434" t="str" cm="1">
        <f t="array" ref="B91">IF(AND(B122="",B153="",B182=""),"●",IF(_xlfn.IFS($N$54="管理職",B122,$N$54="裁量労働制",B153,$N$54="固定残業制",B182,TRUE,"")=0,"",_xlfn.IFS($N$54="管理職",B122,$N$54="裁量労働制",B153,$N$54="固定残業制",B182,TRUE,"")))</f>
        <v/>
      </c>
      <c r="C91" s="43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42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99999999999999" hidden="1" customHeight="1" outlineLevel="1">
      <c r="A93" s="314" t="s">
        <v>56</v>
      </c>
      <c r="B93" s="237" t="s">
        <v>134</v>
      </c>
      <c r="C93" s="238"/>
      <c r="D93" s="239"/>
      <c r="E93" s="239"/>
      <c r="F93" s="239"/>
      <c r="G93" s="239"/>
      <c r="H93" s="239"/>
      <c r="I93" s="239"/>
      <c r="J93" s="240"/>
      <c r="K93" s="240"/>
      <c r="L93" s="240"/>
      <c r="M93" s="240"/>
      <c r="N93" s="240"/>
      <c r="O93" s="240"/>
      <c r="P93" s="240"/>
      <c r="Q93" s="315"/>
    </row>
    <row r="94" spans="1:18" ht="14" hidden="1" outlineLevel="1">
      <c r="A94" s="249"/>
      <c r="B94" s="248" t="str">
        <f>$A$53</f>
        <v>所定労働日数(日/月)</v>
      </c>
      <c r="C94" s="234"/>
      <c r="D94" s="249"/>
      <c r="E94" s="233">
        <f>$A$54</f>
        <v>22</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144</v>
      </c>
      <c r="N94" s="216"/>
      <c r="O94" s="256" t="s">
        <v>146</v>
      </c>
      <c r="P94" s="216"/>
      <c r="Q94" s="316"/>
    </row>
    <row r="95" spans="1:18" ht="14" hidden="1" outlineLevel="1">
      <c r="A95" s="249"/>
      <c r="B95" s="248" t="str">
        <f>$E$53</f>
        <v>休暇日数(日/月)</v>
      </c>
      <c r="C95" s="258"/>
      <c r="D95" s="249"/>
      <c r="E95" s="233">
        <f>$E$54</f>
        <v>0</v>
      </c>
      <c r="F95" s="259">
        <f>$F$54</f>
        <v>22</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99999999999999" hidden="1" customHeight="1" outlineLevel="1">
      <c r="A96" s="249"/>
      <c r="B96" s="264" t="s">
        <v>85</v>
      </c>
      <c r="C96" s="264"/>
      <c r="D96" s="257"/>
      <c r="E96" s="265"/>
      <c r="F96" s="265"/>
      <c r="G96" s="265"/>
      <c r="H96" s="265"/>
      <c r="I96" s="265"/>
      <c r="J96" s="216"/>
      <c r="K96" s="216"/>
      <c r="L96" s="216"/>
      <c r="M96" s="216"/>
      <c r="N96" s="216"/>
      <c r="O96" s="216"/>
      <c r="P96" s="216"/>
      <c r="Q96" s="316"/>
    </row>
    <row r="97" spans="1:104" ht="19.399999999999999" hidden="1" customHeight="1" outlineLevel="1">
      <c r="A97" s="249"/>
      <c r="B97" s="264"/>
      <c r="C97" s="264"/>
      <c r="D97" s="257"/>
      <c r="E97" s="265"/>
      <c r="F97" s="265"/>
      <c r="G97" s="265"/>
      <c r="H97" s="265"/>
      <c r="I97" s="265"/>
      <c r="J97" s="216"/>
      <c r="K97" s="216"/>
      <c r="L97" s="216"/>
      <c r="M97" s="216"/>
      <c r="N97" s="216"/>
      <c r="O97" s="216"/>
      <c r="P97" s="216"/>
      <c r="Q97" s="316"/>
    </row>
    <row r="98" spans="1:104" ht="19.399999999999999" hidden="1" customHeight="1" outlineLevel="1">
      <c r="A98" s="271"/>
      <c r="B98" s="270" t="s">
        <v>146</v>
      </c>
      <c r="C98" s="271"/>
      <c r="D98" s="270"/>
      <c r="E98" s="271"/>
      <c r="F98" s="265"/>
      <c r="G98" s="272"/>
      <c r="H98" s="274" t="s">
        <v>160</v>
      </c>
      <c r="I98" s="272"/>
      <c r="J98" s="253" t="str">
        <f>$H$53</f>
        <v>NEDO事業の従事時間(h/月)</v>
      </c>
      <c r="K98" s="216"/>
      <c r="L98" s="216"/>
      <c r="M98" s="284" t="str">
        <f>$I$53</f>
        <v>他の公的事業従事時間(h/月)</v>
      </c>
      <c r="N98" s="254"/>
      <c r="O98" s="312" t="s">
        <v>145</v>
      </c>
      <c r="P98" s="216"/>
      <c r="Q98" s="316"/>
    </row>
    <row r="99" spans="1:104" s="80" customFormat="1" ht="19.399999999999999" hidden="1" customHeight="1" outlineLevel="1">
      <c r="A99" s="249"/>
      <c r="B99" s="444">
        <f>O95</f>
        <v>0</v>
      </c>
      <c r="C99" s="445"/>
      <c r="D99" s="267"/>
      <c r="E99" s="277" t="str" cm="1">
        <f t="array" ref="E99">_xlfn.IFS(B99&lt;G99,"＜",B99&gt;=G99,"≧",TRUE,"")</f>
        <v>≧</v>
      </c>
      <c r="F99" s="265"/>
      <c r="G99" s="278">
        <f>$H$54+$I$54+$J$54</f>
        <v>0</v>
      </c>
      <c r="H99" s="249" t="s">
        <v>57</v>
      </c>
      <c r="I99" s="272" t="s">
        <v>58</v>
      </c>
      <c r="J99" s="278">
        <f>$H$54</f>
        <v>0</v>
      </c>
      <c r="K99" s="277" t="s">
        <v>86</v>
      </c>
      <c r="L99" s="446">
        <f>$I$54</f>
        <v>0</v>
      </c>
      <c r="M99" s="447"/>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99999999999999"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99999999999999"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99999999999999"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99999999999999"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99999999999999"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99999999999999"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99999999999999"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99999999999999"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148</v>
      </c>
      <c r="N107" s="299">
        <f>J56</f>
        <v>0</v>
      </c>
      <c r="O107" s="258"/>
      <c r="P107" s="446"/>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99999999999999" hidden="1" customHeight="1" outlineLevel="1">
      <c r="A108" s="249"/>
      <c r="B108" s="448">
        <f>O95</f>
        <v>0</v>
      </c>
      <c r="C108" s="449"/>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441"/>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99999999999999"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99999999999999"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99999999999999"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99999999999999"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99999999999999"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99999999999999"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99999999999999"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99999999999999"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99999999999999"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99999999999999"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99999999999999"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99999999999999"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99999999999999"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99999999999999"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99999999999999"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99999999999999"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4" hidden="1" outlineLevel="1">
      <c r="A125" s="249"/>
      <c r="B125" s="248" t="str">
        <f>$A$53</f>
        <v>所定労働日数(日/月)</v>
      </c>
      <c r="C125" s="234"/>
      <c r="D125" s="249"/>
      <c r="E125" s="233">
        <f>$A$54</f>
        <v>22</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144</v>
      </c>
      <c r="N125" s="216"/>
      <c r="O125" s="271" t="s">
        <v>146</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4" hidden="1" outlineLevel="1">
      <c r="A126" s="249"/>
      <c r="B126" s="257" t="str">
        <f>$E$53</f>
        <v>休暇日数(日/月)</v>
      </c>
      <c r="C126" s="258"/>
      <c r="D126" s="249"/>
      <c r="E126" s="233">
        <f>$E$54</f>
        <v>0</v>
      </c>
      <c r="F126" s="259">
        <f>$F$54</f>
        <v>22</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99999999999999"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99999999999999"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99999999999999" hidden="1" customHeight="1" outlineLevel="1">
      <c r="A129" s="271"/>
      <c r="B129" s="270" t="s">
        <v>146</v>
      </c>
      <c r="C129" s="271"/>
      <c r="D129" s="270"/>
      <c r="E129" s="271"/>
      <c r="F129" s="265"/>
      <c r="G129" s="272"/>
      <c r="H129" s="273" t="s">
        <v>147</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99999999999999" hidden="1" customHeight="1" outlineLevel="1">
      <c r="A130" s="249"/>
      <c r="B130" s="448">
        <f>O126</f>
        <v>0</v>
      </c>
      <c r="C130" s="449"/>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99999999999999"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99999999999999"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99999999999999"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99999999999999" hidden="1" customHeight="1" outlineLevel="1">
      <c r="A134" s="249"/>
      <c r="B134" s="267"/>
      <c r="C134" s="234"/>
      <c r="D134" s="267"/>
      <c r="E134" s="277"/>
      <c r="F134" s="277"/>
      <c r="G134" s="272"/>
      <c r="H134" s="278"/>
      <c r="I134" s="249"/>
      <c r="J134" s="272"/>
      <c r="K134" s="278"/>
      <c r="L134" s="291" t="s">
        <v>89</v>
      </c>
      <c r="M134" s="275"/>
      <c r="N134" s="258"/>
      <c r="O134" s="258" t="s">
        <v>145</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99999999999999"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99999999999999"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99999999999999"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99999999999999"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450"/>
      <c r="N138" s="258"/>
      <c r="O138" s="443"/>
      <c r="P138" s="446"/>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99999999999999" hidden="1" customHeight="1" outlineLevel="1">
      <c r="A139" s="249"/>
      <c r="B139" s="448">
        <f>$O$126</f>
        <v>0</v>
      </c>
      <c r="C139" s="449"/>
      <c r="D139" s="267"/>
      <c r="E139" s="258" t="s">
        <v>51</v>
      </c>
      <c r="F139" s="288" t="str">
        <f>"("&amp;$H$138&amp;" "&amp;$K$138&amp;" + "&amp;$I$53&amp;" "&amp;$I$54&amp;")"</f>
        <v>(NEDO事業の従事時間(h/月) 0 + 他の公的事業従事時間(h/月) 0)</v>
      </c>
      <c r="G139" s="289"/>
      <c r="H139" s="290"/>
      <c r="I139" s="290"/>
      <c r="J139" s="290"/>
      <c r="K139" s="290"/>
      <c r="L139" s="290"/>
      <c r="M139" s="451"/>
      <c r="N139" s="279"/>
      <c r="O139" s="441"/>
      <c r="P139" s="441"/>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99999999999999"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99999999999999"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99999999999999"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99999999999999"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99999999999999"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99999999999999"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99999999999999"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99999999999999"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99999999999999"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99999999999999"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99999999999999"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99999999999999"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99999999999999"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99999999999999"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99999999999999"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99999999999999"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99999999999999" hidden="1" customHeight="1" outlineLevel="1">
      <c r="A156" s="271"/>
      <c r="B156" s="248" t="str">
        <f>$A$53</f>
        <v>所定労働日数(日/月)</v>
      </c>
      <c r="C156" s="234"/>
      <c r="D156" s="249"/>
      <c r="E156" s="250">
        <f>A54</f>
        <v>22</v>
      </c>
      <c r="F156" s="251" t="str">
        <f>$F$53</f>
        <v>稼働日数(日/月)</v>
      </c>
      <c r="G156" s="252"/>
      <c r="H156" s="253" t="s">
        <v>149</v>
      </c>
      <c r="I156" s="216"/>
      <c r="J156" s="254" t="s">
        <v>150</v>
      </c>
      <c r="K156" s="216"/>
      <c r="L156" s="216"/>
      <c r="M156" s="255" t="s">
        <v>151</v>
      </c>
      <c r="N156" s="216"/>
      <c r="O156" s="256" t="s">
        <v>146</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99999999999999" hidden="1" customHeight="1" outlineLevel="1">
      <c r="A157" s="249"/>
      <c r="B157" s="257" t="str">
        <f>$E$53</f>
        <v>休暇日数(日/月)</v>
      </c>
      <c r="C157" s="258"/>
      <c r="D157" s="249"/>
      <c r="E157" s="250">
        <f>E54</f>
        <v>0</v>
      </c>
      <c r="F157" s="259">
        <f>F54</f>
        <v>22</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99999999999999"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99999999999999"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99999999999999" hidden="1" customHeight="1" outlineLevel="1">
      <c r="A160" s="271"/>
      <c r="B160" s="270" t="s">
        <v>146</v>
      </c>
      <c r="C160" s="271"/>
      <c r="D160" s="270"/>
      <c r="E160" s="271"/>
      <c r="F160" s="265"/>
      <c r="G160" s="272"/>
      <c r="H160" s="273" t="s">
        <v>152</v>
      </c>
      <c r="I160" s="272"/>
      <c r="J160" s="253" t="str">
        <f>$H$53</f>
        <v>NEDO事業の従事時間(h/月)</v>
      </c>
      <c r="K160" s="274"/>
      <c r="L160" s="216"/>
      <c r="M160" s="257"/>
      <c r="N160" s="275"/>
      <c r="O160" s="275" t="str">
        <f>$I$53</f>
        <v>他の公的事業従事時間(h/月)</v>
      </c>
      <c r="P160" s="439"/>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99999999999999" hidden="1" customHeight="1" outlineLevel="1">
      <c r="A161" s="249"/>
      <c r="B161" s="440" t="str">
        <f>TEXT($B$58*$F$58-G58,"###.00")&amp;" /固定除く"</f>
        <v>.00 /固定除く</v>
      </c>
      <c r="C161" s="441"/>
      <c r="D161" s="441"/>
      <c r="E161" s="277" t="str" cm="1">
        <f t="array" ref="E161">_xlfn.IFS(($B$58*$F$58-G58)&lt;G161,"＜",($B$58*$F$58-G58)&gt;=G161,"≧",TRUE,"")</f>
        <v>≧</v>
      </c>
      <c r="F161" s="265"/>
      <c r="G161" s="278">
        <f>$H$54+$I$54</f>
        <v>0</v>
      </c>
      <c r="H161" s="263" t="s">
        <v>57</v>
      </c>
      <c r="I161" s="272"/>
      <c r="J161" s="442">
        <f>$H$54</f>
        <v>0</v>
      </c>
      <c r="K161" s="441"/>
      <c r="L161" s="280"/>
      <c r="M161" s="279"/>
      <c r="N161" s="263" t="s">
        <v>61</v>
      </c>
      <c r="O161" s="279">
        <f>$I$54</f>
        <v>0</v>
      </c>
      <c r="P161" s="439"/>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99999999999999"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99999999999999" hidden="1" customHeight="1" outlineLevel="1">
      <c r="A163" s="271"/>
      <c r="B163" s="270" t="s">
        <v>53</v>
      </c>
      <c r="C163" s="271"/>
      <c r="D163" s="270"/>
      <c r="E163" s="271"/>
      <c r="F163" s="265"/>
      <c r="G163" s="272"/>
      <c r="H163" s="273" t="s">
        <v>152</v>
      </c>
      <c r="I163" s="272"/>
      <c r="J163" s="257"/>
      <c r="K163" s="273" t="str">
        <f>$H$53</f>
        <v>NEDO事業の従事時間(h/月)</v>
      </c>
      <c r="L163" s="216"/>
      <c r="M163" s="257"/>
      <c r="N163" s="281" t="str">
        <f>$I$53</f>
        <v>他の公的事業従事時間(h/月)</v>
      </c>
      <c r="O163" s="443"/>
      <c r="P163" s="439"/>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99999999999999" hidden="1" customHeight="1" outlineLevel="1">
      <c r="A164" s="249"/>
      <c r="B164" s="440" t="str">
        <f>TEXT($B$58*$F$58+$D$58-G58,"###.00")&amp;" /固定含む"</f>
        <v>.00 /固定含む</v>
      </c>
      <c r="C164" s="441"/>
      <c r="D164" s="441"/>
      <c r="E164" s="277" t="str" cm="1">
        <f t="array" ref="E164">_xlfn.IFS(($B$58*$F$58+$D$58-G58)&lt;G164,"＜",($B$58*$F$58+$D$58-G58)&gt;=G164,"≧",TRUE,"")</f>
        <v>≧</v>
      </c>
      <c r="F164" s="265"/>
      <c r="G164" s="278">
        <f>$H$54+$I$54</f>
        <v>0</v>
      </c>
      <c r="H164" s="263" t="s">
        <v>57</v>
      </c>
      <c r="I164" s="278"/>
      <c r="J164" s="282">
        <f>$H$54</f>
        <v>0</v>
      </c>
      <c r="K164" s="277"/>
      <c r="L164" s="283" t="s">
        <v>61</v>
      </c>
      <c r="M164" s="279"/>
      <c r="N164" s="279">
        <f>$I$54</f>
        <v>0</v>
      </c>
      <c r="O164" s="441"/>
      <c r="P164" s="439"/>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99999999999999"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99999999999999"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99999999999999"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99999999999999"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99999999999999"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99999999999999" hidden="1" customHeight="1" outlineLevel="1">
      <c r="A170" s="267" t="s">
        <v>64</v>
      </c>
      <c r="B170" s="234"/>
      <c r="C170" s="234"/>
      <c r="D170" s="267"/>
      <c r="E170" s="216"/>
      <c r="F170" s="264"/>
      <c r="G170" s="278"/>
      <c r="H170" s="278"/>
      <c r="I170" s="278"/>
      <c r="J170" s="278"/>
      <c r="K170" s="278"/>
      <c r="L170" s="278"/>
      <c r="M170" s="216"/>
      <c r="N170" s="216"/>
      <c r="O170" s="284" t="s">
        <v>145</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99999999999999"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99999999999999"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99999999999999"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99999999999999" hidden="1" customHeight="1" outlineLevel="1">
      <c r="A174" s="249"/>
      <c r="B174" s="270" t="str">
        <f>$O$156</f>
        <v>所定労働時間(h/月)</v>
      </c>
      <c r="C174" s="255"/>
      <c r="D174" s="216"/>
      <c r="E174" s="443" t="s">
        <v>51</v>
      </c>
      <c r="F174" s="249"/>
      <c r="G174" s="249"/>
      <c r="H174" s="257" t="str">
        <f>$H$53</f>
        <v>NEDO事業の従事時間(h/月)</v>
      </c>
      <c r="I174" s="234"/>
      <c r="J174" s="227"/>
      <c r="K174" s="229">
        <f>$H$54</f>
        <v>0</v>
      </c>
      <c r="L174" s="216"/>
      <c r="M174" s="216"/>
      <c r="N174" s="454" t="s">
        <v>61</v>
      </c>
      <c r="O174" s="293" t="s">
        <v>145</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99999999999999" hidden="1" customHeight="1" outlineLevel="1">
      <c r="A175" s="249"/>
      <c r="B175" s="440" t="str">
        <f>TEXT($B$58*$F$58-G58,"###.00")&amp;" /固定除く"</f>
        <v>.00 /固定除く</v>
      </c>
      <c r="C175" s="441"/>
      <c r="D175" s="441"/>
      <c r="E175" s="441"/>
      <c r="F175" s="288" t="str">
        <f>H174&amp;" "&amp;K$174&amp;" + "&amp;$I$53&amp;" "&amp;$I$54</f>
        <v>NEDO事業の従事時間(h/月) 0 + 他の公的事業従事時間(h/月) 0</v>
      </c>
      <c r="G175" s="289"/>
      <c r="H175" s="290"/>
      <c r="I175" s="290"/>
      <c r="J175" s="290"/>
      <c r="K175" s="290"/>
      <c r="L175" s="290"/>
      <c r="M175" s="216"/>
      <c r="N175" s="454"/>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99999999999999"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99999999999999"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99999999999999" hidden="1" customHeight="1" outlineLevel="1">
      <c r="A178" s="249"/>
      <c r="B178" s="270" t="str">
        <f>$O$156</f>
        <v>所定労働時間(h/月)</v>
      </c>
      <c r="C178" s="255"/>
      <c r="D178" s="216"/>
      <c r="E178" s="443" t="s">
        <v>51</v>
      </c>
      <c r="F178" s="249"/>
      <c r="G178" s="249"/>
      <c r="H178" s="257" t="str">
        <f>$H$53</f>
        <v>NEDO事業の従事時間(h/月)</v>
      </c>
      <c r="I178" s="234"/>
      <c r="J178" s="227"/>
      <c r="K178" s="229">
        <f>$H$54</f>
        <v>0</v>
      </c>
      <c r="L178" s="216"/>
      <c r="M178" s="216"/>
      <c r="N178" s="454" t="s">
        <v>61</v>
      </c>
      <c r="O178" s="293" t="s">
        <v>145</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99999999999999" hidden="1" customHeight="1" outlineLevel="1">
      <c r="A179" s="249"/>
      <c r="B179" s="440" t="str">
        <f>TEXT($B$58*$F$58-G58,"###.00")&amp;" /固定除く"</f>
        <v>.00 /固定除く</v>
      </c>
      <c r="C179" s="441"/>
      <c r="D179" s="441"/>
      <c r="E179" s="441"/>
      <c r="F179" s="288" t="str">
        <f>H178&amp;" "&amp;K$174&amp;" + "&amp;$I$53&amp;" "&amp;$I$54</f>
        <v>NEDO事業の従事時間(h/月) 0 + 他の公的事業従事時間(h/月) 0</v>
      </c>
      <c r="G179" s="289"/>
      <c r="H179" s="290"/>
      <c r="I179" s="290"/>
      <c r="J179" s="290"/>
      <c r="K179" s="290"/>
      <c r="L179" s="290"/>
      <c r="M179" s="216"/>
      <c r="N179" s="454"/>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99999999999999"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99999999999999" hidden="1" customHeight="1" outlineLevel="1">
      <c r="A181" s="249"/>
      <c r="B181" s="297" t="s">
        <v>153</v>
      </c>
      <c r="C181" s="234"/>
      <c r="D181" s="265"/>
      <c r="E181" s="265"/>
      <c r="F181" s="298" t="str">
        <f>$O$156</f>
        <v>所定労働時間(h/月)</v>
      </c>
      <c r="G181" s="443" t="s">
        <v>51</v>
      </c>
      <c r="H181" s="249"/>
      <c r="I181" s="249"/>
      <c r="J181" s="257" t="str">
        <f>$H$53</f>
        <v>NEDO事業の従事時間(h/月)</v>
      </c>
      <c r="K181" s="234"/>
      <c r="L181" s="227"/>
      <c r="M181" s="452">
        <f>$H$54</f>
        <v>0</v>
      </c>
      <c r="N181" s="453"/>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99999999999999" hidden="1" customHeight="1" outlineLevel="1">
      <c r="A182" s="249"/>
      <c r="B182" s="440" t="str">
        <f>"( "&amp;H58+I58</f>
        <v>( 0</v>
      </c>
      <c r="C182" s="441"/>
      <c r="D182" s="301"/>
      <c r="E182" s="267"/>
      <c r="F182" s="302" t="str">
        <f>"ー　 "&amp;B58*F58-G58+D58&amp;"/固定含む )"</f>
        <v>ー　 0/固定含む )</v>
      </c>
      <c r="G182" s="441"/>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99999999999999"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99999999999999"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99999999999999"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99999999999999" hidden="1" customHeight="1" outlineLevel="1">
      <c r="A186" s="258" t="s">
        <v>56</v>
      </c>
      <c r="B186" s="254" t="s">
        <v>111</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4"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146</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4" hidden="1" outlineLevel="1">
      <c r="A188" s="249"/>
      <c r="B188" s="257"/>
      <c r="C188" s="233">
        <f>$A$54</f>
        <v>22</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99999999999999"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99999999999999"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99999999999999" hidden="1" customHeight="1" outlineLevel="1">
      <c r="A191" s="271"/>
      <c r="B191" s="270" t="s">
        <v>146</v>
      </c>
      <c r="C191" s="271"/>
      <c r="D191" s="270"/>
      <c r="E191" s="271"/>
      <c r="F191" s="265"/>
      <c r="G191" s="255" t="s">
        <v>154</v>
      </c>
      <c r="H191" s="274"/>
      <c r="I191" s="272"/>
      <c r="J191" s="273" t="str">
        <f>$H$53</f>
        <v>NEDO事業の従事時間(h/月)</v>
      </c>
      <c r="K191" s="216"/>
      <c r="L191" s="216"/>
      <c r="M191" s="273" t="s">
        <v>155</v>
      </c>
      <c r="N191" s="258"/>
      <c r="O191" s="284" t="s">
        <v>156</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99999999999999" hidden="1" customHeight="1" outlineLevel="1">
      <c r="A192" s="249"/>
      <c r="B192" s="448">
        <f>O188</f>
        <v>0</v>
      </c>
      <c r="C192" s="449"/>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99999999999999"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99999999999999"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99999999999999"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99999999999999"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99999999999999"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99999999999999"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99999999999999"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99999999999999"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99999999999999"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99999999999999"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99999999999999"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99999999999999"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99999999999999"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99999999999999"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99999999999999"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99999999999999"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99999999999999"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99999999999999"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99999999999999"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99999999999999"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99999999999999"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99999999999999"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99999999999999"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99999999999999"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99999999999999" hidden="1" customHeight="1" outlineLevel="1">
      <c r="A217" s="258" t="s">
        <v>56</v>
      </c>
      <c r="B217" s="254" t="s">
        <v>110</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4"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157</v>
      </c>
      <c r="N218" s="216"/>
      <c r="O218" s="311" t="s">
        <v>146</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4" hidden="1" outlineLevel="1">
      <c r="A219" s="249"/>
      <c r="B219" s="257"/>
      <c r="C219" s="233">
        <f>$A$54</f>
        <v>22</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99999999999999"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99999999999999"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99999999999999" hidden="1" customHeight="1" outlineLevel="1">
      <c r="A222" s="271"/>
      <c r="B222" s="270" t="s">
        <v>146</v>
      </c>
      <c r="C222" s="271"/>
      <c r="D222" s="270"/>
      <c r="E222" s="271"/>
      <c r="F222" s="265"/>
      <c r="G222" s="253" t="s">
        <v>158</v>
      </c>
      <c r="H222" s="274"/>
      <c r="I222" s="272"/>
      <c r="J222" s="273" t="str">
        <f>$H$53</f>
        <v>NEDO事業の従事時間(h/月)</v>
      </c>
      <c r="K222" s="216"/>
      <c r="L222" s="216"/>
      <c r="M222" s="273" t="s">
        <v>155</v>
      </c>
      <c r="N222" s="258"/>
      <c r="O222" s="284" t="s">
        <v>156</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99999999999999" hidden="1" customHeight="1" outlineLevel="1">
      <c r="A223" s="249"/>
      <c r="B223" s="448">
        <f>O219</f>
        <v>0</v>
      </c>
      <c r="C223" s="449"/>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99999999999999"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99999999999999"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99999999999999"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99999999999999"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99999999999999"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99999999999999"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99999999999999"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99999999999999"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99999999999999"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99999999999999"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99999999999999"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99999999999999"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99999999999999"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99999999999999"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99999999999999"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99999999999999"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99999999999999"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99999999999999"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99999999999999"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99999999999999"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99999999999999"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99999999999999"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99999999999999"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99999999999999"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99999999999999" customHeight="1" collapsed="1"/>
  </sheetData>
  <sheetProtection algorithmName="SHA-512" hashValue="E5JqKLrx++Zw+3eQZZys+QjFNwtkWSiCiHXtjAjWhONgDqHacXDW2Tg5b32/GaAh8vkQ24T+KQDSkhxYZNyX9w==" saltValue="N51McAqhW43TZR0XItrRDQ==" spinCount="100000" sheet="1" formatRows="0" selectLockedCells="1"/>
  <dataConsolidate/>
  <mergeCells count="140">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s>
  <phoneticPr fontId="2"/>
  <conditionalFormatting sqref="A13:Q43">
    <cfRule type="expression" dxfId="317" priority="37">
      <formula>OR($C13="休暇",$C13="休日")</formula>
    </cfRule>
  </conditionalFormatting>
  <conditionalFormatting sqref="B13:B43">
    <cfRule type="expression" dxfId="316" priority="85">
      <formula>$B13="土"</formula>
    </cfRule>
    <cfRule type="expression" dxfId="315" priority="84">
      <formula>$B13="日"</formula>
    </cfRule>
  </conditionalFormatting>
  <conditionalFormatting sqref="B64 B68 F68 B71">
    <cfRule type="expression" dxfId="314" priority="35">
      <formula>OR($N$54="管理職",$N$54="裁量労働制",$N$54="固定残業制")</formula>
    </cfRule>
  </conditionalFormatting>
  <conditionalFormatting sqref="B64 B68 F68">
    <cfRule type="expression" dxfId="313" priority="3">
      <formula>OR($N$54="(大学・国研等)管理職",$N$54="(大学・国研等)裁量労働制")</formula>
    </cfRule>
  </conditionalFormatting>
  <conditionalFormatting sqref="B76">
    <cfRule type="expression" dxfId="312" priority="15">
      <formula>OR($N$54="管理職",$N$54="裁量労働制")</formula>
    </cfRule>
  </conditionalFormatting>
  <conditionalFormatting sqref="B77">
    <cfRule type="expression" dxfId="311" priority="29">
      <formula>OR($N$54="管理職",$N$54="裁量労働制")</formula>
    </cfRule>
  </conditionalFormatting>
  <conditionalFormatting sqref="B80">
    <cfRule type="expression" dxfId="310" priority="27">
      <formula>$N$54="固定残業制"</formula>
    </cfRule>
  </conditionalFormatting>
  <conditionalFormatting sqref="B83 B87 B90">
    <cfRule type="expression" dxfId="309" priority="24">
      <formula>$N$54="固定残業制"</formula>
    </cfRule>
  </conditionalFormatting>
  <conditionalFormatting sqref="B84 B88 B91">
    <cfRule type="expression" dxfId="308" priority="21">
      <formula>$N$54="固定残業制"</formula>
    </cfRule>
  </conditionalFormatting>
  <conditionalFormatting sqref="B65:C65 B69:C69 F69 B72:C72 B78:C78">
    <cfRule type="expression" dxfId="307" priority="9">
      <formula>OR($N$54="管理職",$N$54="裁量労働制")</formula>
    </cfRule>
  </conditionalFormatting>
  <conditionalFormatting sqref="B65:C65 B69:C69 F69 B72:C72">
    <cfRule type="expression" dxfId="306" priority="33">
      <formula>OR($N$54="管理職",$N$54="裁量労働制",$N$54="固定残業制")</formula>
    </cfRule>
  </conditionalFormatting>
  <conditionalFormatting sqref="B65:C65 B69:C69 F69">
    <cfRule type="expression" dxfId="305" priority="2">
      <formula>OR($N$54="(大学・国研等)管理職",$N$54="(大学・国研等)裁量労働制")</formula>
    </cfRule>
  </conditionalFormatting>
  <conditionalFormatting sqref="B69:D69">
    <cfRule type="expression" dxfId="304" priority="7">
      <formula>OR($N$54="管理職",$N$54="裁量労働制",$N$54="固定残業制",$N$54="(大学・国研等)管理職",$N$54="(大学・国研等)裁量労働制")</formula>
    </cfRule>
  </conditionalFormatting>
  <conditionalFormatting sqref="C64 F64:O64 C68 G68:O68 C71:N71">
    <cfRule type="expression" dxfId="303" priority="14">
      <formula>OR($N$54="管理職",$N$54="裁量労働制",$N$54="固定残業制")</formula>
    </cfRule>
  </conditionalFormatting>
  <conditionalFormatting sqref="C80:L80">
    <cfRule type="expression" dxfId="302" priority="25">
      <formula>$N$54="固定残業制"</formula>
    </cfRule>
  </conditionalFormatting>
  <conditionalFormatting sqref="C83:L83 C90:N90 C87:E87">
    <cfRule type="expression" dxfId="301" priority="18">
      <formula>$N$54="固定残業制"</formula>
    </cfRule>
  </conditionalFormatting>
  <conditionalFormatting sqref="C84:L84 C88:L88 C91:N91">
    <cfRule type="expression" dxfId="300" priority="19">
      <formula>$N$54="固定残業制"</formula>
    </cfRule>
  </conditionalFormatting>
  <conditionalFormatting sqref="C76:N76">
    <cfRule type="expression" dxfId="299" priority="34">
      <formula>OR($N$54="管理職",$N$54="裁量労働制")</formula>
    </cfRule>
  </conditionalFormatting>
  <conditionalFormatting sqref="C78:N78">
    <cfRule type="expression" dxfId="298" priority="32">
      <formula>OR($N$54="管理職",$N$54="裁量労働制")</formula>
    </cfRule>
  </conditionalFormatting>
  <conditionalFormatting sqref="C64:O64 C68 G68:O68">
    <cfRule type="expression" dxfId="297" priority="12">
      <formula>OR($N$54="管理職",$N$54="裁量労働制",$N$54="固定残業制",$N$54="(大学・国研等)管理職",$N$54="(大学・国研等)裁量労働制")</formula>
    </cfRule>
  </conditionalFormatting>
  <conditionalFormatting sqref="D65">
    <cfRule type="expression" dxfId="296" priority="1">
      <formula>OR($N$54="(大学・国研等)管理職",$N$54="(大学・国研等)裁量労働制")</formula>
    </cfRule>
  </conditionalFormatting>
  <conditionalFormatting sqref="D65:O65 C69 G69:O69 C72:N72">
    <cfRule type="expression" dxfId="295" priority="11">
      <formula>OR($N$54="管理職",$N$54="裁量労働制",$N$54="固定残業制")</formula>
    </cfRule>
  </conditionalFormatting>
  <conditionalFormatting sqref="D65:O65 C69 G69:O69">
    <cfRule type="expression" dxfId="294" priority="5">
      <formula>OR($N$54="(大学・国研等)管理職",$N$54="(大学・国研等)裁量労働制")</formula>
    </cfRule>
  </conditionalFormatting>
  <conditionalFormatting sqref="E10:F10">
    <cfRule type="expression" dxfId="293" priority="75">
      <formula>OR(I9="管理職/高プロ",I9="固定残業代有",I9="(大学・国研等)管理職/高プロ")</formula>
    </cfRule>
  </conditionalFormatting>
  <conditionalFormatting sqref="F83:L83 H90:N90">
    <cfRule type="expression" dxfId="292" priority="6">
      <formula>$N$54="固定残業制"</formula>
    </cfRule>
  </conditionalFormatting>
  <conditionalFormatting sqref="F87:L87">
    <cfRule type="expression" dxfId="291" priority="20">
      <formula>$N$54="固定残業制"</formula>
    </cfRule>
  </conditionalFormatting>
  <conditionalFormatting sqref="F77:N77">
    <cfRule type="expression" dxfId="290" priority="16">
      <formula>OR($N$54="管理職",$N$54="裁量労働制")</formula>
    </cfRule>
  </conditionalFormatting>
  <conditionalFormatting sqref="G10">
    <cfRule type="expression" dxfId="289" priority="80">
      <formula>OR($I$9="管理職/高プロ",$I$9="固定残業代有",$I$9="(大学・国研等)管理職/高プロ")</formula>
    </cfRule>
  </conditionalFormatting>
  <conditionalFormatting sqref="H2">
    <cfRule type="expression" dxfId="288" priority="78">
      <formula>COUNTA($F$1)=1</formula>
    </cfRule>
  </conditionalFormatting>
  <conditionalFormatting sqref="H10">
    <cfRule type="expression" dxfId="287" priority="73">
      <formula>OR($I$9="管理職/高プロ",$I$9="裁量",$I$9="固定残業代有",$I$9="(大学・国研等)裁量")</formula>
    </cfRule>
  </conditionalFormatting>
  <conditionalFormatting sqref="I9:J9">
    <cfRule type="expression" dxfId="286" priority="81">
      <formula>COUNTA($F$1)=1</formula>
    </cfRule>
  </conditionalFormatting>
  <conditionalFormatting sqref="I1:M1">
    <cfRule type="expression" dxfId="285" priority="83">
      <formula>$I$1&lt;&gt;"-"</formula>
    </cfRule>
  </conditionalFormatting>
  <conditionalFormatting sqref="J10">
    <cfRule type="expression" dxfId="284" priority="74">
      <formula>OR($I$9="管理職/高プロ",$I$9="裁量",$I$9="固定残業代有",$I$9="(大学・国研等)裁量")</formula>
    </cfRule>
  </conditionalFormatting>
  <conditionalFormatting sqref="K10">
    <cfRule type="expression" dxfId="283" priority="76">
      <formula>OR($I$9="裁量",$I$9="固定残業代有",$I$9="(大学・国研等)裁量")</formula>
    </cfRule>
  </conditionalFormatting>
  <conditionalFormatting sqref="M80">
    <cfRule type="expression" dxfId="282" priority="26">
      <formula>$N$54="固定残業制"</formula>
    </cfRule>
  </conditionalFormatting>
  <conditionalFormatting sqref="M83 M87 O90">
    <cfRule type="expression" dxfId="281" priority="23">
      <formula>$N$54="固定残業制"</formula>
    </cfRule>
  </conditionalFormatting>
  <conditionalFormatting sqref="M84 M88 O91">
    <cfRule type="expression" dxfId="280" priority="22">
      <formula>$N$54="固定残業制"</formula>
    </cfRule>
  </conditionalFormatting>
  <conditionalFormatting sqref="N10">
    <cfRule type="expression" dxfId="279" priority="82">
      <formula>OR($I$9="裁量",$I$9="固定残業代有",$I$9="(大学・国研等)裁量")</formula>
    </cfRule>
  </conditionalFormatting>
  <conditionalFormatting sqref="O10">
    <cfRule type="expression" dxfId="278" priority="86">
      <formula>OR($H$2="あり",$Q$2="あり")</formula>
    </cfRule>
  </conditionalFormatting>
  <conditionalFormatting sqref="O76">
    <cfRule type="expression" dxfId="277" priority="31">
      <formula>OR($N$54="管理職",$N$54="裁量労働制")</formula>
    </cfRule>
  </conditionalFormatting>
  <conditionalFormatting sqref="O77">
    <cfRule type="expression" dxfId="276" priority="10">
      <formula>OR(,$N$54="管理職",$N$54="裁量労働制")</formula>
    </cfRule>
  </conditionalFormatting>
  <conditionalFormatting sqref="O78">
    <cfRule type="expression" dxfId="275" priority="28">
      <formula>OR($N$54="管理職",$N$54="裁量労働制")</formula>
    </cfRule>
  </conditionalFormatting>
  <conditionalFormatting sqref="O80 O84 O88">
    <cfRule type="expression" dxfId="274" priority="17">
      <formula>$N$54="固定残業制"</formula>
    </cfRule>
  </conditionalFormatting>
  <conditionalFormatting sqref="P64 D68 O68:P68">
    <cfRule type="expression" dxfId="273" priority="4">
      <formula>OR($N$54="(大学・国研等)管理職",$N$54="(大学・国研等)裁量労働制")</formula>
    </cfRule>
  </conditionalFormatting>
  <conditionalFormatting sqref="P64 D68 P68 O71">
    <cfRule type="expression" dxfId="272" priority="13">
      <formula>OR($N$54="管理職",$N$54="裁量労働制",$N$54="固定残業制")</formula>
    </cfRule>
  </conditionalFormatting>
  <conditionalFormatting sqref="P65 P69 O72">
    <cfRule type="expression" dxfId="271" priority="8">
      <formula>OR($N$54="管理職",$N$54="裁量労働制",$N$54="固定残業制")</formula>
    </cfRule>
  </conditionalFormatting>
  <conditionalFormatting sqref="P65 P69">
    <cfRule type="expression" dxfId="270" priority="30">
      <formula>OR($N$54="管理職",$N$54="裁量労働制",$N$54="(大学・国研等)管理職",$N$54="(大学・国研等)裁量労働制")</formula>
    </cfRule>
  </conditionalFormatting>
  <conditionalFormatting sqref="Q2">
    <cfRule type="expression" dxfId="269" priority="79">
      <formula>COUNTA($F$1)=1</formula>
    </cfRule>
  </conditionalFormatting>
  <conditionalFormatting sqref="Q10">
    <cfRule type="expression" dxfId="268" priority="87">
      <formula>OR($H$2="あり",$Q$2="あり")</formula>
    </cfRule>
  </conditionalFormatting>
  <conditionalFormatting sqref="AI1">
    <cfRule type="expression" dxfId="266" priority="89">
      <formula>COUNTIF(AI2:AI26,"○")=COUNTA($AH$2:$AH$26)</formula>
    </cfRule>
  </conditionalFormatting>
  <dataValidations count="8">
    <dataValidation type="custom" allowBlank="1" showInputMessage="1" showErrorMessage="1" sqref="I20" xr:uid="{5ECE0794-A6EA-4860-8138-F493D035B828}">
      <formula1>IF($C20="休日",I20="",I20&gt;"*")</formula1>
    </dataValidation>
    <dataValidation type="list" allowBlank="1" showInputMessage="1" showErrorMessage="1" sqref="H2 Q2" xr:uid="{1A76DCDC-A9A1-45AD-9BE0-DF13392D69EF}">
      <formula1>"あり,なし"</formula1>
    </dataValidation>
    <dataValidation type="list" allowBlank="1" showInputMessage="1" showErrorMessage="1" sqref="F1:H1" xr:uid="{AB76054A-DC5A-4AC8-8520-DF563D16AFAA}">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25BB42BD-1B11-4684-A480-320C981026C5}">
      <formula1>0</formula1>
    </dataValidation>
    <dataValidation type="time" allowBlank="1" showInputMessage="1" showErrorMessage="1" errorTitle="時刻を入力してください。" error="0:00から23:59までの時刻が入力できます。" sqref="H13:H43 F13:F43 D13:D43" xr:uid="{36150AB4-AECE-4E6F-85A9-12C562EDCB7D}">
      <formula1>0</formula1>
      <formula2>0.999988425925926</formula2>
    </dataValidation>
    <dataValidation type="list" allowBlank="1" showInputMessage="1" showErrorMessage="1" sqref="N55:P55" xr:uid="{41C344F2-6743-4F3E-B602-0A44906A4A60}">
      <formula1>"管理職,裁量労働制,固定残業制,一般従業員,エフォート"</formula1>
    </dataValidation>
    <dataValidation type="list" imeMode="on" allowBlank="1" sqref="I9:J9" xr:uid="{4B275E2E-06AC-490F-8DFA-53D65DF1FA34}">
      <formula1>"通常勤務,管理職/高プロ,裁量,固定残業代有,出向,(大学・国研等)管理職/高プロ,(大学・国研等)裁量,その他"</formula1>
    </dataValidation>
    <dataValidation type="list" allowBlank="1" showInputMessage="1" showErrorMessage="1" sqref="C13:C43" xr:uid="{2D96D2D3-CF7C-4608-B34A-994C87B687BF}">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538C8774-830C-403E-B57A-3A8CD33899B7}">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8CFC1D7C-A030-4673-B08A-BF29643C90CD}">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6597E-A113-4D6F-A619-64EF34B7D5AE}">
  <dimension ref="A1:CZ248"/>
  <sheetViews>
    <sheetView showGridLines="0" view="pageBreakPreview" zoomScale="115" zoomScaleNormal="100" zoomScaleSheetLayoutView="115" workbookViewId="0">
      <pane ySplit="1" topLeftCell="A2" activePane="bottomLeft" state="frozen"/>
      <selection activeCell="I9" sqref="I9:J9"/>
      <selection pane="bottomLeft" activeCell="E3" sqref="E3:P3"/>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36328125" style="1" customWidth="1"/>
    <col min="17" max="17" width="6.36328125" style="1" customWidth="1"/>
    <col min="18" max="18" width="2.90625" style="80" customWidth="1"/>
    <col min="19" max="19" width="60.6328125" style="1" customWidth="1"/>
    <col min="20" max="20" width="2.6328125" style="1" customWidth="1"/>
    <col min="21" max="25" width="2.7265625" style="1" hidden="1" customWidth="1" outlineLevel="1"/>
    <col min="26" max="33" width="2.90625" style="1" hidden="1" customWidth="1" outlineLevel="1"/>
    <col min="34" max="34" width="26.26953125" style="72" hidden="1" customWidth="1" outlineLevel="1"/>
    <col min="35" max="35" width="7.7265625" style="3" hidden="1" customWidth="1" outlineLevel="1"/>
    <col min="36" max="37" width="9" style="1" hidden="1" customWidth="1" outlineLevel="1"/>
    <col min="38" max="38" width="10.6328125" style="323" customWidth="1" collapsed="1"/>
    <col min="39" max="40" width="10.6328125" style="323" customWidth="1"/>
    <col min="41" max="44" width="7.6328125" style="1" hidden="1" customWidth="1" outlineLevel="1"/>
    <col min="45" max="45" width="6.6328125" style="1" hidden="1" customWidth="1" outlineLevel="1"/>
    <col min="46" max="46" width="10.6328125" style="323" customWidth="1" collapsed="1"/>
    <col min="47" max="104" width="10.6328125" style="323" customWidth="1"/>
    <col min="105" max="16384" width="9" style="1"/>
  </cols>
  <sheetData>
    <row r="1" spans="1:104" ht="17.149999999999999" customHeight="1" thickBot="1">
      <c r="A1" s="336" t="s">
        <v>171</v>
      </c>
      <c r="B1" s="337"/>
      <c r="C1" s="337"/>
      <c r="D1" s="337"/>
      <c r="E1" s="337"/>
      <c r="F1" s="338" t="s">
        <v>178</v>
      </c>
      <c r="G1" s="339"/>
      <c r="H1" s="339"/>
      <c r="I1" s="340" t="str">
        <f>IF(AI1="エラーなし","-","コメント(S列)をご確認ください。")</f>
        <v>コメント(S列)をご確認ください。</v>
      </c>
      <c r="J1" s="341"/>
      <c r="K1" s="341"/>
      <c r="L1" s="341"/>
      <c r="M1" s="341"/>
      <c r="N1" s="34" t="str">
        <f>IF($F$1="委託業務従事日誌","契約管理番号：","事業番号：")</f>
        <v>事業番号：</v>
      </c>
      <c r="O1" s="346" t="s">
        <v>161</v>
      </c>
      <c r="P1" s="347"/>
      <c r="Q1" s="12" t="str">
        <f>IF($F$1="委託業務従事日誌","別紙８","")</f>
        <v/>
      </c>
      <c r="R1" s="348" t="s">
        <v>50</v>
      </c>
      <c r="S1" s="84" t="s">
        <v>94</v>
      </c>
      <c r="T1" s="104"/>
      <c r="U1" s="79"/>
      <c r="V1" s="79"/>
      <c r="W1" s="79"/>
      <c r="X1" s="79"/>
      <c r="Y1" s="324" t="s">
        <v>77</v>
      </c>
      <c r="Z1" s="324" t="s">
        <v>78</v>
      </c>
      <c r="AA1" s="324" t="s">
        <v>79</v>
      </c>
      <c r="AB1" s="324" t="s">
        <v>80</v>
      </c>
      <c r="AC1" s="324" t="s">
        <v>83</v>
      </c>
      <c r="AD1" s="324" t="s">
        <v>81</v>
      </c>
      <c r="AE1" s="324" t="s">
        <v>82</v>
      </c>
      <c r="AF1" s="324" t="s">
        <v>126</v>
      </c>
      <c r="AG1" s="324"/>
      <c r="AH1" s="72" t="s">
        <v>25</v>
      </c>
      <c r="AI1" s="73" t="str">
        <f>IF(COUNTIF(AI2:AI26,"○")=COUNTA(AH2:AH26),"エラーなし","エラーあり")</f>
        <v>エラーあり</v>
      </c>
      <c r="AJ1" s="76" t="s">
        <v>37</v>
      </c>
      <c r="AK1" s="76"/>
      <c r="AO1" s="30"/>
      <c r="AP1" s="30"/>
      <c r="AQ1" s="30"/>
      <c r="AR1" s="30"/>
      <c r="AS1" s="30"/>
    </row>
    <row r="2" spans="1:104" ht="17.149999999999999" customHeight="1" thickBot="1">
      <c r="A2" s="330" t="s">
        <v>14</v>
      </c>
      <c r="B2" s="331"/>
      <c r="C2" s="331"/>
      <c r="D2" s="331"/>
      <c r="E2" s="331"/>
      <c r="F2" s="331"/>
      <c r="G2" s="331"/>
      <c r="H2" s="101"/>
      <c r="I2" s="102"/>
      <c r="J2" s="102"/>
      <c r="K2" s="102"/>
      <c r="L2" s="102"/>
      <c r="M2" s="102"/>
      <c r="N2" s="102"/>
      <c r="O2" s="102"/>
      <c r="P2" s="102" t="s">
        <v>20</v>
      </c>
      <c r="Q2" s="78"/>
      <c r="R2" s="349"/>
      <c r="S2" s="79" t="str" cm="1">
        <f t="array" ref="S2">IF(AND(AI2="○",AI3="○"),"○",_xlfn.IFS(AI2="○","",AI2="✕","✕　"&amp;AJ2&amp;"　　")&amp;_xlfn.IFS(AI3="○","",AI3="✕","✕　"&amp;AJ3))</f>
        <v>○</v>
      </c>
      <c r="T2" s="79"/>
      <c r="W2" s="79"/>
      <c r="X2" s="79"/>
      <c r="Y2" s="325"/>
      <c r="Z2" s="325"/>
      <c r="AA2" s="325"/>
      <c r="AB2" s="325"/>
      <c r="AC2" s="325"/>
      <c r="AD2" s="325"/>
      <c r="AE2" s="325"/>
      <c r="AF2" s="325"/>
      <c r="AG2" s="325"/>
      <c r="AH2" s="180" t="s">
        <v>33</v>
      </c>
      <c r="AI2" s="181" t="str">
        <f>IF(A1="","✕","○")</f>
        <v>○</v>
      </c>
      <c r="AJ2" s="77" t="s">
        <v>43</v>
      </c>
    </row>
    <row r="3" spans="1:104" ht="17.149999999999999" customHeight="1" thickBot="1">
      <c r="A3" s="332" t="str">
        <f>IF($F$1="委託業務従事日誌","委託業務の名称：","補助事業の名称：")</f>
        <v>補助事業の名称：</v>
      </c>
      <c r="B3" s="333"/>
      <c r="C3" s="333"/>
      <c r="D3" s="333"/>
      <c r="E3" s="326" t="s">
        <v>132</v>
      </c>
      <c r="F3" s="327"/>
      <c r="G3" s="327"/>
      <c r="H3" s="327"/>
      <c r="I3" s="327"/>
      <c r="J3" s="327"/>
      <c r="K3" s="327"/>
      <c r="L3" s="327"/>
      <c r="M3" s="327"/>
      <c r="N3" s="327"/>
      <c r="O3" s="327"/>
      <c r="P3" s="327"/>
      <c r="Q3" s="97"/>
      <c r="R3" s="349"/>
      <c r="S3" s="79" t="str" cm="1">
        <f t="array" ref="S3">IF(AND(AI4="○",AI5="○"),"○",_xlfn.IFS(AI4="○","",AI4="✕","✕　"&amp;AJ4&amp;"　　")&amp;_xlfn.IFS(AI5="○","",AI5="✕","✕　"&amp;AJ5))</f>
        <v>✕　“他のNEDO事業有無”が未選択。　　✕　“他の公的事業有無”が未選択。</v>
      </c>
      <c r="T3" s="79"/>
      <c r="W3" s="79"/>
      <c r="X3" s="79"/>
      <c r="Y3" s="325"/>
      <c r="Z3" s="325"/>
      <c r="AA3" s="325"/>
      <c r="AB3" s="325"/>
      <c r="AC3" s="325"/>
      <c r="AD3" s="325"/>
      <c r="AE3" s="325"/>
      <c r="AF3" s="325"/>
      <c r="AG3" s="325"/>
      <c r="AH3" s="182" t="s">
        <v>32</v>
      </c>
      <c r="AI3" s="183" t="str">
        <f>IF(O1="","✕","○")</f>
        <v>○</v>
      </c>
      <c r="AJ3" s="77" t="s">
        <v>38</v>
      </c>
      <c r="AO3" s="169" t="s">
        <v>113</v>
      </c>
      <c r="AP3" s="171" t="s">
        <v>112</v>
      </c>
      <c r="AQ3" s="3"/>
      <c r="AR3" s="3"/>
      <c r="AS3" s="3"/>
    </row>
    <row r="4" spans="1:104" ht="17.149999999999999" customHeight="1" thickBot="1">
      <c r="A4" s="334"/>
      <c r="B4" s="335"/>
      <c r="C4" s="335"/>
      <c r="D4" s="335"/>
      <c r="E4" s="326" t="s">
        <v>131</v>
      </c>
      <c r="F4" s="327"/>
      <c r="G4" s="327"/>
      <c r="H4" s="327"/>
      <c r="I4" s="327"/>
      <c r="J4" s="327"/>
      <c r="K4" s="327"/>
      <c r="L4" s="327"/>
      <c r="M4" s="327"/>
      <c r="N4" s="327"/>
      <c r="O4" s="327"/>
      <c r="P4" s="327"/>
      <c r="Q4" s="97"/>
      <c r="S4" s="79" t="str">
        <f>IF(COUNTA(E3:P5)&gt;=1,"○","✕ "&amp;AJ6)</f>
        <v>○</v>
      </c>
      <c r="T4" s="79"/>
      <c r="W4" s="79"/>
      <c r="X4" s="79"/>
      <c r="Y4" s="325"/>
      <c r="Z4" s="325"/>
      <c r="AA4" s="325"/>
      <c r="AB4" s="325"/>
      <c r="AC4" s="325"/>
      <c r="AD4" s="325"/>
      <c r="AE4" s="325"/>
      <c r="AF4" s="325"/>
      <c r="AG4" s="325"/>
      <c r="AH4" s="182" t="s">
        <v>31</v>
      </c>
      <c r="AI4" s="183" t="str" cm="1">
        <f t="array" ref="AI4">_xlfn.IFS(H2="あり","○",H2="なし","○",TRUE,"✕")</f>
        <v>✕</v>
      </c>
      <c r="AJ4" s="77" t="s">
        <v>39</v>
      </c>
      <c r="AO4" s="170">
        <f>I9</f>
        <v>0</v>
      </c>
      <c r="AP4" s="172" t="e">
        <f>VLOOKUP($AO$4,$AO$11:$AS$19,2,)</f>
        <v>#N/A</v>
      </c>
      <c r="AQ4" s="3"/>
      <c r="AR4" s="3"/>
      <c r="AS4" s="3"/>
    </row>
    <row r="5" spans="1:104" ht="17.149999999999999" customHeight="1">
      <c r="A5" s="334"/>
      <c r="B5" s="335"/>
      <c r="C5" s="335"/>
      <c r="D5" s="335"/>
      <c r="E5" s="326" t="s">
        <v>162</v>
      </c>
      <c r="F5" s="327"/>
      <c r="G5" s="327"/>
      <c r="H5" s="327"/>
      <c r="I5" s="327"/>
      <c r="J5" s="327"/>
      <c r="K5" s="327"/>
      <c r="L5" s="327"/>
      <c r="M5" s="327"/>
      <c r="N5" s="327"/>
      <c r="O5" s="327"/>
      <c r="P5" s="327"/>
      <c r="Q5" s="97"/>
      <c r="R5" s="81"/>
      <c r="S5" s="79"/>
      <c r="T5" s="79"/>
      <c r="U5" s="29"/>
      <c r="V5" s="29"/>
      <c r="W5" s="79"/>
      <c r="X5" s="79"/>
      <c r="Y5" s="325"/>
      <c r="Z5" s="325"/>
      <c r="AA5" s="325"/>
      <c r="AB5" s="325"/>
      <c r="AC5" s="325"/>
      <c r="AD5" s="325"/>
      <c r="AE5" s="325"/>
      <c r="AF5" s="325"/>
      <c r="AG5" s="325"/>
      <c r="AH5" s="182" t="s">
        <v>30</v>
      </c>
      <c r="AI5" s="183" t="str" cm="1">
        <f t="array" ref="AI5">_xlfn.IFS(Q2="あり","○",Q2="なし","○",TRUE,"✕")</f>
        <v>✕</v>
      </c>
      <c r="AJ5" s="77" t="s">
        <v>95</v>
      </c>
      <c r="AO5" s="159"/>
      <c r="AP5" s="173" t="e">
        <f>VLOOKUP($AO$4,$AO$11:$AS$19,3,)</f>
        <v>#N/A</v>
      </c>
      <c r="AQ5" s="3"/>
      <c r="AR5" s="3"/>
      <c r="AS5" s="3"/>
    </row>
    <row r="6" spans="1:104" ht="17.149999999999999" customHeight="1">
      <c r="A6" s="332" t="str">
        <f>IF($F$1="委託業務従事日誌","再委託等項目：","委託・共同研究項目：")</f>
        <v>委託・共同研究項目：</v>
      </c>
      <c r="B6" s="333"/>
      <c r="C6" s="333"/>
      <c r="D6" s="333"/>
      <c r="E6" s="326" t="s">
        <v>15</v>
      </c>
      <c r="F6" s="327"/>
      <c r="G6" s="327"/>
      <c r="H6" s="327"/>
      <c r="I6" s="327"/>
      <c r="J6" s="327"/>
      <c r="K6" s="327"/>
      <c r="L6" s="327"/>
      <c r="M6" s="327"/>
      <c r="N6" s="327"/>
      <c r="O6" s="327"/>
      <c r="P6" s="327"/>
      <c r="Q6" s="97"/>
      <c r="S6" s="79"/>
      <c r="T6" s="79"/>
      <c r="W6" s="79"/>
      <c r="X6" s="79"/>
      <c r="Y6" s="325"/>
      <c r="Z6" s="325"/>
      <c r="AA6" s="325"/>
      <c r="AB6" s="325"/>
      <c r="AC6" s="325"/>
      <c r="AD6" s="325"/>
      <c r="AE6" s="325"/>
      <c r="AF6" s="325"/>
      <c r="AG6" s="325"/>
      <c r="AH6" s="182" t="s">
        <v>29</v>
      </c>
      <c r="AI6" s="183" t="str">
        <f>IF(COUNTA(E3:P5)&gt;=1,"○","✕")</f>
        <v>○</v>
      </c>
      <c r="AJ6" s="77" t="s">
        <v>40</v>
      </c>
      <c r="AO6" s="159"/>
      <c r="AP6" s="173" t="e">
        <f>VLOOKUP($AO$4,$AO$11:$AS$19,4,)</f>
        <v>#N/A</v>
      </c>
      <c r="AQ6" s="3"/>
      <c r="AR6" s="3"/>
      <c r="AS6" s="3"/>
    </row>
    <row r="7" spans="1:104" ht="17.149999999999999" customHeight="1" thickBot="1">
      <c r="A7" s="96"/>
      <c r="B7" s="103"/>
      <c r="C7" s="333" t="str">
        <f>IF($F$1="委託業務従事日誌","委託先等名称：","補助先等名称：")</f>
        <v>補助先等名称：</v>
      </c>
      <c r="D7" s="329"/>
      <c r="E7" s="326" t="s">
        <v>128</v>
      </c>
      <c r="F7" s="327"/>
      <c r="G7" s="327"/>
      <c r="H7" s="327"/>
      <c r="I7" s="327"/>
      <c r="J7" s="327"/>
      <c r="K7" s="327"/>
      <c r="L7" s="327"/>
      <c r="M7" s="327"/>
      <c r="N7" s="327"/>
      <c r="O7" s="327"/>
      <c r="P7" s="327"/>
      <c r="Q7" s="97"/>
      <c r="R7" s="80" t="s">
        <v>49</v>
      </c>
      <c r="S7" s="79" t="str" cm="1">
        <f t="array" ref="S7">IF(COUNTA(E7)&gt;=1,_xlfn.IFS(E7=" ","✕"&amp;AJ7,E7="　","✕"&amp;AJ7,TRUE,"○"),"✕"&amp;AJ7)</f>
        <v>○</v>
      </c>
      <c r="T7" s="79"/>
      <c r="U7" s="30"/>
      <c r="V7" s="30"/>
      <c r="W7" s="79"/>
      <c r="X7" s="79"/>
      <c r="Y7" s="325"/>
      <c r="Z7" s="325"/>
      <c r="AA7" s="325"/>
      <c r="AB7" s="325"/>
      <c r="AC7" s="325"/>
      <c r="AD7" s="325"/>
      <c r="AE7" s="325"/>
      <c r="AF7" s="325"/>
      <c r="AG7" s="325"/>
      <c r="AH7" s="182" t="s">
        <v>28</v>
      </c>
      <c r="AI7" s="183" t="str" cm="1">
        <f t="array" ref="AI7">IF(COUNTA(E7)&gt;=1,_xlfn.IFS(E7=" ","✕",E7="　","✕",TRUE,"○"),"✕")</f>
        <v>○</v>
      </c>
      <c r="AJ7" s="77" t="s">
        <v>74</v>
      </c>
      <c r="AO7" s="159"/>
      <c r="AP7" s="189" t="e">
        <f>VLOOKUP($AO$4,$AO$11:$AS$19,5,)</f>
        <v>#N/A</v>
      </c>
      <c r="AQ7" s="3"/>
      <c r="AR7" s="3"/>
      <c r="AS7" s="3"/>
    </row>
    <row r="8" spans="1:104" ht="17.149999999999999" customHeight="1">
      <c r="A8" s="156"/>
      <c r="B8" s="157"/>
      <c r="C8" s="328" t="s">
        <v>75</v>
      </c>
      <c r="D8" s="329"/>
      <c r="E8" s="344" t="s">
        <v>129</v>
      </c>
      <c r="F8" s="345"/>
      <c r="G8" s="345"/>
      <c r="H8" s="345"/>
      <c r="J8" s="35"/>
      <c r="K8" s="53"/>
      <c r="L8" s="53" t="str">
        <f>IF($F$1="委託業務従事日誌","業務管理者等","主任研究者等")&amp;"　所属："</f>
        <v>主任研究者等　所属：</v>
      </c>
      <c r="M8" s="53"/>
      <c r="N8" s="344" t="s">
        <v>133</v>
      </c>
      <c r="O8" s="345"/>
      <c r="P8" s="345"/>
      <c r="Q8" s="98"/>
      <c r="R8" s="80" t="s">
        <v>49</v>
      </c>
      <c r="S8" s="79" t="str" cm="1">
        <f t="array" ref="S8">_xlfn.IFS(AND(COUNTA(E8)&gt;=1,COUNTA(N8)&gt;=1),"○",TRUE,IF(COUNTA(E8)&gt;=1,"","✕ "&amp;AJ8&amp;" ")&amp;IF(COUNTA(N8)&gt;=1,"","✕ "&amp;AJ10))</f>
        <v>○</v>
      </c>
      <c r="T8" s="79"/>
      <c r="W8" s="79"/>
      <c r="X8" s="79"/>
      <c r="Y8" s="325"/>
      <c r="Z8" s="325"/>
      <c r="AA8" s="325"/>
      <c r="AB8" s="325"/>
      <c r="AC8" s="325"/>
      <c r="AD8" s="325"/>
      <c r="AE8" s="325"/>
      <c r="AF8" s="325"/>
      <c r="AG8" s="325"/>
      <c r="AH8" s="184" t="s">
        <v>97</v>
      </c>
      <c r="AI8" s="183" t="str">
        <f>IF(COUNTA(E8)&gt;=1,"○","✕")</f>
        <v>○</v>
      </c>
      <c r="AJ8" s="77" t="s">
        <v>96</v>
      </c>
      <c r="AO8" s="159"/>
      <c r="AP8" s="190"/>
      <c r="AQ8" s="3"/>
      <c r="AR8" s="3"/>
      <c r="AS8" s="3"/>
    </row>
    <row r="9" spans="1:104" ht="21" customHeight="1">
      <c r="A9" s="350" t="s">
        <v>107</v>
      </c>
      <c r="B9" s="157"/>
      <c r="C9" s="107"/>
      <c r="D9" s="105" t="s">
        <v>3</v>
      </c>
      <c r="E9" s="344" t="s">
        <v>176</v>
      </c>
      <c r="F9" s="344"/>
      <c r="G9" s="344"/>
      <c r="H9" s="344"/>
      <c r="I9" s="358"/>
      <c r="J9" s="359"/>
      <c r="K9" s="52"/>
      <c r="L9" s="52" t="s">
        <v>6</v>
      </c>
      <c r="M9" s="52"/>
      <c r="N9" s="344" t="s">
        <v>130</v>
      </c>
      <c r="O9" s="345"/>
      <c r="P9" s="345"/>
      <c r="Q9" s="98"/>
      <c r="R9" s="80" t="s">
        <v>49</v>
      </c>
      <c r="S9" s="79" t="str" cm="1">
        <f t="array" ref="S9">_xlfn.IFS(AND(COUNTA(E9)&gt;=1,COUNTA(N9)&gt;=1),"○",TRUE,IF(COUNTA(E9)&gt;=1,"","✕ "&amp;AJ9&amp;" ")&amp;IF(COUNTA(N9)&gt;=1,"","✕ "&amp;AJ11))</f>
        <v>○</v>
      </c>
      <c r="T9" s="79"/>
      <c r="W9" s="79"/>
      <c r="X9" s="79"/>
      <c r="Y9" s="325"/>
      <c r="Z9" s="325"/>
      <c r="AA9" s="325"/>
      <c r="AB9" s="325"/>
      <c r="AC9" s="325"/>
      <c r="AD9" s="325"/>
      <c r="AE9" s="325"/>
      <c r="AF9" s="325"/>
      <c r="AG9" s="325"/>
      <c r="AH9" s="182" t="s">
        <v>99</v>
      </c>
      <c r="AI9" s="183" t="str">
        <f>IF(COUNTA(E9)&gt;=1,"○","✕")</f>
        <v>○</v>
      </c>
      <c r="AJ9" s="77" t="s">
        <v>98</v>
      </c>
      <c r="AO9" s="159"/>
      <c r="AP9" s="158"/>
      <c r="AQ9" s="3"/>
      <c r="AR9" s="3"/>
      <c r="AS9" s="3"/>
    </row>
    <row r="10" spans="1:104" ht="30" customHeight="1" thickBot="1">
      <c r="A10" s="351"/>
      <c r="B10" s="69">
        <f>COUNTIF($B$13:$B$43,"月")+COUNTIF($B$13:$B$43,"火")+COUNTIF($B$13:$B$43,"水")+COUNTIF($B$13:$B$43,"木")+COUNTIF($B$13:$B$43,"金")+COUNTIF($B$13:$B$43,"土")+COUNTIF($B$13:$B$43,"日")-COUNTIF($C$13:$C$43,"休日")-COUNTIF($C$13:$C$43,"休日出勤")-COUNTIF($C$13:$C$43,"振休")-COUNTIF($C$13:$C$43,"代休")</f>
        <v>18</v>
      </c>
      <c r="C10" s="377" t="str">
        <f>"←稼働"&amp;F54&amp;"日
 + "&amp;"休暇"&amp;E54&amp;"日"</f>
        <v>←稼働18日
 + 休暇0日</v>
      </c>
      <c r="D10" s="378"/>
      <c r="E10" s="379" t="str">
        <f>IF(OR(I9="管理職/高プロ",I9="固定残業代有",I9="(大学・国研等)管理職/高プロ"),"所定労働時間                                                                                                                                                                                              (h/日)","")</f>
        <v/>
      </c>
      <c r="F10" s="380"/>
      <c r="G10" s="99"/>
      <c r="H10" s="381" t="str" cm="1">
        <f t="array" ref="H10">_xlfn.IFS(OR(N54="管理職",N54="裁量労働制",N54="固定残業制"),"時間休(h/月)",OR(N54="(大学・国研等)裁量労働制"),"給与支給上の休日労働時間(h/月)",TRUE,"")</f>
        <v/>
      </c>
      <c r="I10" s="343"/>
      <c r="J10" s="106"/>
      <c r="K10" s="381" t="str" cm="1">
        <f t="array" ref="K10">_xlfn.IFS(OR(N54="裁量労働制",N54="(大学・国研等)裁量労働制"),"労基提出した協定上
の みなし時間(h/日)",N54="固定残業制","雇用契約に記載の
固定残業時間(h/月)",TRUE,"")</f>
        <v/>
      </c>
      <c r="L10" s="343"/>
      <c r="M10" s="343"/>
      <c r="N10" s="106"/>
      <c r="O10" s="342" t="str" cm="1">
        <f t="array" ref="O10">_xlfn.IFS(OR(H2="あり",Q2="あり"),"他の公的事業
従事(h/月)",AND(H2="なし",Q2="なし"),"",TRUE,"")</f>
        <v/>
      </c>
      <c r="P10" s="343"/>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5"/>
      <c r="Z10" s="325"/>
      <c r="AA10" s="325"/>
      <c r="AB10" s="325"/>
      <c r="AC10" s="325"/>
      <c r="AD10" s="325"/>
      <c r="AE10" s="325"/>
      <c r="AF10" s="325"/>
      <c r="AG10" s="325"/>
      <c r="AH10" s="182" t="s">
        <v>100</v>
      </c>
      <c r="AI10" s="183" t="str">
        <f>IF(COUNTA(N8)&gt;=1,"○","✕")</f>
        <v>○</v>
      </c>
      <c r="AJ10" s="77" t="s">
        <v>101</v>
      </c>
      <c r="AO10" s="93"/>
      <c r="AP10" s="3"/>
      <c r="AQ10" s="3"/>
      <c r="AR10" s="3"/>
      <c r="AS10" s="3"/>
    </row>
    <row r="11" spans="1:104" s="3" customFormat="1" ht="17.149999999999999" customHeight="1" thickBot="1">
      <c r="A11" s="360" t="s">
        <v>0</v>
      </c>
      <c r="B11" s="362" t="s">
        <v>1</v>
      </c>
      <c r="C11" s="364" t="s">
        <v>92</v>
      </c>
      <c r="D11" s="366" t="s">
        <v>9</v>
      </c>
      <c r="E11" s="367"/>
      <c r="F11" s="367"/>
      <c r="G11" s="368"/>
      <c r="H11" s="369" t="s">
        <v>7</v>
      </c>
      <c r="I11" s="369" t="s">
        <v>8</v>
      </c>
      <c r="J11" s="371" t="s">
        <v>91</v>
      </c>
      <c r="K11" s="371"/>
      <c r="L11" s="371"/>
      <c r="M11" s="371"/>
      <c r="N11" s="371"/>
      <c r="O11" s="371"/>
      <c r="P11" s="371"/>
      <c r="Q11" s="372"/>
      <c r="R11" s="80"/>
      <c r="S11" s="109"/>
      <c r="T11" s="79"/>
      <c r="W11" s="79"/>
      <c r="X11" s="79"/>
      <c r="Y11" s="325"/>
      <c r="Z11" s="325"/>
      <c r="AA11" s="325"/>
      <c r="AB11" s="325"/>
      <c r="AC11" s="325"/>
      <c r="AD11" s="325"/>
      <c r="AE11" s="325"/>
      <c r="AF11" s="325"/>
      <c r="AG11" s="325"/>
      <c r="AH11" s="182" t="s">
        <v>103</v>
      </c>
      <c r="AI11" s="183" t="str">
        <f>IF(COUNTA(N9)&gt;=1,"○","✕")</f>
        <v>○</v>
      </c>
      <c r="AJ11" s="77" t="s">
        <v>102</v>
      </c>
      <c r="AK11" s="1"/>
      <c r="AL11" s="323"/>
      <c r="AM11" s="323"/>
      <c r="AN11" s="323"/>
      <c r="AO11" s="165" t="s">
        <v>113</v>
      </c>
      <c r="AP11" s="176" t="s">
        <v>112</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49999999999999" customHeight="1" thickBot="1">
      <c r="A12" s="361"/>
      <c r="B12" s="363"/>
      <c r="C12" s="365"/>
      <c r="D12" s="49" t="s">
        <v>4</v>
      </c>
      <c r="E12" s="4" t="s">
        <v>5</v>
      </c>
      <c r="F12" s="5" t="s">
        <v>4</v>
      </c>
      <c r="G12" s="4" t="s">
        <v>5</v>
      </c>
      <c r="H12" s="370"/>
      <c r="I12" s="370"/>
      <c r="J12" s="373"/>
      <c r="K12" s="373"/>
      <c r="L12" s="373"/>
      <c r="M12" s="373"/>
      <c r="N12" s="373"/>
      <c r="O12" s="373"/>
      <c r="P12" s="373"/>
      <c r="Q12" s="374"/>
      <c r="R12" s="80"/>
      <c r="S12" s="109" t="str">
        <f>IF(TEXT(ABS((E23-D23)+(G23-F23)-H23),IF((E23-D23)+(G23-F23)&lt;H23,"-[h]:mm","[h]:mm"))&lt;"0:00"*1,"✕","○")</f>
        <v>○</v>
      </c>
      <c r="T12" s="79"/>
      <c r="W12" s="79"/>
      <c r="X12" s="79"/>
      <c r="Y12" s="325"/>
      <c r="Z12" s="325"/>
      <c r="AA12" s="325"/>
      <c r="AB12" s="325"/>
      <c r="AC12" s="325"/>
      <c r="AD12" s="325"/>
      <c r="AE12" s="325"/>
      <c r="AF12" s="325"/>
      <c r="AG12" s="325"/>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114</v>
      </c>
      <c r="AP12" s="177" t="s">
        <v>15</v>
      </c>
      <c r="AQ12" s="174" t="s">
        <v>122</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49999999999999" customHeight="1" thickTop="1">
      <c r="A13" s="31">
        <f>DATEVALUE(TEXT(SUBSTITUTE(SUBSTITUTE(SUBSTITUTE($A$1,"元","１"),"分",""),"度","")&amp;"１日","yyyy/mm/d"))</f>
        <v>45962</v>
      </c>
      <c r="B13" s="45" t="str">
        <f>TEXT(A13,"aaa")</f>
        <v>土</v>
      </c>
      <c r="C13" s="94" t="s">
        <v>23</v>
      </c>
      <c r="D13" s="24"/>
      <c r="E13" s="25"/>
      <c r="F13" s="32"/>
      <c r="G13" s="25"/>
      <c r="H13" s="33"/>
      <c r="I13" s="6" t="str" cm="1">
        <f t="array" ref="I13">IFERROR(_xlfn.IFS(AND(D13&gt;0,E13=""),"--",AND(F13&gt;0,G13=""),"--",VALUE(TEXT(E13-D13,"[h]:mm"))+VALUE(TEXT(G13-F13,"[h]:mm"))-VALUE(TEXT(H13,"[h]:mm"))=0,"",VALUE(TEXT(E13-D13,"[h]:mm"))+VALUE(TEXT(G13-F13,"[h]:mm"))-VALUE(TEXT(H13,"[h]:mm"))&lt;0,"-",TRUE,(E13-D13)+(G13-F13)-H13),"-")</f>
        <v/>
      </c>
      <c r="J13" s="352"/>
      <c r="K13" s="353"/>
      <c r="L13" s="353"/>
      <c r="M13" s="353"/>
      <c r="N13" s="353"/>
      <c r="O13" s="353"/>
      <c r="P13" s="353"/>
      <c r="Q13" s="354"/>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121</v>
      </c>
      <c r="AP13" s="178" t="s">
        <v>15</v>
      </c>
      <c r="AQ13" s="160" t="s">
        <v>122</v>
      </c>
      <c r="AR13" s="160" t="s">
        <v>123</v>
      </c>
      <c r="AS13" s="161" t="s">
        <v>124</v>
      </c>
    </row>
    <row r="14" spans="1:104" ht="17.149999999999999" customHeight="1">
      <c r="A14" s="7">
        <f t="shared" ref="A14:A19" si="1">A13+1</f>
        <v>45963</v>
      </c>
      <c r="B14" s="46" t="str">
        <f>TEXT(A14,"aaa")</f>
        <v>日</v>
      </c>
      <c r="C14" s="94" t="s">
        <v>23</v>
      </c>
      <c r="D14" s="60"/>
      <c r="E14" s="15"/>
      <c r="F14" s="16"/>
      <c r="G14" s="17"/>
      <c r="H14" s="18"/>
      <c r="I14" s="6" t="str" cm="1">
        <f t="array" ref="I14">IFERROR(_xlfn.IFS(AND(D14&gt;0,E14=""),"--",AND(F14&gt;0,G14=""),"--",VALUE(TEXT(E14-D14,"[h]:mm"))+VALUE(TEXT(G14-F14,"[h]:mm"))-VALUE(TEXT(H14,"[h]:mm"))=0,"",VALUE(TEXT(E14-D14,"[h]:mm"))+VALUE(TEXT(G14-F14,"[h]:mm"))-VALUE(TEXT(H14,"[h]:mm"))&lt;0,"-",TRUE,(E14-D14)+(G14-F14)-H14),"-")</f>
        <v/>
      </c>
      <c r="J14" s="355"/>
      <c r="K14" s="356"/>
      <c r="L14" s="356"/>
      <c r="M14" s="356"/>
      <c r="N14" s="356"/>
      <c r="O14" s="356"/>
      <c r="P14" s="356"/>
      <c r="Q14" s="357"/>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120</v>
      </c>
      <c r="AP14" s="178" t="s">
        <v>15</v>
      </c>
      <c r="AQ14" s="160" t="s">
        <v>122</v>
      </c>
      <c r="AR14" s="160" t="s">
        <v>123</v>
      </c>
      <c r="AS14" s="161" t="s">
        <v>124</v>
      </c>
    </row>
    <row r="15" spans="1:104" ht="17.149999999999999" customHeight="1">
      <c r="A15" s="7">
        <f t="shared" si="1"/>
        <v>45964</v>
      </c>
      <c r="B15" s="46" t="str">
        <f t="shared" ref="B15:B18" si="3">TEXT(A15,"aaa")</f>
        <v>月</v>
      </c>
      <c r="C15" s="94" t="s">
        <v>23</v>
      </c>
      <c r="D15" s="60"/>
      <c r="E15" s="15"/>
      <c r="F15" s="16"/>
      <c r="G15" s="17"/>
      <c r="H15" s="18"/>
      <c r="I15" s="6" t="str" cm="1">
        <f t="array" ref="I15">IFERROR(_xlfn.IFS(AND(D15&gt;0,E15=""),"--",AND(F15&gt;0,G15=""),"--",VALUE(TEXT(E15-D15,"[h]:mm"))+VALUE(TEXT(G15-F15,"[h]:mm"))-VALUE(TEXT(H15,"[h]:mm"))=0,"",VALUE(TEXT(E15-D15,"[h]:mm"))+VALUE(TEXT(G15-F15,"[h]:mm"))-VALUE(TEXT(H15,"[h]:mm"))&lt;0,"-",TRUE,(E15-D15)+(G15-F15)-H15),"-")</f>
        <v/>
      </c>
      <c r="J15" s="355"/>
      <c r="K15" s="356"/>
      <c r="L15" s="356"/>
      <c r="M15" s="356"/>
      <c r="N15" s="356"/>
      <c r="O15" s="356"/>
      <c r="P15" s="356"/>
      <c r="Q15" s="357"/>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119</v>
      </c>
      <c r="AP15" s="178" t="s">
        <v>15</v>
      </c>
      <c r="AQ15" s="160" t="s">
        <v>122</v>
      </c>
      <c r="AR15" s="160" t="s">
        <v>123</v>
      </c>
      <c r="AS15" s="161" t="s">
        <v>124</v>
      </c>
    </row>
    <row r="16" spans="1:104" ht="17.149999999999999" customHeight="1">
      <c r="A16" s="7">
        <f t="shared" si="1"/>
        <v>45965</v>
      </c>
      <c r="B16" s="46" t="str">
        <f t="shared" si="3"/>
        <v>火</v>
      </c>
      <c r="C16" s="94"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55"/>
      <c r="K16" s="356"/>
      <c r="L16" s="356"/>
      <c r="M16" s="356"/>
      <c r="N16" s="356"/>
      <c r="O16" s="356"/>
      <c r="P16" s="356"/>
      <c r="Q16" s="357"/>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115</v>
      </c>
      <c r="AP16" s="178" t="s">
        <v>15</v>
      </c>
      <c r="AQ16" s="160" t="s">
        <v>122</v>
      </c>
      <c r="AR16" s="160" t="s">
        <v>15</v>
      </c>
      <c r="AS16" s="161" t="s">
        <v>15</v>
      </c>
    </row>
    <row r="17" spans="1:45" ht="17.149999999999999" customHeight="1">
      <c r="A17" s="7">
        <f t="shared" si="1"/>
        <v>45966</v>
      </c>
      <c r="B17" s="46" t="str">
        <f t="shared" si="3"/>
        <v>水</v>
      </c>
      <c r="C17" s="94"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55"/>
      <c r="K17" s="356"/>
      <c r="L17" s="356"/>
      <c r="M17" s="356"/>
      <c r="N17" s="356"/>
      <c r="O17" s="356"/>
      <c r="P17" s="356"/>
      <c r="Q17" s="357"/>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118</v>
      </c>
      <c r="AP17" s="178" t="s">
        <v>15</v>
      </c>
      <c r="AQ17" s="160" t="s">
        <v>122</v>
      </c>
      <c r="AR17" s="160" t="s">
        <v>15</v>
      </c>
      <c r="AS17" s="161" t="s">
        <v>15</v>
      </c>
    </row>
    <row r="18" spans="1:45" ht="17.149999999999999" customHeight="1">
      <c r="A18" s="23">
        <f t="shared" si="1"/>
        <v>45967</v>
      </c>
      <c r="B18" s="47" t="str">
        <f t="shared" si="3"/>
        <v>木</v>
      </c>
      <c r="C18" s="94" t="s">
        <v>125</v>
      </c>
      <c r="D18" s="60"/>
      <c r="E18" s="15"/>
      <c r="F18" s="26"/>
      <c r="G18" s="27"/>
      <c r="H18" s="28"/>
      <c r="I18" s="6" t="str" cm="1">
        <f t="array" ref="I18">IFERROR(_xlfn.IFS(AND(D18&gt;0,E18=""),"--",AND(F18&gt;0,G18=""),"--",VALUE(TEXT(E18-D18,"[h]:mm"))+VALUE(TEXT(G18-F18,"[h]:mm"))-VALUE(TEXT(H18,"[h]:mm"))=0,"",VALUE(TEXT(E18-D18,"[h]:mm"))+VALUE(TEXT(G18-F18,"[h]:mm"))-VALUE(TEXT(H18,"[h]:mm"))&lt;0,"-",TRUE,(E18-D18)+(G18-F18)-H18),"-")</f>
        <v/>
      </c>
      <c r="J18" s="355"/>
      <c r="K18" s="356"/>
      <c r="L18" s="356"/>
      <c r="M18" s="356"/>
      <c r="N18" s="356"/>
      <c r="O18" s="356"/>
      <c r="P18" s="356"/>
      <c r="Q18" s="357"/>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117</v>
      </c>
      <c r="AP18" s="178" t="s">
        <v>15</v>
      </c>
      <c r="AQ18" s="160" t="s">
        <v>122</v>
      </c>
      <c r="AR18" s="160" t="s">
        <v>15</v>
      </c>
      <c r="AS18" s="161" t="s">
        <v>15</v>
      </c>
    </row>
    <row r="19" spans="1:45" ht="17.149999999999999" customHeight="1" thickBot="1">
      <c r="A19" s="23">
        <f t="shared" si="1"/>
        <v>45968</v>
      </c>
      <c r="B19" s="47" t="str">
        <f>TEXT(A19,"aaa")</f>
        <v>金</v>
      </c>
      <c r="C19" s="94" t="s">
        <v>125</v>
      </c>
      <c r="D19" s="61"/>
      <c r="E19" s="14"/>
      <c r="F19" s="26"/>
      <c r="G19" s="27"/>
      <c r="H19" s="28"/>
      <c r="I19" s="6" t="str" cm="1">
        <f t="array" ref="I19">IFERROR(_xlfn.IFS(AND(D19&gt;0,E19=""),"--",AND(F19&gt;0,G19=""),"--",VALUE(TEXT(E19-D19,"[h]:mm"))+VALUE(TEXT(G19-F19,"[h]:mm"))-VALUE(TEXT(H19,"[h]:mm"))=0,"",VALUE(TEXT(E19-D19,"[h]:mm"))+VALUE(TEXT(G19-F19,"[h]:mm"))-VALUE(TEXT(H19,"[h]:mm"))&lt;0,"-",TRUE,(E19-D19)+(G19-F19)-H19),"-")</f>
        <v/>
      </c>
      <c r="J19" s="355"/>
      <c r="K19" s="356"/>
      <c r="L19" s="356"/>
      <c r="M19" s="356"/>
      <c r="N19" s="356"/>
      <c r="O19" s="356"/>
      <c r="P19" s="356"/>
      <c r="Q19" s="357"/>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116</v>
      </c>
      <c r="AP19" s="179" t="s">
        <v>15</v>
      </c>
      <c r="AQ19" s="175" t="s">
        <v>122</v>
      </c>
      <c r="AR19" s="175" t="s">
        <v>123</v>
      </c>
      <c r="AS19" s="162" t="s">
        <v>124</v>
      </c>
    </row>
    <row r="20" spans="1:45" ht="17.149999999999999" customHeight="1">
      <c r="A20" s="7">
        <f>A19+1</f>
        <v>45969</v>
      </c>
      <c r="B20" s="46" t="str">
        <f>TEXT(A20,"aaa")</f>
        <v>土</v>
      </c>
      <c r="C20" s="94" t="s">
        <v>23</v>
      </c>
      <c r="D20" s="61"/>
      <c r="E20" s="14"/>
      <c r="F20" s="16"/>
      <c r="G20" s="17"/>
      <c r="H20" s="18"/>
      <c r="I20" s="6" t="str" cm="1">
        <f t="array" ref="I20">IFERROR(_xlfn.IFS(AND(D20&gt;0,E20=""),"--",AND(F20&gt;0,G20=""),"--",VALUE(TEXT(E20-D20,"[h]:mm"))+VALUE(TEXT(G20-F20,"[h]:mm"))-VALUE(TEXT(H20,"[h]:mm"))=0,"",VALUE(TEXT(E20-D20,"[h]:mm"))+VALUE(TEXT(G20-F20,"[h]:mm"))-VALUE(TEXT(H20,"[h]:mm"))&lt;0,"-",TRUE,(E20-D20)+(G20-F20)-H20),"-")</f>
        <v/>
      </c>
      <c r="J20" s="382"/>
      <c r="K20" s="383"/>
      <c r="L20" s="383"/>
      <c r="M20" s="383"/>
      <c r="N20" s="383"/>
      <c r="O20" s="383"/>
      <c r="P20" s="383"/>
      <c r="Q20" s="384"/>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49999999999999" customHeight="1" thickBot="1">
      <c r="A21" s="7">
        <f t="shared" ref="A21" si="5">A20+1</f>
        <v>45970</v>
      </c>
      <c r="B21" s="46" t="str">
        <f t="shared" ref="B21:B43" si="6">TEXT(A21,"aaa")</f>
        <v>日</v>
      </c>
      <c r="C21" s="94" t="s">
        <v>23</v>
      </c>
      <c r="D21" s="60"/>
      <c r="E21" s="15"/>
      <c r="F21" s="16"/>
      <c r="G21" s="17"/>
      <c r="H21" s="18"/>
      <c r="I21" s="6" t="str" cm="1">
        <f t="array" ref="I21">IFERROR(_xlfn.IFS(AND(D21&gt;0,E21=""),"--",AND(F21&gt;0,G21=""),"--",VALUE(TEXT(E21-D21,"[h]:mm"))+VALUE(TEXT(G21-F21,"[h]:mm"))-VALUE(TEXT(H21,"[h]:mm"))=0,"",VALUE(TEXT(E21-D21,"[h]:mm"))+VALUE(TEXT(G21-F21,"[h]:mm"))-VALUE(TEXT(H21,"[h]:mm"))&lt;0,"-",TRUE,(E21-D21)+(G21-F21)-H21),"-")</f>
        <v/>
      </c>
      <c r="J21" s="355"/>
      <c r="K21" s="356"/>
      <c r="L21" s="356"/>
      <c r="M21" s="356"/>
      <c r="N21" s="356"/>
      <c r="O21" s="356"/>
      <c r="P21" s="356"/>
      <c r="Q21" s="357"/>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164</v>
      </c>
      <c r="AI21" s="185" t="str" cm="1">
        <f t="array" ref="AI21">_xlfn.IFS(AND(OR(I9="管理職/高プロ",I9="裁量",$I$9="固定残業代有"),AND(J10&gt;=0,J10&lt;=100)),"○",AND(I9="(大学・国研等)裁量",AND(J10&gt;=0,J10&lt;=100)),"○",I9="通常勤務","○",I9="出向","○",I9="(大学・国研等)管理職/高プロ","○",I9="その他","○",TRUE,"✕")</f>
        <v>✕</v>
      </c>
      <c r="AJ21" s="77" t="s">
        <v>163</v>
      </c>
    </row>
    <row r="22" spans="1:45" ht="17.149999999999999" customHeight="1">
      <c r="A22" s="36">
        <f>A21+1</f>
        <v>45971</v>
      </c>
      <c r="B22" s="46" t="str">
        <f t="shared" si="6"/>
        <v>月</v>
      </c>
      <c r="C22" s="94" t="s">
        <v>125</v>
      </c>
      <c r="D22" s="60"/>
      <c r="E22" s="15"/>
      <c r="F22" s="16"/>
      <c r="G22" s="17"/>
      <c r="H22" s="18"/>
      <c r="I22" s="6" t="str" cm="1">
        <f t="array" ref="I22">IFERROR(_xlfn.IFS(AND(D22&gt;0,E22=""),"--",AND(F22&gt;0,G22=""),"--",VALUE(TEXT(E22-D22,"[h]:mm"))+VALUE(TEXT(G22-F22,"[h]:mm"))-VALUE(TEXT(H22,"[h]:mm"))=0,"",VALUE(TEXT(E22-D22,"[h]:mm"))+VALUE(TEXT(G22-F22,"[h]:mm"))-VALUE(TEXT(H22,"[h]:mm"))&lt;0,"-",TRUE,(E22-D22)+(G22-F22)-H22),"-")</f>
        <v/>
      </c>
      <c r="J22" s="355"/>
      <c r="K22" s="356"/>
      <c r="L22" s="356"/>
      <c r="M22" s="356"/>
      <c r="N22" s="356"/>
      <c r="O22" s="356"/>
      <c r="P22" s="356"/>
      <c r="Q22" s="357"/>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49999999999999" customHeight="1">
      <c r="A23" s="7">
        <f t="shared" ref="A23:A38" si="7">A22+1</f>
        <v>45972</v>
      </c>
      <c r="B23" s="46" t="str">
        <f t="shared" si="6"/>
        <v>火</v>
      </c>
      <c r="C23" s="94" t="s">
        <v>125</v>
      </c>
      <c r="D23" s="60"/>
      <c r="E23" s="15"/>
      <c r="F23" s="16"/>
      <c r="G23" s="17"/>
      <c r="H23" s="18"/>
      <c r="I23" s="6" t="str" cm="1">
        <f t="array" ref="I23">IFERROR(_xlfn.IFS(AND(D23&gt;0,E23=""),"--",AND(F23&gt;0,G23=""),"--",VALUE(TEXT(E23-D23,"[h]:mm"))+VALUE(TEXT(G23-F23,"[h]:mm"))-VALUE(TEXT(H23,"[h]:mm"))=0,"",VALUE(TEXT(E23-D23,"[h]:mm"))+VALUE(TEXT(G23-F23,"[h]:mm"))-VALUE(TEXT(H23,"[h]:mm"))&lt;0,"-",TRUE,(E23-D23)+(G23-F23)-H23),"-")</f>
        <v/>
      </c>
      <c r="J23" s="355"/>
      <c r="K23" s="356"/>
      <c r="L23" s="356"/>
      <c r="M23" s="356"/>
      <c r="N23" s="356"/>
      <c r="O23" s="356"/>
      <c r="P23" s="356"/>
      <c r="Q23" s="357"/>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49999999999999" customHeight="1">
      <c r="A24" s="7">
        <f t="shared" si="7"/>
        <v>45973</v>
      </c>
      <c r="B24" s="46" t="str">
        <f t="shared" si="6"/>
        <v>水</v>
      </c>
      <c r="C24" s="94"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55"/>
      <c r="K24" s="356"/>
      <c r="L24" s="356"/>
      <c r="M24" s="356"/>
      <c r="N24" s="356"/>
      <c r="O24" s="356"/>
      <c r="P24" s="356"/>
      <c r="Q24" s="357"/>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49999999999999" customHeight="1">
      <c r="A25" s="7">
        <f t="shared" si="7"/>
        <v>45974</v>
      </c>
      <c r="B25" s="46" t="str">
        <f t="shared" si="6"/>
        <v>木</v>
      </c>
      <c r="C25" s="94" t="s">
        <v>125</v>
      </c>
      <c r="D25" s="60"/>
      <c r="E25" s="15"/>
      <c r="F25" s="16"/>
      <c r="G25" s="17"/>
      <c r="H25" s="18"/>
      <c r="I25" s="6" t="str" cm="1">
        <f t="array" ref="I25">IFERROR(_xlfn.IFS(AND(D25&gt;0,E25=""),"--",AND(F25&gt;0,G25=""),"--",VALUE(TEXT(E25-D25,"[h]:mm"))+VALUE(TEXT(G25-F25,"[h]:mm"))-VALUE(TEXT(H25,"[h]:mm"))=0,"",VALUE(TEXT(E25-D25,"[h]:mm"))+VALUE(TEXT(G25-F25,"[h]:mm"))-VALUE(TEXT(H25,"[h]:mm"))&lt;0,"-",TRUE,(E25-D25)+(G25-F25)-H25),"-")</f>
        <v/>
      </c>
      <c r="J25" s="355"/>
      <c r="K25" s="356"/>
      <c r="L25" s="356"/>
      <c r="M25" s="356"/>
      <c r="N25" s="356"/>
      <c r="O25" s="356"/>
      <c r="P25" s="356"/>
      <c r="Q25" s="357"/>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49999999999999" customHeight="1">
      <c r="A26" s="7">
        <f t="shared" si="7"/>
        <v>45975</v>
      </c>
      <c r="B26" s="46" t="str">
        <f t="shared" si="6"/>
        <v>金</v>
      </c>
      <c r="C26" s="94" t="s">
        <v>125</v>
      </c>
      <c r="D26" s="61"/>
      <c r="E26" s="14"/>
      <c r="F26" s="16"/>
      <c r="G26" s="17"/>
      <c r="H26" s="18"/>
      <c r="I26" s="6" t="str" cm="1">
        <f t="array" ref="I26">IFERROR(_xlfn.IFS(AND(D26&gt;0,E26=""),"--",AND(F26&gt;0,G26=""),"--",VALUE(TEXT(E26-D26,"[h]:mm"))+VALUE(TEXT(G26-F26,"[h]:mm"))-VALUE(TEXT(H26,"[h]:mm"))=0,"",VALUE(TEXT(E26-D26,"[h]:mm"))+VALUE(TEXT(G26-F26,"[h]:mm"))-VALUE(TEXT(H26,"[h]:mm"))&lt;0,"-",TRUE,(E26-D26)+(G26-F26)-H26),"-")</f>
        <v/>
      </c>
      <c r="J26" s="355"/>
      <c r="K26" s="356"/>
      <c r="L26" s="356"/>
      <c r="M26" s="356"/>
      <c r="N26" s="356"/>
      <c r="O26" s="356"/>
      <c r="P26" s="356"/>
      <c r="Q26" s="357"/>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49999999999999" customHeight="1">
      <c r="A27" s="7">
        <f t="shared" si="7"/>
        <v>45976</v>
      </c>
      <c r="B27" s="46" t="str">
        <f t="shared" si="6"/>
        <v>土</v>
      </c>
      <c r="C27" s="94" t="s">
        <v>23</v>
      </c>
      <c r="D27" s="61"/>
      <c r="E27" s="14"/>
      <c r="F27" s="16"/>
      <c r="G27" s="17"/>
      <c r="H27" s="18"/>
      <c r="I27" s="6" t="str" cm="1">
        <f t="array" ref="I27">IFERROR(_xlfn.IFS(AND(D27&gt;0,E27=""),"--",AND(F27&gt;0,G27=""),"--",VALUE(TEXT(E27-D27,"[h]:mm"))+VALUE(TEXT(G27-F27,"[h]:mm"))-VALUE(TEXT(H27,"[h]:mm"))=0,"",VALUE(TEXT(E27-D27,"[h]:mm"))+VALUE(TEXT(G27-F27,"[h]:mm"))-VALUE(TEXT(H27,"[h]:mm"))&lt;0,"-",TRUE,(E27-D27)+(G27-F27)-H27),"-")</f>
        <v/>
      </c>
      <c r="J27" s="355"/>
      <c r="K27" s="375"/>
      <c r="L27" s="375"/>
      <c r="M27" s="375"/>
      <c r="N27" s="375"/>
      <c r="O27" s="375"/>
      <c r="P27" s="375"/>
      <c r="Q27" s="37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49999999999999" customHeight="1">
      <c r="A28" s="7">
        <f t="shared" si="7"/>
        <v>45977</v>
      </c>
      <c r="B28" s="46" t="str">
        <f t="shared" si="6"/>
        <v>日</v>
      </c>
      <c r="C28" s="94" t="s">
        <v>23</v>
      </c>
      <c r="D28" s="61"/>
      <c r="E28" s="14"/>
      <c r="F28" s="16"/>
      <c r="G28" s="17"/>
      <c r="H28" s="18"/>
      <c r="I28" s="6" t="str" cm="1">
        <f t="array" ref="I28">IFERROR(_xlfn.IFS(AND(D28&gt;0,E28=""),"--",AND(F28&gt;0,G28=""),"--",VALUE(TEXT(E28-D28,"[h]:mm"))+VALUE(TEXT(G28-F28,"[h]:mm"))-VALUE(TEXT(H28,"[h]:mm"))=0,"",VALUE(TEXT(E28-D28,"[h]:mm"))+VALUE(TEXT(G28-F28,"[h]:mm"))-VALUE(TEXT(H28,"[h]:mm"))&lt;0,"-",TRUE,(E28-D28)+(G28-F28)-H28),"-")</f>
        <v/>
      </c>
      <c r="J28" s="355"/>
      <c r="K28" s="375"/>
      <c r="L28" s="375"/>
      <c r="M28" s="375"/>
      <c r="N28" s="375"/>
      <c r="O28" s="375"/>
      <c r="P28" s="375"/>
      <c r="Q28" s="37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49999999999999" customHeight="1">
      <c r="A29" s="7">
        <f t="shared" si="7"/>
        <v>45978</v>
      </c>
      <c r="B29" s="46" t="str">
        <f t="shared" si="6"/>
        <v>月</v>
      </c>
      <c r="C29" s="94" t="s">
        <v>125</v>
      </c>
      <c r="D29" s="61"/>
      <c r="E29" s="14"/>
      <c r="F29" s="16"/>
      <c r="G29" s="17"/>
      <c r="H29" s="18"/>
      <c r="I29" s="6" t="str" cm="1">
        <f t="array" ref="I29">IFERROR(_xlfn.IFS(AND(D29&gt;0,E29=""),"--",AND(F29&gt;0,G29=""),"--",VALUE(TEXT(E29-D29,"[h]:mm"))+VALUE(TEXT(G29-F29,"[h]:mm"))-VALUE(TEXT(H29,"[h]:mm"))=0,"",VALUE(TEXT(E29-D29,"[h]:mm"))+VALUE(TEXT(G29-F29,"[h]:mm"))-VALUE(TEXT(H29,"[h]:mm"))&lt;0,"-",TRUE,(E29-D29)+(G29-F29)-H29),"-")</f>
        <v/>
      </c>
      <c r="J29" s="355"/>
      <c r="K29" s="375"/>
      <c r="L29" s="375"/>
      <c r="M29" s="375"/>
      <c r="N29" s="375"/>
      <c r="O29" s="375"/>
      <c r="P29" s="375"/>
      <c r="Q29" s="37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49999999999999" customHeight="1">
      <c r="A30" s="7">
        <f t="shared" si="7"/>
        <v>45979</v>
      </c>
      <c r="B30" s="46" t="str">
        <f t="shared" si="6"/>
        <v>火</v>
      </c>
      <c r="C30" s="94" t="s">
        <v>125</v>
      </c>
      <c r="D30" s="61"/>
      <c r="E30" s="14"/>
      <c r="F30" s="16"/>
      <c r="G30" s="17"/>
      <c r="H30" s="18"/>
      <c r="I30" s="6" t="str" cm="1">
        <f t="array" ref="I30">IFERROR(_xlfn.IFS(AND(D30&gt;0,E30=""),"--",AND(F30&gt;0,G30=""),"--",VALUE(TEXT(E30-D30,"[h]:mm"))+VALUE(TEXT(G30-F30,"[h]:mm"))-VALUE(TEXT(H30,"[h]:mm"))=0,"",VALUE(TEXT(E30-D30,"[h]:mm"))+VALUE(TEXT(G30-F30,"[h]:mm"))-VALUE(TEXT(H30,"[h]:mm"))&lt;0,"-",TRUE,(E30-D30)+(G30-F30)-H30),"-")</f>
        <v/>
      </c>
      <c r="J30" s="355"/>
      <c r="K30" s="356"/>
      <c r="L30" s="356"/>
      <c r="M30" s="356"/>
      <c r="N30" s="356"/>
      <c r="O30" s="356"/>
      <c r="P30" s="356"/>
      <c r="Q30" s="357"/>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49999999999999" customHeight="1">
      <c r="A31" s="7">
        <f t="shared" si="7"/>
        <v>45980</v>
      </c>
      <c r="B31" s="46" t="str">
        <f t="shared" si="6"/>
        <v>水</v>
      </c>
      <c r="C31" s="94"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55"/>
      <c r="K31" s="356"/>
      <c r="L31" s="356"/>
      <c r="M31" s="356"/>
      <c r="N31" s="356"/>
      <c r="O31" s="356"/>
      <c r="P31" s="356"/>
      <c r="Q31" s="357"/>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49999999999999" customHeight="1">
      <c r="A32" s="7">
        <f t="shared" si="7"/>
        <v>45981</v>
      </c>
      <c r="B32" s="46" t="str">
        <f t="shared" si="6"/>
        <v>木</v>
      </c>
      <c r="C32" s="94" t="s">
        <v>125</v>
      </c>
      <c r="D32" s="60"/>
      <c r="E32" s="15"/>
      <c r="F32" s="16"/>
      <c r="G32" s="17"/>
      <c r="H32" s="18"/>
      <c r="I32" s="6" t="str" cm="1">
        <f t="array" ref="I32">IFERROR(_xlfn.IFS(AND(D32&gt;0,E32=""),"--",AND(F32&gt;0,G32=""),"--",VALUE(TEXT(E32-D32,"[h]:mm"))+VALUE(TEXT(G32-F32,"[h]:mm"))-VALUE(TEXT(H32,"[h]:mm"))=0,"",VALUE(TEXT(E32-D32,"[h]:mm"))+VALUE(TEXT(G32-F32,"[h]:mm"))-VALUE(TEXT(H32,"[h]:mm"))&lt;0,"-",TRUE,(E32-D32)+(G32-F32)-H32),"-")</f>
        <v/>
      </c>
      <c r="J32" s="355"/>
      <c r="K32" s="356"/>
      <c r="L32" s="356"/>
      <c r="M32" s="356"/>
      <c r="N32" s="356"/>
      <c r="O32" s="356"/>
      <c r="P32" s="356"/>
      <c r="Q32" s="357"/>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49999999999999" customHeight="1">
      <c r="A33" s="7">
        <f t="shared" si="7"/>
        <v>45982</v>
      </c>
      <c r="B33" s="46" t="str">
        <f t="shared" si="6"/>
        <v>金</v>
      </c>
      <c r="C33" s="94" t="s">
        <v>125</v>
      </c>
      <c r="D33" s="13"/>
      <c r="E33" s="14"/>
      <c r="F33" s="16"/>
      <c r="G33" s="17"/>
      <c r="H33" s="18"/>
      <c r="I33" s="6" t="str" cm="1">
        <f t="array" ref="I33">IFERROR(_xlfn.IFS(AND(D33&gt;0,E33=""),"--",AND(F33&gt;0,G33=""),"--",VALUE(TEXT(E33-D33,"[h]:mm"))+VALUE(TEXT(G33-F33,"[h]:mm"))-VALUE(TEXT(H33,"[h]:mm"))=0,"",VALUE(TEXT(E33-D33,"[h]:mm"))+VALUE(TEXT(G33-F33,"[h]:mm"))-VALUE(TEXT(H33,"[h]:mm"))&lt;0,"-",TRUE,(E33-D33)+(G33-F33)-H33),"-")</f>
        <v/>
      </c>
      <c r="J33" s="355"/>
      <c r="K33" s="375"/>
      <c r="L33" s="375"/>
      <c r="M33" s="375"/>
      <c r="N33" s="375"/>
      <c r="O33" s="375"/>
      <c r="P33" s="375"/>
      <c r="Q33" s="37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49999999999999" customHeight="1">
      <c r="A34" s="7">
        <f t="shared" si="7"/>
        <v>45983</v>
      </c>
      <c r="B34" s="46" t="str">
        <f t="shared" si="6"/>
        <v>土</v>
      </c>
      <c r="C34" s="94" t="s">
        <v>23</v>
      </c>
      <c r="D34" s="13"/>
      <c r="E34" s="14"/>
      <c r="F34" s="16"/>
      <c r="G34" s="17"/>
      <c r="H34" s="18"/>
      <c r="I34" s="6" t="str" cm="1">
        <f t="array" ref="I34">IFERROR(_xlfn.IFS(AND(D34&gt;0,E34=""),"--",AND(F34&gt;0,G34=""),"--",VALUE(TEXT(E34-D34,"[h]:mm"))+VALUE(TEXT(G34-F34,"[h]:mm"))-VALUE(TEXT(H34,"[h]:mm"))=0,"",VALUE(TEXT(E34-D34,"[h]:mm"))+VALUE(TEXT(G34-F34,"[h]:mm"))-VALUE(TEXT(H34,"[h]:mm"))&lt;0,"-",TRUE,(E34-D34)+(G34-F34)-H34),"-")</f>
        <v/>
      </c>
      <c r="J34" s="355"/>
      <c r="K34" s="375"/>
      <c r="L34" s="375"/>
      <c r="M34" s="375"/>
      <c r="N34" s="375"/>
      <c r="O34" s="375"/>
      <c r="P34" s="375"/>
      <c r="Q34" s="37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49999999999999" customHeight="1">
      <c r="A35" s="7">
        <f t="shared" si="7"/>
        <v>45984</v>
      </c>
      <c r="B35" s="46" t="str">
        <f t="shared" si="6"/>
        <v>日</v>
      </c>
      <c r="C35" s="94" t="s">
        <v>23</v>
      </c>
      <c r="D35" s="13"/>
      <c r="E35" s="14"/>
      <c r="F35" s="16"/>
      <c r="G35" s="17"/>
      <c r="H35" s="18"/>
      <c r="I35" s="6" t="str" cm="1">
        <f t="array" ref="I35">IFERROR(_xlfn.IFS(AND(D35&gt;0,E35=""),"--",AND(F35&gt;0,G35=""),"--",VALUE(TEXT(E35-D35,"[h]:mm"))+VALUE(TEXT(G35-F35,"[h]:mm"))-VALUE(TEXT(H35,"[h]:mm"))=0,"",VALUE(TEXT(E35-D35,"[h]:mm"))+VALUE(TEXT(G35-F35,"[h]:mm"))-VALUE(TEXT(H35,"[h]:mm"))&lt;0,"-",TRUE,(E35-D35)+(G35-F35)-H35),"-")</f>
        <v/>
      </c>
      <c r="J35" s="355"/>
      <c r="K35" s="375"/>
      <c r="L35" s="375"/>
      <c r="M35" s="375"/>
      <c r="N35" s="375"/>
      <c r="O35" s="375"/>
      <c r="P35" s="375"/>
      <c r="Q35" s="37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49999999999999" customHeight="1">
      <c r="A36" s="7">
        <f t="shared" si="7"/>
        <v>45985</v>
      </c>
      <c r="B36" s="46" t="str">
        <f t="shared" si="6"/>
        <v>月</v>
      </c>
      <c r="C36" s="94" t="s">
        <v>23</v>
      </c>
      <c r="D36" s="13"/>
      <c r="E36" s="14"/>
      <c r="F36" s="16"/>
      <c r="G36" s="17"/>
      <c r="H36" s="18"/>
      <c r="I36" s="6" t="str" cm="1">
        <f t="array" ref="I36">IFERROR(_xlfn.IFS(AND(D36&gt;0,E36=""),"--",AND(F36&gt;0,G36=""),"--",VALUE(TEXT(E36-D36,"[h]:mm"))+VALUE(TEXT(G36-F36,"[h]:mm"))-VALUE(TEXT(H36,"[h]:mm"))=0,"",VALUE(TEXT(E36-D36,"[h]:mm"))+VALUE(TEXT(G36-F36,"[h]:mm"))-VALUE(TEXT(H36,"[h]:mm"))&lt;0,"-",TRUE,(E36-D36)+(G36-F36)-H36),"-")</f>
        <v/>
      </c>
      <c r="J36" s="355"/>
      <c r="K36" s="375"/>
      <c r="L36" s="375"/>
      <c r="M36" s="375"/>
      <c r="N36" s="375"/>
      <c r="O36" s="375"/>
      <c r="P36" s="375"/>
      <c r="Q36" s="37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49999999999999" customHeight="1">
      <c r="A37" s="7">
        <f t="shared" si="7"/>
        <v>45986</v>
      </c>
      <c r="B37" s="46" t="str">
        <f t="shared" si="6"/>
        <v>火</v>
      </c>
      <c r="C37" s="94" t="s">
        <v>125</v>
      </c>
      <c r="D37" s="13"/>
      <c r="E37" s="14"/>
      <c r="F37" s="16"/>
      <c r="G37" s="17"/>
      <c r="H37" s="18"/>
      <c r="I37" s="6" t="str" cm="1">
        <f t="array" ref="I37">IFERROR(_xlfn.IFS(AND(D37&gt;0,E37=""),"--",AND(F37&gt;0,G37=""),"--",VALUE(TEXT(E37-D37,"[h]:mm"))+VALUE(TEXT(G37-F37,"[h]:mm"))-VALUE(TEXT(H37,"[h]:mm"))=0,"",VALUE(TEXT(E37-D37,"[h]:mm"))+VALUE(TEXT(G37-F37,"[h]:mm"))-VALUE(TEXT(H37,"[h]:mm"))&lt;0,"-",TRUE,(E37-D37)+(G37-F37)-H37),"-")</f>
        <v/>
      </c>
      <c r="J37" s="355"/>
      <c r="K37" s="375"/>
      <c r="L37" s="375"/>
      <c r="M37" s="375"/>
      <c r="N37" s="375"/>
      <c r="O37" s="375"/>
      <c r="P37" s="375"/>
      <c r="Q37" s="37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49999999999999" customHeight="1">
      <c r="A38" s="7">
        <f t="shared" si="7"/>
        <v>45987</v>
      </c>
      <c r="B38" s="46" t="str">
        <f t="shared" si="6"/>
        <v>水</v>
      </c>
      <c r="C38" s="94"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55"/>
      <c r="K38" s="356"/>
      <c r="L38" s="356"/>
      <c r="M38" s="356"/>
      <c r="N38" s="356"/>
      <c r="O38" s="356"/>
      <c r="P38" s="356"/>
      <c r="Q38" s="357"/>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49999999999999" customHeight="1">
      <c r="A39" s="7">
        <f>A38+1</f>
        <v>45988</v>
      </c>
      <c r="B39" s="46" t="str">
        <f t="shared" si="6"/>
        <v>木</v>
      </c>
      <c r="C39" s="94" t="s">
        <v>125</v>
      </c>
      <c r="D39" s="60"/>
      <c r="E39" s="15"/>
      <c r="F39" s="16"/>
      <c r="G39" s="17"/>
      <c r="H39" s="18"/>
      <c r="I39" s="6" t="str" cm="1">
        <f t="array" ref="I39">IFERROR(_xlfn.IFS(AND(D39&gt;0,E39=""),"--",AND(F39&gt;0,G39=""),"--",VALUE(TEXT(E39-D39,"[h]:mm"))+VALUE(TEXT(G39-F39,"[h]:mm"))-VALUE(TEXT(H39,"[h]:mm"))=0,"",VALUE(TEXT(E39-D39,"[h]:mm"))+VALUE(TEXT(G39-F39,"[h]:mm"))-VALUE(TEXT(H39,"[h]:mm"))&lt;0,"-",TRUE,(E39-D39)+(G39-F39)-H39),"-")</f>
        <v/>
      </c>
      <c r="J39" s="355"/>
      <c r="K39" s="356"/>
      <c r="L39" s="356"/>
      <c r="M39" s="356"/>
      <c r="N39" s="356"/>
      <c r="O39" s="356"/>
      <c r="P39" s="356"/>
      <c r="Q39" s="357"/>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49999999999999" customHeight="1">
      <c r="A40" s="7">
        <f>A39+1</f>
        <v>45989</v>
      </c>
      <c r="B40" s="46" t="str">
        <f t="shared" si="6"/>
        <v>金</v>
      </c>
      <c r="C40" s="94" t="s">
        <v>125</v>
      </c>
      <c r="D40" s="13"/>
      <c r="E40" s="14"/>
      <c r="F40" s="16"/>
      <c r="G40" s="17"/>
      <c r="H40" s="18"/>
      <c r="I40" s="6" t="str" cm="1">
        <f t="array" ref="I40">IFERROR(_xlfn.IFS(AND(D40&gt;0,E40=""),"--",AND(F40&gt;0,G40=""),"--",VALUE(TEXT(E40-D40,"[h]:mm"))+VALUE(TEXT(G40-F40,"[h]:mm"))-VALUE(TEXT(H40,"[h]:mm"))=0,"",VALUE(TEXT(E40-D40,"[h]:mm"))+VALUE(TEXT(G40-F40,"[h]:mm"))-VALUE(TEXT(H40,"[h]:mm"))&lt;0,"-",TRUE,(E40-D40)+(G40-F40)-H40),"-")</f>
        <v/>
      </c>
      <c r="J40" s="355"/>
      <c r="K40" s="356"/>
      <c r="L40" s="356"/>
      <c r="M40" s="356"/>
      <c r="N40" s="356"/>
      <c r="O40" s="356"/>
      <c r="P40" s="356"/>
      <c r="Q40" s="357"/>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49999999999999" customHeight="1">
      <c r="A41" s="7">
        <f>IF(DAY(A40+1)&lt;4,"",A40+1)</f>
        <v>45990</v>
      </c>
      <c r="B41" s="46" t="str">
        <f t="shared" si="6"/>
        <v>土</v>
      </c>
      <c r="C41" s="94" t="s">
        <v>23</v>
      </c>
      <c r="D41" s="13"/>
      <c r="E41" s="14"/>
      <c r="F41" s="16"/>
      <c r="G41" s="17"/>
      <c r="H41" s="18"/>
      <c r="I41" s="6" t="str" cm="1">
        <f t="array" ref="I41">IFERROR(_xlfn.IFS(AND(D41&gt;0,E41=""),"--",AND(F41&gt;0,G41=""),"--",VALUE(TEXT(E41-D41,"[h]:mm"))+VALUE(TEXT(G41-F41,"[h]:mm"))-VALUE(TEXT(H41,"[h]:mm"))=0,"",VALUE(TEXT(E41-D41,"[h]:mm"))+VALUE(TEXT(G41-F41,"[h]:mm"))-VALUE(TEXT(H41,"[h]:mm"))&lt;0,"-",TRUE,(E41-D41)+(G41-F41)-H41),"-")</f>
        <v/>
      </c>
      <c r="J41" s="355"/>
      <c r="K41" s="356"/>
      <c r="L41" s="356"/>
      <c r="M41" s="356"/>
      <c r="N41" s="356"/>
      <c r="O41" s="356"/>
      <c r="P41" s="356"/>
      <c r="Q41" s="357"/>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49999999999999" customHeight="1">
      <c r="A42" s="7">
        <f>IF(DAY(A40+2)&lt;4,"",A40+2)</f>
        <v>45991</v>
      </c>
      <c r="B42" s="46" t="str">
        <f t="shared" si="6"/>
        <v>日</v>
      </c>
      <c r="C42" s="94" t="s">
        <v>23</v>
      </c>
      <c r="D42" s="13"/>
      <c r="E42" s="14"/>
      <c r="F42" s="16"/>
      <c r="G42" s="17"/>
      <c r="H42" s="18"/>
      <c r="I42" s="6" t="str" cm="1">
        <f t="array" ref="I42">IFERROR(_xlfn.IFS(AND(D42&gt;0,E42=""),"--",AND(F42&gt;0,G42=""),"--",VALUE(TEXT(E42-D42,"[h]:mm"))+VALUE(TEXT(G42-F42,"[h]:mm"))-VALUE(TEXT(H42,"[h]:mm"))=0,"",VALUE(TEXT(E42-D42,"[h]:mm"))+VALUE(TEXT(G42-F42,"[h]:mm"))-VALUE(TEXT(H42,"[h]:mm"))&lt;0,"-",TRUE,(E42-D42)+(G42-F42)-H42),"-")</f>
        <v/>
      </c>
      <c r="J42" s="355"/>
      <c r="K42" s="356"/>
      <c r="L42" s="356"/>
      <c r="M42" s="356"/>
      <c r="N42" s="356"/>
      <c r="O42" s="356"/>
      <c r="P42" s="356"/>
      <c r="Q42" s="357"/>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49999999999999" customHeight="1" thickBot="1">
      <c r="A43" s="8" t="str">
        <f>IF(DAY(A40+3)&lt;4,"",A40+3)</f>
        <v/>
      </c>
      <c r="B43" s="48" t="str">
        <f t="shared" si="6"/>
        <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91"/>
      <c r="K43" s="392"/>
      <c r="L43" s="392"/>
      <c r="M43" s="392"/>
      <c r="N43" s="392"/>
      <c r="O43" s="392"/>
      <c r="P43" s="392"/>
      <c r="Q43" s="393"/>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49999999999999"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159</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94" t="s">
        <v>10</v>
      </c>
      <c r="B46" s="395"/>
      <c r="C46" s="395"/>
      <c r="D46" s="395"/>
      <c r="E46" s="395"/>
      <c r="F46" s="395"/>
      <c r="G46" s="395"/>
      <c r="H46" s="395"/>
      <c r="I46" s="395"/>
      <c r="J46" s="395"/>
      <c r="K46" s="395"/>
      <c r="L46" s="395"/>
      <c r="M46" s="395"/>
      <c r="N46" s="395"/>
      <c r="O46" s="395"/>
      <c r="P46" s="395"/>
      <c r="Q46" s="396"/>
      <c r="AO46" s="30"/>
      <c r="AP46" s="30"/>
      <c r="AQ46" s="30"/>
      <c r="AR46" s="30"/>
      <c r="AS46" s="30"/>
    </row>
    <row r="47" spans="1:45" ht="10.5" customHeight="1" thickBot="1">
      <c r="A47" s="41"/>
      <c r="B47" s="64"/>
      <c r="C47" s="64"/>
      <c r="D47" s="397"/>
      <c r="E47" s="397"/>
      <c r="F47" s="65"/>
      <c r="G47" s="65"/>
      <c r="H47" s="65"/>
      <c r="I47" s="65"/>
      <c r="J47" s="397"/>
      <c r="K47" s="397"/>
      <c r="L47" s="397"/>
      <c r="M47" s="397"/>
      <c r="N47" s="397"/>
      <c r="O47" s="397"/>
      <c r="P47" s="397"/>
      <c r="Q47" s="398"/>
      <c r="AO47" s="30"/>
      <c r="AP47" s="30"/>
      <c r="AQ47" s="30"/>
      <c r="AR47" s="30"/>
      <c r="AS47" s="30"/>
    </row>
    <row r="48" spans="1:45" ht="16.5" customHeight="1" thickBot="1">
      <c r="A48" s="11"/>
      <c r="B48" s="399" t="s">
        <v>12</v>
      </c>
      <c r="C48" s="400"/>
      <c r="D48" s="401"/>
      <c r="E48" s="402"/>
      <c r="F48" s="63" t="s">
        <v>13</v>
      </c>
      <c r="G48" s="403"/>
      <c r="H48" s="404"/>
      <c r="I48" s="404"/>
      <c r="J48" s="405"/>
      <c r="K48" s="63" t="s">
        <v>11</v>
      </c>
      <c r="L48" s="406"/>
      <c r="M48" s="404"/>
      <c r="N48" s="404"/>
      <c r="O48" s="404"/>
      <c r="P48" s="405"/>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85" t="s">
        <v>55</v>
      </c>
      <c r="B50" s="385"/>
      <c r="C50" s="385"/>
      <c r="D50" s="385"/>
      <c r="E50" s="385"/>
      <c r="F50" s="385"/>
      <c r="G50" s="385"/>
      <c r="H50" s="385"/>
      <c r="I50" s="385"/>
      <c r="J50" s="385"/>
      <c r="K50" s="385"/>
      <c r="L50" s="385"/>
      <c r="M50" s="385"/>
      <c r="N50" s="385"/>
      <c r="O50" s="385"/>
      <c r="P50" s="385"/>
      <c r="Q50" s="385"/>
      <c r="AO50" s="30"/>
      <c r="AP50" s="30"/>
      <c r="AQ50" s="30"/>
      <c r="AR50" s="30"/>
      <c r="AS50" s="30"/>
    </row>
    <row r="51" spans="1:45" ht="21" customHeight="1">
      <c r="A51" s="386"/>
      <c r="B51" s="386"/>
      <c r="C51" s="386"/>
      <c r="D51" s="386"/>
      <c r="E51" s="386"/>
      <c r="F51" s="386"/>
      <c r="G51" s="386"/>
      <c r="H51" s="386"/>
      <c r="I51" s="386"/>
      <c r="J51" s="386"/>
      <c r="K51" s="386"/>
      <c r="L51" s="386"/>
      <c r="M51" s="386"/>
      <c r="N51" s="386"/>
      <c r="O51" s="386"/>
      <c r="P51" s="386"/>
      <c r="Q51" s="386"/>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142</v>
      </c>
      <c r="B53" s="213" t="s">
        <v>141</v>
      </c>
      <c r="C53" s="212"/>
      <c r="D53" s="212" t="str" cm="1">
        <f t="array" ref="D53">_xlfn.IFS(N54="裁量労働制","みなし労働時間(h/日)",N54="固定残業制","固定残業時間(h/月)",N54="(大学・国研等)裁量労働制","みなし労働時間(h/日)",TRUE,"-")</f>
        <v>-</v>
      </c>
      <c r="E53" s="212" t="s">
        <v>135</v>
      </c>
      <c r="F53" s="212" t="s">
        <v>136</v>
      </c>
      <c r="G53" s="214" t="s">
        <v>137</v>
      </c>
      <c r="H53" s="212" t="s">
        <v>138</v>
      </c>
      <c r="I53" s="215" t="s">
        <v>139</v>
      </c>
      <c r="J53" s="215" t="s">
        <v>140</v>
      </c>
      <c r="K53" s="216"/>
      <c r="L53" s="387" t="s">
        <v>143</v>
      </c>
      <c r="M53" s="388"/>
      <c r="N53" s="217" t="s">
        <v>21</v>
      </c>
      <c r="O53" s="218"/>
      <c r="P53" s="218"/>
      <c r="Q53" s="218"/>
      <c r="AI53" s="75"/>
    </row>
    <row r="54" spans="1:45" ht="11.5" hidden="1" outlineLevel="1" thickBot="1">
      <c r="A54" s="219">
        <f>$B$10</f>
        <v>18</v>
      </c>
      <c r="B54" s="220">
        <f>G10</f>
        <v>0</v>
      </c>
      <c r="C54" s="220"/>
      <c r="D54" s="221">
        <f>N10</f>
        <v>0</v>
      </c>
      <c r="E54" s="221">
        <f>COUNTIF($C$13:$C$43,"休暇")</f>
        <v>0</v>
      </c>
      <c r="F54" s="222">
        <f>A54-E54</f>
        <v>18</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89" t="str" cm="1">
        <f t="array" ref="L54">_xlfn.IFS(N54="裁量労働制",L57,N54="固定残業制",L58,N54="管理職",L56,N54="一般従業員",L59,N54="(大学・国研等)管理職",L60,N54="(大学・国研等)裁量労働制",L61,TRUE,"-")</f>
        <v>-</v>
      </c>
      <c r="M54" s="390"/>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1.5" hidden="1" outlineLevel="1" thickBot="1">
      <c r="A55" s="226"/>
      <c r="B55" s="226"/>
      <c r="C55" s="226"/>
      <c r="D55" s="227"/>
      <c r="E55" s="227"/>
      <c r="F55" s="227"/>
      <c r="G55" s="227"/>
      <c r="H55" s="227"/>
      <c r="I55" s="227"/>
      <c r="J55" s="227"/>
      <c r="K55" s="216"/>
      <c r="L55" s="228"/>
      <c r="M55" s="229"/>
      <c r="N55" s="226"/>
      <c r="O55" s="226"/>
      <c r="P55" s="226"/>
      <c r="Q55" s="226"/>
    </row>
    <row r="56" spans="1:45" ht="11.5" hidden="1" outlineLevel="1" thickBot="1">
      <c r="A56" s="219">
        <f>A54</f>
        <v>18</v>
      </c>
      <c r="B56" s="220">
        <f>B54</f>
        <v>0</v>
      </c>
      <c r="C56" s="220"/>
      <c r="D56" s="230"/>
      <c r="E56" s="221">
        <f>E54</f>
        <v>0</v>
      </c>
      <c r="F56" s="222">
        <f>A56-E56</f>
        <v>18</v>
      </c>
      <c r="G56" s="230">
        <f>G54</f>
        <v>0</v>
      </c>
      <c r="H56" s="221">
        <f>H54</f>
        <v>0</v>
      </c>
      <c r="I56" s="221">
        <f>I54</f>
        <v>0</v>
      </c>
      <c r="J56" s="230">
        <f>J54</f>
        <v>0</v>
      </c>
      <c r="K56" s="216"/>
      <c r="L56" s="389">
        <f>ROUNDDOWN(IF((B56*F56-G56)&gt;=(H56+I56+J56),H56+J56,IF((B56*F56-G56)&lt;=(H56+I56+J56),(B56*F56-G56)*(H56+J56)/(H56+I56+J56))),2)</f>
        <v>0</v>
      </c>
      <c r="M56" s="390"/>
      <c r="N56" s="225" t="s">
        <v>84</v>
      </c>
      <c r="O56" s="225"/>
      <c r="P56" s="225"/>
      <c r="Q56" s="225"/>
    </row>
    <row r="57" spans="1:45" ht="11.5" hidden="1" outlineLevel="1" thickBot="1">
      <c r="A57" s="219">
        <f>A54</f>
        <v>18</v>
      </c>
      <c r="B57" s="220">
        <f>B54</f>
        <v>0</v>
      </c>
      <c r="C57" s="220"/>
      <c r="D57" s="231">
        <f>D54</f>
        <v>0</v>
      </c>
      <c r="E57" s="221">
        <f>E54</f>
        <v>0</v>
      </c>
      <c r="F57" s="222">
        <f>A57-E57</f>
        <v>18</v>
      </c>
      <c r="G57" s="230">
        <f>G54</f>
        <v>0</v>
      </c>
      <c r="H57" s="221">
        <f>H54</f>
        <v>0</v>
      </c>
      <c r="I57" s="221">
        <f>I54</f>
        <v>0</v>
      </c>
      <c r="J57" s="221">
        <f>J54</f>
        <v>0</v>
      </c>
      <c r="K57" s="216"/>
      <c r="L57" s="389">
        <f>ROUNDDOWN(IF((D57*F57-G57)&gt;=(H57+I57),H57,IF((D57*F57-G57)&lt;(H57+I57),(D57*F57-G57)/(H57+I57)*H57))+J57,2)</f>
        <v>0</v>
      </c>
      <c r="M57" s="390"/>
      <c r="N57" s="225" t="s">
        <v>16</v>
      </c>
      <c r="O57" s="225"/>
      <c r="P57" s="225"/>
      <c r="Q57" s="225"/>
    </row>
    <row r="58" spans="1:45" ht="11.5" hidden="1" outlineLevel="1" thickBot="1">
      <c r="A58" s="219">
        <f>A54</f>
        <v>18</v>
      </c>
      <c r="B58" s="220">
        <f>B54</f>
        <v>0</v>
      </c>
      <c r="C58" s="220"/>
      <c r="D58" s="231">
        <f>D54</f>
        <v>0</v>
      </c>
      <c r="E58" s="221">
        <f>E54</f>
        <v>0</v>
      </c>
      <c r="F58" s="222">
        <f>A58-E58</f>
        <v>18</v>
      </c>
      <c r="G58" s="230">
        <f>G54</f>
        <v>0</v>
      </c>
      <c r="H58" s="221">
        <f>H54</f>
        <v>0</v>
      </c>
      <c r="I58" s="221">
        <f>I54</f>
        <v>0</v>
      </c>
      <c r="J58" s="221">
        <f>J54</f>
        <v>0</v>
      </c>
      <c r="K58" s="216"/>
      <c r="L58" s="389">
        <f>ROUNDDOWN(IF((B58*F58-G58)&gt;=(H58+I58),H58,IF((H58+I58)&lt;(B58*F58-G58+D58),(B58*F58-G58)*H58/(H58+I58),(B58*F58-G58)*H58/(H58+I58)+((H58+I58)-(B58*F58-G58+D58))*H58/(H58+I58)))+J58,2)</f>
        <v>0</v>
      </c>
      <c r="M58" s="390"/>
      <c r="N58" s="225" t="s">
        <v>17</v>
      </c>
      <c r="O58" s="225"/>
      <c r="P58" s="225"/>
      <c r="Q58" s="225"/>
    </row>
    <row r="59" spans="1:45" ht="11.5" hidden="1" outlineLevel="1" thickBot="1">
      <c r="A59" s="232"/>
      <c r="B59" s="232"/>
      <c r="C59" s="232"/>
      <c r="D59" s="233"/>
      <c r="E59" s="233"/>
      <c r="F59" s="233"/>
      <c r="G59" s="233"/>
      <c r="H59" s="233"/>
      <c r="I59" s="233"/>
      <c r="J59" s="233"/>
      <c r="K59" s="232"/>
      <c r="L59" s="389">
        <f>H54+J54</f>
        <v>0</v>
      </c>
      <c r="M59" s="390"/>
      <c r="N59" s="225" t="s">
        <v>18</v>
      </c>
      <c r="O59" s="225"/>
      <c r="P59" s="225"/>
      <c r="Q59" s="225"/>
    </row>
    <row r="60" spans="1:45" ht="13.5" hidden="1" outlineLevel="1" thickBot="1">
      <c r="A60" s="219">
        <f>A54</f>
        <v>18</v>
      </c>
      <c r="B60" s="220">
        <f>B54</f>
        <v>0</v>
      </c>
      <c r="C60" s="220"/>
      <c r="D60" s="231"/>
      <c r="E60" s="221">
        <f>E54</f>
        <v>0</v>
      </c>
      <c r="F60" s="222">
        <f>A60-E60</f>
        <v>18</v>
      </c>
      <c r="G60" s="230"/>
      <c r="H60" s="221">
        <f>H54</f>
        <v>0</v>
      </c>
      <c r="I60" s="221">
        <f>I54</f>
        <v>0</v>
      </c>
      <c r="J60" s="221">
        <f>J54</f>
        <v>0</v>
      </c>
      <c r="K60" s="216"/>
      <c r="L60" s="389">
        <f>ROUNDDOWN(IF((A60*B60)&gt;=(H60+J60+I60),(A60*B60),IF((A60*B60)&lt;(H60+J60+I60),(H60+J60+I60))),2)</f>
        <v>0</v>
      </c>
      <c r="M60" s="418"/>
      <c r="N60" s="235" t="s">
        <v>108</v>
      </c>
      <c r="O60" s="225"/>
      <c r="P60" s="225"/>
      <c r="Q60" s="225"/>
    </row>
    <row r="61" spans="1:45" ht="13.5" hidden="1" outlineLevel="1" thickBot="1">
      <c r="A61" s="219">
        <f>A54</f>
        <v>18</v>
      </c>
      <c r="B61" s="220">
        <f>B54</f>
        <v>0</v>
      </c>
      <c r="C61" s="220"/>
      <c r="D61" s="231">
        <f>D54</f>
        <v>0</v>
      </c>
      <c r="E61" s="221">
        <f>E54</f>
        <v>0</v>
      </c>
      <c r="F61" s="222">
        <f>A61-E61</f>
        <v>18</v>
      </c>
      <c r="G61" s="230">
        <f>G54</f>
        <v>0</v>
      </c>
      <c r="H61" s="221">
        <f>H54</f>
        <v>0</v>
      </c>
      <c r="I61" s="221">
        <f>I54</f>
        <v>0</v>
      </c>
      <c r="J61" s="221">
        <f>J54</f>
        <v>0</v>
      </c>
      <c r="K61" s="216"/>
      <c r="L61" s="389">
        <f>ROUNDDOWN(IF((A61*D61)+G61&gt;=(H61+J61+I61),(A61*D61)+G61,IF((A61*D61)+G61&lt;(H61+J61+I61),(H61+J61+I61))),2)</f>
        <v>0</v>
      </c>
      <c r="M61" s="418"/>
      <c r="N61" s="235" t="s">
        <v>109</v>
      </c>
      <c r="O61" s="225"/>
      <c r="P61" s="225"/>
      <c r="Q61" s="225"/>
    </row>
    <row r="62" spans="1:45" ht="11.5"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419"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20"/>
      <c r="D64" s="421" t="str" cm="1">
        <f t="array" ref="D64">IF(AND(B95="",B126="",B157=""),"●",IF(_xlfn.IFS($N$54="管理職",B95,$N$54="裁量労働制",B126,$N$54="固定残業制",B157,TRUE,"")=0,"",_xlfn.IFS($N$54="管理職",B95,$N$54="裁量労働制",B126,$N$54="固定残業制",B157,TRUE,"")))</f>
        <v/>
      </c>
      <c r="E64" s="422"/>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423"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24"/>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407"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08"/>
      <c r="N68" s="408"/>
      <c r="O68" s="409"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10"/>
      <c r="Q68" s="118"/>
    </row>
    <row r="69" spans="1:18" ht="16.5" customHeight="1">
      <c r="A69" s="114"/>
      <c r="B69" s="411"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12"/>
      <c r="D69" s="413"/>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15"/>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416" t="str" cm="1">
        <f t="array" ref="B71">IF(AND(B101="",B132="",B163=""),"●",IF(_xlfn.IFS($N$54="管理職",B101,$N$54="裁量労働制",B132,$N$54="固定残業制",B163,TRUE,"")=0,"",_xlfn.IFS($N$54="管理職",B101,$N$54="裁量労働制",B132,$N$54="固定残業制",B163,TRUE,"")))</f>
        <v/>
      </c>
      <c r="C71" s="416"/>
      <c r="D71" s="416"/>
      <c r="E71" s="416"/>
      <c r="F71" s="416"/>
      <c r="G71" s="417" t="str" cm="1">
        <f t="array" ref="G71">IF(AND(H101="",H132="",H163=""),"●",IF(_xlfn.IFS($N$54="管理職",H101,$N$54="裁量労働制",H132,$N$54="固定残業制",H163,TRUE,"")=0,"",_xlfn.IFS($N$54="管理職",H101,$N$54="裁量労働制",H132,$N$54="固定残業制",H163,TRUE,"")))</f>
        <v/>
      </c>
      <c r="H71" s="417"/>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435" t="str" cm="1">
        <f t="array" ref="B72">IF(AND(B102="",B133="",B164=""),"●",IF(_xlfn.IFS($N$54="管理職",B102,$N$54="裁量労働制",B133,$N$54="固定残業制",B164,TRUE,"")=0,"",_xlfn.IFS($N$54="管理職",B102,$N$54="裁量労働制",B133,$N$54="固定残業制",B164,TRUE,"")))</f>
        <v/>
      </c>
      <c r="C72" s="436"/>
      <c r="D72" s="43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416" t="str" cm="1">
        <f t="array" ref="B76">IF(AND(B106="",B137="",B166=""),"●",IF(_xlfn.IFS($N$54="管理職",B106,$N$54="裁量労働制",B137,$N$54="固定残業制",B166,TRUE,"")=0,"",_xlfn.IFS($N$54="管理職",B106,$N$54="裁量労働制",B137,$N$54="固定残業制",B166,TRUE,"")))</f>
        <v/>
      </c>
      <c r="C76" s="416"/>
      <c r="D76" s="416"/>
      <c r="E76" s="416"/>
      <c r="F76" s="416"/>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414" t="str" cm="1">
        <f t="array" ref="B78">IF(AND(B108="",B139="",B168=""),"●",IF(_xlfn.IFS($N$54="管理職",B108,$N$54="裁量労働制",B139,$N$54="固定残業制",B168,TRUE,"")=0,"",_xlfn.IFS($N$54="管理職",B108,$N$54="裁量労働制",B139,$N$54="固定残業制",B168,TRUE,"")))</f>
        <v/>
      </c>
      <c r="C78" s="438"/>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425" t="str" cm="1">
        <f t="array" ref="B83">IF(AND(B114="",B145="",B174=""),"●",IF(_xlfn.IFS($N$54="管理職",B114,$N$54="裁量労働制",B145,$N$54="固定残業制",B174,TRUE,"")=0,"",_xlfn.IFS($N$54="管理職",B114,$N$54="裁量労働制",B145,$N$54="固定残業制",B174,TRUE,"")))</f>
        <v/>
      </c>
      <c r="C83" s="426"/>
      <c r="D83" s="426"/>
      <c r="E83" s="42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42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429" t="str" cm="1">
        <f t="array" ref="B84">IF(AND(B115="",B146="",B175=""),"●",IF(_xlfn.IFS($N$54="管理職",B115,$N$54="裁量労働制",B146,$N$54="固定残業制",B175,TRUE,"")=0,"",_xlfn.IFS($N$54="管理職",B115,$N$54="裁量労働制",B146,$N$54="固定残業制",B175,TRUE,"")))</f>
        <v/>
      </c>
      <c r="C84" s="430" t="str" cm="1">
        <f t="array" ref="C84">IF(AND(C115="",C146="",C175=""),"●",IF(_xlfn.IFS($N$54="管理職",C115,$N$54="裁量労働制",C146,$N$54="固定残業制",C175,TRUE,"")=0,"",_xlfn.IFS($N$54="管理職",C115,$N$54="裁量労働制",C146,$N$54="固定残業制",C175,TRUE,"")))</f>
        <v>●</v>
      </c>
      <c r="D84" s="431"/>
      <c r="E84" s="42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42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425" t="str" cm="1">
        <f t="array" ref="B87">IF(AND(B118="",B149="",B178=""),"●",IF(_xlfn.IFS($N$54="管理職",B118,$N$54="裁量労働制",B149,$N$54="固定残業制",B178,TRUE,"")=0,"",_xlfn.IFS($N$54="管理職",B118,$N$54="裁量労働制",B149,$N$54="固定残業制",B178,TRUE,"")))</f>
        <v/>
      </c>
      <c r="C87" s="426"/>
      <c r="D87" s="426"/>
      <c r="E87" s="42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42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429" t="str" cm="1">
        <f t="array" ref="B88">IF(AND(B119="",B150="",B179=""),"●",IF(_xlfn.IFS($N$54="管理職",B119,$N$54="裁量労働制",B150,$N$54="固定残業制",B179,TRUE,"")=0,"",_xlfn.IFS($N$54="管理職",B119,$N$54="裁量労働制",B150,$N$54="固定残業制",B179,TRUE,"")))</f>
        <v/>
      </c>
      <c r="C88" s="430" t="str" cm="1">
        <f t="array" ref="C88">IF(AND(C119="",C150="",C179=""),"●",IF(_xlfn.IFS($N$54="管理職",C119,$N$54="裁量労働制",C150,$N$54="固定残業制",C179,TRUE,"")=0,"",_xlfn.IFS($N$54="管理職",C119,$N$54="裁量労働制",C150,$N$54="固定残業制",C179,TRUE,"")))</f>
        <v>●</v>
      </c>
      <c r="D88" s="431"/>
      <c r="E88" s="42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42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42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432" t="str" cm="1">
        <f t="array" ref="M90">IF(AND(M121="",M152="",M181=""),"●",IF(_xlfn.IFS($N$54="管理職",M121,$N$54="裁量労働制",M152,$N$54="固定残業制",M181,TRUE,"")=0,"",_xlfn.IFS($N$54="管理職",M121,$N$54="裁量労働制",M152,$N$54="固定残業制",M181,TRUE,"")))</f>
        <v/>
      </c>
      <c r="N90" s="43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434" t="str" cm="1">
        <f t="array" ref="B91">IF(AND(B122="",B153="",B182=""),"●",IF(_xlfn.IFS($N$54="管理職",B122,$N$54="裁量労働制",B153,$N$54="固定残業制",B182,TRUE,"")=0,"",_xlfn.IFS($N$54="管理職",B122,$N$54="裁量労働制",B153,$N$54="固定残業制",B182,TRUE,"")))</f>
        <v/>
      </c>
      <c r="C91" s="43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42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99999999999999" hidden="1" customHeight="1" outlineLevel="1">
      <c r="A93" s="314" t="s">
        <v>56</v>
      </c>
      <c r="B93" s="237" t="s">
        <v>134</v>
      </c>
      <c r="C93" s="238"/>
      <c r="D93" s="239"/>
      <c r="E93" s="239"/>
      <c r="F93" s="239"/>
      <c r="G93" s="239"/>
      <c r="H93" s="239"/>
      <c r="I93" s="239"/>
      <c r="J93" s="240"/>
      <c r="K93" s="240"/>
      <c r="L93" s="240"/>
      <c r="M93" s="240"/>
      <c r="N93" s="240"/>
      <c r="O93" s="240"/>
      <c r="P93" s="240"/>
      <c r="Q93" s="315"/>
    </row>
    <row r="94" spans="1:18" ht="14" hidden="1" outlineLevel="1">
      <c r="A94" s="249"/>
      <c r="B94" s="248" t="str">
        <f>$A$53</f>
        <v>所定労働日数(日/月)</v>
      </c>
      <c r="C94" s="234"/>
      <c r="D94" s="249"/>
      <c r="E94" s="233">
        <f>$A$54</f>
        <v>18</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144</v>
      </c>
      <c r="N94" s="216"/>
      <c r="O94" s="256" t="s">
        <v>146</v>
      </c>
      <c r="P94" s="216"/>
      <c r="Q94" s="316"/>
    </row>
    <row r="95" spans="1:18" ht="14" hidden="1" outlineLevel="1">
      <c r="A95" s="249"/>
      <c r="B95" s="248" t="str">
        <f>$E$53</f>
        <v>休暇日数(日/月)</v>
      </c>
      <c r="C95" s="258"/>
      <c r="D95" s="249"/>
      <c r="E95" s="233">
        <f>$E$54</f>
        <v>0</v>
      </c>
      <c r="F95" s="259">
        <f>$F$54</f>
        <v>18</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99999999999999" hidden="1" customHeight="1" outlineLevel="1">
      <c r="A96" s="249"/>
      <c r="B96" s="264" t="s">
        <v>85</v>
      </c>
      <c r="C96" s="264"/>
      <c r="D96" s="257"/>
      <c r="E96" s="265"/>
      <c r="F96" s="265"/>
      <c r="G96" s="265"/>
      <c r="H96" s="265"/>
      <c r="I96" s="265"/>
      <c r="J96" s="216"/>
      <c r="K96" s="216"/>
      <c r="L96" s="216"/>
      <c r="M96" s="216"/>
      <c r="N96" s="216"/>
      <c r="O96" s="216"/>
      <c r="P96" s="216"/>
      <c r="Q96" s="316"/>
    </row>
    <row r="97" spans="1:104" ht="19.399999999999999" hidden="1" customHeight="1" outlineLevel="1">
      <c r="A97" s="249"/>
      <c r="B97" s="264"/>
      <c r="C97" s="264"/>
      <c r="D97" s="257"/>
      <c r="E97" s="265"/>
      <c r="F97" s="265"/>
      <c r="G97" s="265"/>
      <c r="H97" s="265"/>
      <c r="I97" s="265"/>
      <c r="J97" s="216"/>
      <c r="K97" s="216"/>
      <c r="L97" s="216"/>
      <c r="M97" s="216"/>
      <c r="N97" s="216"/>
      <c r="O97" s="216"/>
      <c r="P97" s="216"/>
      <c r="Q97" s="316"/>
    </row>
    <row r="98" spans="1:104" ht="19.399999999999999" hidden="1" customHeight="1" outlineLevel="1">
      <c r="A98" s="271"/>
      <c r="B98" s="270" t="s">
        <v>146</v>
      </c>
      <c r="C98" s="271"/>
      <c r="D98" s="270"/>
      <c r="E98" s="271"/>
      <c r="F98" s="265"/>
      <c r="G98" s="272"/>
      <c r="H98" s="274" t="s">
        <v>160</v>
      </c>
      <c r="I98" s="272"/>
      <c r="J98" s="253" t="str">
        <f>$H$53</f>
        <v>NEDO事業の従事時間(h/月)</v>
      </c>
      <c r="K98" s="216"/>
      <c r="L98" s="216"/>
      <c r="M98" s="284" t="str">
        <f>$I$53</f>
        <v>他の公的事業従事時間(h/月)</v>
      </c>
      <c r="N98" s="254"/>
      <c r="O98" s="312" t="s">
        <v>145</v>
      </c>
      <c r="P98" s="216"/>
      <c r="Q98" s="316"/>
    </row>
    <row r="99" spans="1:104" s="80" customFormat="1" ht="19.399999999999999" hidden="1" customHeight="1" outlineLevel="1">
      <c r="A99" s="249"/>
      <c r="B99" s="444">
        <f>O95</f>
        <v>0</v>
      </c>
      <c r="C99" s="445"/>
      <c r="D99" s="267"/>
      <c r="E99" s="277" t="str" cm="1">
        <f t="array" ref="E99">_xlfn.IFS(B99&lt;G99,"＜",B99&gt;=G99,"≧",TRUE,"")</f>
        <v>≧</v>
      </c>
      <c r="F99" s="265"/>
      <c r="G99" s="278">
        <f>$H$54+$I$54+$J$54</f>
        <v>0</v>
      </c>
      <c r="H99" s="249" t="s">
        <v>57</v>
      </c>
      <c r="I99" s="272" t="s">
        <v>58</v>
      </c>
      <c r="J99" s="278">
        <f>$H$54</f>
        <v>0</v>
      </c>
      <c r="K99" s="277" t="s">
        <v>86</v>
      </c>
      <c r="L99" s="446">
        <f>$I$54</f>
        <v>0</v>
      </c>
      <c r="M99" s="447"/>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99999999999999"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99999999999999"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99999999999999"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99999999999999"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99999999999999"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99999999999999"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99999999999999"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99999999999999"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148</v>
      </c>
      <c r="N107" s="299">
        <f>J56</f>
        <v>0</v>
      </c>
      <c r="O107" s="258"/>
      <c r="P107" s="446"/>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99999999999999" hidden="1" customHeight="1" outlineLevel="1">
      <c r="A108" s="249"/>
      <c r="B108" s="448">
        <f>O95</f>
        <v>0</v>
      </c>
      <c r="C108" s="449"/>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441"/>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99999999999999"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99999999999999"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99999999999999"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99999999999999"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99999999999999"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99999999999999"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99999999999999"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99999999999999"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99999999999999"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99999999999999"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99999999999999"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99999999999999"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99999999999999"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99999999999999"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99999999999999"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99999999999999"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4" hidden="1" outlineLevel="1">
      <c r="A125" s="249"/>
      <c r="B125" s="248" t="str">
        <f>$A$53</f>
        <v>所定労働日数(日/月)</v>
      </c>
      <c r="C125" s="234"/>
      <c r="D125" s="249"/>
      <c r="E125" s="233">
        <f>$A$54</f>
        <v>18</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144</v>
      </c>
      <c r="N125" s="216"/>
      <c r="O125" s="271" t="s">
        <v>146</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4" hidden="1" outlineLevel="1">
      <c r="A126" s="249"/>
      <c r="B126" s="257" t="str">
        <f>$E$53</f>
        <v>休暇日数(日/月)</v>
      </c>
      <c r="C126" s="258"/>
      <c r="D126" s="249"/>
      <c r="E126" s="233">
        <f>$E$54</f>
        <v>0</v>
      </c>
      <c r="F126" s="259">
        <f>$F$54</f>
        <v>18</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99999999999999"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99999999999999"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99999999999999" hidden="1" customHeight="1" outlineLevel="1">
      <c r="A129" s="271"/>
      <c r="B129" s="270" t="s">
        <v>146</v>
      </c>
      <c r="C129" s="271"/>
      <c r="D129" s="270"/>
      <c r="E129" s="271"/>
      <c r="F129" s="265"/>
      <c r="G129" s="272"/>
      <c r="H129" s="273" t="s">
        <v>147</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99999999999999" hidden="1" customHeight="1" outlineLevel="1">
      <c r="A130" s="249"/>
      <c r="B130" s="448">
        <f>O126</f>
        <v>0</v>
      </c>
      <c r="C130" s="449"/>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99999999999999"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99999999999999"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99999999999999"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99999999999999" hidden="1" customHeight="1" outlineLevel="1">
      <c r="A134" s="249"/>
      <c r="B134" s="267"/>
      <c r="C134" s="234"/>
      <c r="D134" s="267"/>
      <c r="E134" s="277"/>
      <c r="F134" s="277"/>
      <c r="G134" s="272"/>
      <c r="H134" s="278"/>
      <c r="I134" s="249"/>
      <c r="J134" s="272"/>
      <c r="K134" s="278"/>
      <c r="L134" s="291" t="s">
        <v>89</v>
      </c>
      <c r="M134" s="275"/>
      <c r="N134" s="258"/>
      <c r="O134" s="258" t="s">
        <v>145</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99999999999999"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99999999999999"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99999999999999"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99999999999999"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450"/>
      <c r="N138" s="258"/>
      <c r="O138" s="443"/>
      <c r="P138" s="446"/>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99999999999999" hidden="1" customHeight="1" outlineLevel="1">
      <c r="A139" s="249"/>
      <c r="B139" s="448">
        <f>$O$126</f>
        <v>0</v>
      </c>
      <c r="C139" s="449"/>
      <c r="D139" s="267"/>
      <c r="E139" s="258" t="s">
        <v>51</v>
      </c>
      <c r="F139" s="288" t="str">
        <f>"("&amp;$H$138&amp;" "&amp;$K$138&amp;" + "&amp;$I$53&amp;" "&amp;$I$54&amp;")"</f>
        <v>(NEDO事業の従事時間(h/月) 0 + 他の公的事業従事時間(h/月) 0)</v>
      </c>
      <c r="G139" s="289"/>
      <c r="H139" s="290"/>
      <c r="I139" s="290"/>
      <c r="J139" s="290"/>
      <c r="K139" s="290"/>
      <c r="L139" s="290"/>
      <c r="M139" s="451"/>
      <c r="N139" s="279"/>
      <c r="O139" s="441"/>
      <c r="P139" s="441"/>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99999999999999"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99999999999999"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99999999999999"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99999999999999"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99999999999999"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99999999999999"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99999999999999"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99999999999999"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99999999999999"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99999999999999"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99999999999999"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99999999999999"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99999999999999"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99999999999999"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99999999999999"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99999999999999"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99999999999999" hidden="1" customHeight="1" outlineLevel="1">
      <c r="A156" s="271"/>
      <c r="B156" s="248" t="str">
        <f>$A$53</f>
        <v>所定労働日数(日/月)</v>
      </c>
      <c r="C156" s="234"/>
      <c r="D156" s="249"/>
      <c r="E156" s="250">
        <f>A54</f>
        <v>18</v>
      </c>
      <c r="F156" s="251" t="str">
        <f>$F$53</f>
        <v>稼働日数(日/月)</v>
      </c>
      <c r="G156" s="252"/>
      <c r="H156" s="253" t="s">
        <v>149</v>
      </c>
      <c r="I156" s="216"/>
      <c r="J156" s="254" t="s">
        <v>150</v>
      </c>
      <c r="K156" s="216"/>
      <c r="L156" s="216"/>
      <c r="M156" s="255" t="s">
        <v>151</v>
      </c>
      <c r="N156" s="216"/>
      <c r="O156" s="256" t="s">
        <v>146</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99999999999999" hidden="1" customHeight="1" outlineLevel="1">
      <c r="A157" s="249"/>
      <c r="B157" s="257" t="str">
        <f>$E$53</f>
        <v>休暇日数(日/月)</v>
      </c>
      <c r="C157" s="258"/>
      <c r="D157" s="249"/>
      <c r="E157" s="250">
        <f>E54</f>
        <v>0</v>
      </c>
      <c r="F157" s="259">
        <f>F54</f>
        <v>18</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99999999999999"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99999999999999"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99999999999999" hidden="1" customHeight="1" outlineLevel="1">
      <c r="A160" s="271"/>
      <c r="B160" s="270" t="s">
        <v>146</v>
      </c>
      <c r="C160" s="271"/>
      <c r="D160" s="270"/>
      <c r="E160" s="271"/>
      <c r="F160" s="265"/>
      <c r="G160" s="272"/>
      <c r="H160" s="273" t="s">
        <v>152</v>
      </c>
      <c r="I160" s="272"/>
      <c r="J160" s="253" t="str">
        <f>$H$53</f>
        <v>NEDO事業の従事時間(h/月)</v>
      </c>
      <c r="K160" s="274"/>
      <c r="L160" s="216"/>
      <c r="M160" s="257"/>
      <c r="N160" s="275"/>
      <c r="O160" s="275" t="str">
        <f>$I$53</f>
        <v>他の公的事業従事時間(h/月)</v>
      </c>
      <c r="P160" s="439"/>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99999999999999" hidden="1" customHeight="1" outlineLevel="1">
      <c r="A161" s="249"/>
      <c r="B161" s="440" t="str">
        <f>TEXT($B$58*$F$58-G58,"###.00")&amp;" /固定除く"</f>
        <v>.00 /固定除く</v>
      </c>
      <c r="C161" s="441"/>
      <c r="D161" s="441"/>
      <c r="E161" s="277" t="str" cm="1">
        <f t="array" ref="E161">_xlfn.IFS(($B$58*$F$58-G58)&lt;G161,"＜",($B$58*$F$58-G58)&gt;=G161,"≧",TRUE,"")</f>
        <v>≧</v>
      </c>
      <c r="F161" s="265"/>
      <c r="G161" s="278">
        <f>$H$54+$I$54</f>
        <v>0</v>
      </c>
      <c r="H161" s="263" t="s">
        <v>57</v>
      </c>
      <c r="I161" s="272"/>
      <c r="J161" s="442">
        <f>$H$54</f>
        <v>0</v>
      </c>
      <c r="K161" s="441"/>
      <c r="L161" s="280"/>
      <c r="M161" s="279"/>
      <c r="N161" s="263" t="s">
        <v>61</v>
      </c>
      <c r="O161" s="279">
        <f>$I$54</f>
        <v>0</v>
      </c>
      <c r="P161" s="439"/>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99999999999999"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99999999999999" hidden="1" customHeight="1" outlineLevel="1">
      <c r="A163" s="271"/>
      <c r="B163" s="270" t="s">
        <v>53</v>
      </c>
      <c r="C163" s="271"/>
      <c r="D163" s="270"/>
      <c r="E163" s="271"/>
      <c r="F163" s="265"/>
      <c r="G163" s="272"/>
      <c r="H163" s="273" t="s">
        <v>152</v>
      </c>
      <c r="I163" s="272"/>
      <c r="J163" s="257"/>
      <c r="K163" s="273" t="str">
        <f>$H$53</f>
        <v>NEDO事業の従事時間(h/月)</v>
      </c>
      <c r="L163" s="216"/>
      <c r="M163" s="257"/>
      <c r="N163" s="281" t="str">
        <f>$I$53</f>
        <v>他の公的事業従事時間(h/月)</v>
      </c>
      <c r="O163" s="443"/>
      <c r="P163" s="439"/>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99999999999999" hidden="1" customHeight="1" outlineLevel="1">
      <c r="A164" s="249"/>
      <c r="B164" s="440" t="str">
        <f>TEXT($B$58*$F$58+$D$58-G58,"###.00")&amp;" /固定含む"</f>
        <v>.00 /固定含む</v>
      </c>
      <c r="C164" s="441"/>
      <c r="D164" s="441"/>
      <c r="E164" s="277" t="str" cm="1">
        <f t="array" ref="E164">_xlfn.IFS(($B$58*$F$58+$D$58-G58)&lt;G164,"＜",($B$58*$F$58+$D$58-G58)&gt;=G164,"≧",TRUE,"")</f>
        <v>≧</v>
      </c>
      <c r="F164" s="265"/>
      <c r="G164" s="278">
        <f>$H$54+$I$54</f>
        <v>0</v>
      </c>
      <c r="H164" s="263" t="s">
        <v>57</v>
      </c>
      <c r="I164" s="278"/>
      <c r="J164" s="282">
        <f>$H$54</f>
        <v>0</v>
      </c>
      <c r="K164" s="277"/>
      <c r="L164" s="283" t="s">
        <v>61</v>
      </c>
      <c r="M164" s="279"/>
      <c r="N164" s="279">
        <f>$I$54</f>
        <v>0</v>
      </c>
      <c r="O164" s="441"/>
      <c r="P164" s="439"/>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99999999999999"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99999999999999"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99999999999999"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99999999999999"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99999999999999"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99999999999999" hidden="1" customHeight="1" outlineLevel="1">
      <c r="A170" s="267" t="s">
        <v>64</v>
      </c>
      <c r="B170" s="234"/>
      <c r="C170" s="234"/>
      <c r="D170" s="267"/>
      <c r="E170" s="216"/>
      <c r="F170" s="264"/>
      <c r="G170" s="278"/>
      <c r="H170" s="278"/>
      <c r="I170" s="278"/>
      <c r="J170" s="278"/>
      <c r="K170" s="278"/>
      <c r="L170" s="278"/>
      <c r="M170" s="216"/>
      <c r="N170" s="216"/>
      <c r="O170" s="284" t="s">
        <v>145</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99999999999999"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99999999999999"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99999999999999"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99999999999999" hidden="1" customHeight="1" outlineLevel="1">
      <c r="A174" s="249"/>
      <c r="B174" s="270" t="str">
        <f>$O$156</f>
        <v>所定労働時間(h/月)</v>
      </c>
      <c r="C174" s="255"/>
      <c r="D174" s="216"/>
      <c r="E174" s="443" t="s">
        <v>51</v>
      </c>
      <c r="F174" s="249"/>
      <c r="G174" s="249"/>
      <c r="H174" s="257" t="str">
        <f>$H$53</f>
        <v>NEDO事業の従事時間(h/月)</v>
      </c>
      <c r="I174" s="234"/>
      <c r="J174" s="227"/>
      <c r="K174" s="229">
        <f>$H$54</f>
        <v>0</v>
      </c>
      <c r="L174" s="216"/>
      <c r="M174" s="216"/>
      <c r="N174" s="454" t="s">
        <v>61</v>
      </c>
      <c r="O174" s="293" t="s">
        <v>145</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99999999999999" hidden="1" customHeight="1" outlineLevel="1">
      <c r="A175" s="249"/>
      <c r="B175" s="440" t="str">
        <f>TEXT($B$58*$F$58-G58,"###.00")&amp;" /固定除く"</f>
        <v>.00 /固定除く</v>
      </c>
      <c r="C175" s="441"/>
      <c r="D175" s="441"/>
      <c r="E175" s="441"/>
      <c r="F175" s="288" t="str">
        <f>H174&amp;" "&amp;K$174&amp;" + "&amp;$I$53&amp;" "&amp;$I$54</f>
        <v>NEDO事業の従事時間(h/月) 0 + 他の公的事業従事時間(h/月) 0</v>
      </c>
      <c r="G175" s="289"/>
      <c r="H175" s="290"/>
      <c r="I175" s="290"/>
      <c r="J175" s="290"/>
      <c r="K175" s="290"/>
      <c r="L175" s="290"/>
      <c r="M175" s="216"/>
      <c r="N175" s="454"/>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99999999999999"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99999999999999"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99999999999999" hidden="1" customHeight="1" outlineLevel="1">
      <c r="A178" s="249"/>
      <c r="B178" s="270" t="str">
        <f>$O$156</f>
        <v>所定労働時間(h/月)</v>
      </c>
      <c r="C178" s="255"/>
      <c r="D178" s="216"/>
      <c r="E178" s="443" t="s">
        <v>51</v>
      </c>
      <c r="F178" s="249"/>
      <c r="G178" s="249"/>
      <c r="H178" s="257" t="str">
        <f>$H$53</f>
        <v>NEDO事業の従事時間(h/月)</v>
      </c>
      <c r="I178" s="234"/>
      <c r="J178" s="227"/>
      <c r="K178" s="229">
        <f>$H$54</f>
        <v>0</v>
      </c>
      <c r="L178" s="216"/>
      <c r="M178" s="216"/>
      <c r="N178" s="454" t="s">
        <v>61</v>
      </c>
      <c r="O178" s="293" t="s">
        <v>145</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99999999999999" hidden="1" customHeight="1" outlineLevel="1">
      <c r="A179" s="249"/>
      <c r="B179" s="440" t="str">
        <f>TEXT($B$58*$F$58-G58,"###.00")&amp;" /固定除く"</f>
        <v>.00 /固定除く</v>
      </c>
      <c r="C179" s="441"/>
      <c r="D179" s="441"/>
      <c r="E179" s="441"/>
      <c r="F179" s="288" t="str">
        <f>H178&amp;" "&amp;K$174&amp;" + "&amp;$I$53&amp;" "&amp;$I$54</f>
        <v>NEDO事業の従事時間(h/月) 0 + 他の公的事業従事時間(h/月) 0</v>
      </c>
      <c r="G179" s="289"/>
      <c r="H179" s="290"/>
      <c r="I179" s="290"/>
      <c r="J179" s="290"/>
      <c r="K179" s="290"/>
      <c r="L179" s="290"/>
      <c r="M179" s="216"/>
      <c r="N179" s="454"/>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99999999999999"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99999999999999" hidden="1" customHeight="1" outlineLevel="1">
      <c r="A181" s="249"/>
      <c r="B181" s="297" t="s">
        <v>153</v>
      </c>
      <c r="C181" s="234"/>
      <c r="D181" s="265"/>
      <c r="E181" s="265"/>
      <c r="F181" s="298" t="str">
        <f>$O$156</f>
        <v>所定労働時間(h/月)</v>
      </c>
      <c r="G181" s="443" t="s">
        <v>51</v>
      </c>
      <c r="H181" s="249"/>
      <c r="I181" s="249"/>
      <c r="J181" s="257" t="str">
        <f>$H$53</f>
        <v>NEDO事業の従事時間(h/月)</v>
      </c>
      <c r="K181" s="234"/>
      <c r="L181" s="227"/>
      <c r="M181" s="452">
        <f>$H$54</f>
        <v>0</v>
      </c>
      <c r="N181" s="453"/>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99999999999999" hidden="1" customHeight="1" outlineLevel="1">
      <c r="A182" s="249"/>
      <c r="B182" s="440" t="str">
        <f>"( "&amp;H58+I58</f>
        <v>( 0</v>
      </c>
      <c r="C182" s="441"/>
      <c r="D182" s="301"/>
      <c r="E182" s="267"/>
      <c r="F182" s="302" t="str">
        <f>"ー　 "&amp;B58*F58-G58+D58&amp;"/固定含む )"</f>
        <v>ー　 0/固定含む )</v>
      </c>
      <c r="G182" s="441"/>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99999999999999"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99999999999999"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99999999999999"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99999999999999" hidden="1" customHeight="1" outlineLevel="1">
      <c r="A186" s="258" t="s">
        <v>56</v>
      </c>
      <c r="B186" s="254" t="s">
        <v>111</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4"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146</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4" hidden="1" outlineLevel="1">
      <c r="A188" s="249"/>
      <c r="B188" s="257"/>
      <c r="C188" s="233">
        <f>$A$54</f>
        <v>18</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99999999999999"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99999999999999"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99999999999999" hidden="1" customHeight="1" outlineLevel="1">
      <c r="A191" s="271"/>
      <c r="B191" s="270" t="s">
        <v>146</v>
      </c>
      <c r="C191" s="271"/>
      <c r="D191" s="270"/>
      <c r="E191" s="271"/>
      <c r="F191" s="265"/>
      <c r="G191" s="255" t="s">
        <v>154</v>
      </c>
      <c r="H191" s="274"/>
      <c r="I191" s="272"/>
      <c r="J191" s="273" t="str">
        <f>$H$53</f>
        <v>NEDO事業の従事時間(h/月)</v>
      </c>
      <c r="K191" s="216"/>
      <c r="L191" s="216"/>
      <c r="M191" s="273" t="s">
        <v>155</v>
      </c>
      <c r="N191" s="258"/>
      <c r="O191" s="284" t="s">
        <v>156</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99999999999999" hidden="1" customHeight="1" outlineLevel="1">
      <c r="A192" s="249"/>
      <c r="B192" s="448">
        <f>O188</f>
        <v>0</v>
      </c>
      <c r="C192" s="449"/>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99999999999999"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99999999999999"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99999999999999"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99999999999999"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99999999999999"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99999999999999"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99999999999999"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99999999999999"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99999999999999"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99999999999999"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99999999999999"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99999999999999"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99999999999999"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99999999999999"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99999999999999"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99999999999999"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99999999999999"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99999999999999"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99999999999999"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99999999999999"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99999999999999"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99999999999999"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99999999999999"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99999999999999"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99999999999999" hidden="1" customHeight="1" outlineLevel="1">
      <c r="A217" s="258" t="s">
        <v>56</v>
      </c>
      <c r="B217" s="254" t="s">
        <v>110</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4"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157</v>
      </c>
      <c r="N218" s="216"/>
      <c r="O218" s="311" t="s">
        <v>146</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4" hidden="1" outlineLevel="1">
      <c r="A219" s="249"/>
      <c r="B219" s="257"/>
      <c r="C219" s="233">
        <f>$A$54</f>
        <v>18</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99999999999999"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99999999999999"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99999999999999" hidden="1" customHeight="1" outlineLevel="1">
      <c r="A222" s="271"/>
      <c r="B222" s="270" t="s">
        <v>146</v>
      </c>
      <c r="C222" s="271"/>
      <c r="D222" s="270"/>
      <c r="E222" s="271"/>
      <c r="F222" s="265"/>
      <c r="G222" s="253" t="s">
        <v>158</v>
      </c>
      <c r="H222" s="274"/>
      <c r="I222" s="272"/>
      <c r="J222" s="273" t="str">
        <f>$H$53</f>
        <v>NEDO事業の従事時間(h/月)</v>
      </c>
      <c r="K222" s="216"/>
      <c r="L222" s="216"/>
      <c r="M222" s="273" t="s">
        <v>155</v>
      </c>
      <c r="N222" s="258"/>
      <c r="O222" s="284" t="s">
        <v>156</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99999999999999" hidden="1" customHeight="1" outlineLevel="1">
      <c r="A223" s="249"/>
      <c r="B223" s="448">
        <f>O219</f>
        <v>0</v>
      </c>
      <c r="C223" s="449"/>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99999999999999"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99999999999999"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99999999999999"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99999999999999"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99999999999999"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99999999999999"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99999999999999"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99999999999999"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99999999999999"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99999999999999"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99999999999999"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99999999999999"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99999999999999"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99999999999999"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99999999999999"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99999999999999"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99999999999999"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99999999999999"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99999999999999"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99999999999999"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99999999999999"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99999999999999"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99999999999999"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99999999999999"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99999999999999" customHeight="1" collapsed="1"/>
  </sheetData>
  <sheetProtection algorithmName="SHA-512" hashValue="uck9PKwWTXvxm6ffnvK2WKvgZa874TRfHwUWCrtBhsTvuvinh4W9sTqth/dtkyYQWI0sQRRVnmc2UwBC9vKXjQ==" saltValue="YNp7XHYN5iCqZ924/GjuMQ==" spinCount="100000" sheet="1" formatRows="0" selectLockedCells="1"/>
  <dataConsolidate/>
  <mergeCells count="140">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s>
  <phoneticPr fontId="2"/>
  <conditionalFormatting sqref="A13:Q43">
    <cfRule type="expression" dxfId="264" priority="37">
      <formula>OR($C13="休暇",$C13="休日")</formula>
    </cfRule>
  </conditionalFormatting>
  <conditionalFormatting sqref="B13:B43">
    <cfRule type="expression" dxfId="263" priority="85">
      <formula>$B13="土"</formula>
    </cfRule>
    <cfRule type="expression" dxfId="262" priority="84">
      <formula>$B13="日"</formula>
    </cfRule>
  </conditionalFormatting>
  <conditionalFormatting sqref="B64 B68 F68 B71">
    <cfRule type="expression" dxfId="261" priority="35">
      <formula>OR($N$54="管理職",$N$54="裁量労働制",$N$54="固定残業制")</formula>
    </cfRule>
  </conditionalFormatting>
  <conditionalFormatting sqref="B64 B68 F68">
    <cfRule type="expression" dxfId="260" priority="3">
      <formula>OR($N$54="(大学・国研等)管理職",$N$54="(大学・国研等)裁量労働制")</formula>
    </cfRule>
  </conditionalFormatting>
  <conditionalFormatting sqref="B76">
    <cfRule type="expression" dxfId="259" priority="15">
      <formula>OR($N$54="管理職",$N$54="裁量労働制")</formula>
    </cfRule>
  </conditionalFormatting>
  <conditionalFormatting sqref="B77">
    <cfRule type="expression" dxfId="258" priority="29">
      <formula>OR($N$54="管理職",$N$54="裁量労働制")</formula>
    </cfRule>
  </conditionalFormatting>
  <conditionalFormatting sqref="B80">
    <cfRule type="expression" dxfId="257" priority="27">
      <formula>$N$54="固定残業制"</formula>
    </cfRule>
  </conditionalFormatting>
  <conditionalFormatting sqref="B83 B87 B90">
    <cfRule type="expression" dxfId="256" priority="24">
      <formula>$N$54="固定残業制"</formula>
    </cfRule>
  </conditionalFormatting>
  <conditionalFormatting sqref="B84 B88 B91">
    <cfRule type="expression" dxfId="255" priority="21">
      <formula>$N$54="固定残業制"</formula>
    </cfRule>
  </conditionalFormatting>
  <conditionalFormatting sqref="B65:C65 B69:C69 F69 B72:C72 B78:C78">
    <cfRule type="expression" dxfId="254" priority="9">
      <formula>OR($N$54="管理職",$N$54="裁量労働制")</formula>
    </cfRule>
  </conditionalFormatting>
  <conditionalFormatting sqref="B65:C65 B69:C69 F69 B72:C72">
    <cfRule type="expression" dxfId="253" priority="33">
      <formula>OR($N$54="管理職",$N$54="裁量労働制",$N$54="固定残業制")</formula>
    </cfRule>
  </conditionalFormatting>
  <conditionalFormatting sqref="B65:C65 B69:C69 F69">
    <cfRule type="expression" dxfId="252" priority="2">
      <formula>OR($N$54="(大学・国研等)管理職",$N$54="(大学・国研等)裁量労働制")</formula>
    </cfRule>
  </conditionalFormatting>
  <conditionalFormatting sqref="B69:D69">
    <cfRule type="expression" dxfId="251" priority="7">
      <formula>OR($N$54="管理職",$N$54="裁量労働制",$N$54="固定残業制",$N$54="(大学・国研等)管理職",$N$54="(大学・国研等)裁量労働制")</formula>
    </cfRule>
  </conditionalFormatting>
  <conditionalFormatting sqref="C64 F64:O64 C68 G68:O68 C71:N71">
    <cfRule type="expression" dxfId="250" priority="14">
      <formula>OR($N$54="管理職",$N$54="裁量労働制",$N$54="固定残業制")</formula>
    </cfRule>
  </conditionalFormatting>
  <conditionalFormatting sqref="C80:L80">
    <cfRule type="expression" dxfId="249" priority="25">
      <formula>$N$54="固定残業制"</formula>
    </cfRule>
  </conditionalFormatting>
  <conditionalFormatting sqref="C83:L83 C90:N90 C87:E87">
    <cfRule type="expression" dxfId="248" priority="18">
      <formula>$N$54="固定残業制"</formula>
    </cfRule>
  </conditionalFormatting>
  <conditionalFormatting sqref="C84:L84 C88:L88 C91:N91">
    <cfRule type="expression" dxfId="247" priority="19">
      <formula>$N$54="固定残業制"</formula>
    </cfRule>
  </conditionalFormatting>
  <conditionalFormatting sqref="C76:N76">
    <cfRule type="expression" dxfId="246" priority="34">
      <formula>OR($N$54="管理職",$N$54="裁量労働制")</formula>
    </cfRule>
  </conditionalFormatting>
  <conditionalFormatting sqref="C78:N78">
    <cfRule type="expression" dxfId="245" priority="32">
      <formula>OR($N$54="管理職",$N$54="裁量労働制")</formula>
    </cfRule>
  </conditionalFormatting>
  <conditionalFormatting sqref="C64:O64 C68 G68:O68">
    <cfRule type="expression" dxfId="244" priority="12">
      <formula>OR($N$54="管理職",$N$54="裁量労働制",$N$54="固定残業制",$N$54="(大学・国研等)管理職",$N$54="(大学・国研等)裁量労働制")</formula>
    </cfRule>
  </conditionalFormatting>
  <conditionalFormatting sqref="D65">
    <cfRule type="expression" dxfId="243" priority="1">
      <formula>OR($N$54="(大学・国研等)管理職",$N$54="(大学・国研等)裁量労働制")</formula>
    </cfRule>
  </conditionalFormatting>
  <conditionalFormatting sqref="D65:O65 C69 G69:O69 C72:N72">
    <cfRule type="expression" dxfId="242" priority="11">
      <formula>OR($N$54="管理職",$N$54="裁量労働制",$N$54="固定残業制")</formula>
    </cfRule>
  </conditionalFormatting>
  <conditionalFormatting sqref="D65:O65 C69 G69:O69">
    <cfRule type="expression" dxfId="241" priority="5">
      <formula>OR($N$54="(大学・国研等)管理職",$N$54="(大学・国研等)裁量労働制")</formula>
    </cfRule>
  </conditionalFormatting>
  <conditionalFormatting sqref="E10:F10">
    <cfRule type="expression" dxfId="240" priority="75">
      <formula>OR(I9="管理職/高プロ",I9="固定残業代有",I9="(大学・国研等)管理職/高プロ")</formula>
    </cfRule>
  </conditionalFormatting>
  <conditionalFormatting sqref="F83:L83 H90:N90">
    <cfRule type="expression" dxfId="239" priority="6">
      <formula>$N$54="固定残業制"</formula>
    </cfRule>
  </conditionalFormatting>
  <conditionalFormatting sqref="F87:L87">
    <cfRule type="expression" dxfId="238" priority="20">
      <formula>$N$54="固定残業制"</formula>
    </cfRule>
  </conditionalFormatting>
  <conditionalFormatting sqref="F77:N77">
    <cfRule type="expression" dxfId="237" priority="16">
      <formula>OR($N$54="管理職",$N$54="裁量労働制")</formula>
    </cfRule>
  </conditionalFormatting>
  <conditionalFormatting sqref="G10">
    <cfRule type="expression" dxfId="236" priority="80">
      <formula>OR($I$9="管理職/高プロ",$I$9="固定残業代有",$I$9="(大学・国研等)管理職/高プロ")</formula>
    </cfRule>
  </conditionalFormatting>
  <conditionalFormatting sqref="H2">
    <cfRule type="expression" dxfId="235" priority="78">
      <formula>COUNTA($F$1)=1</formula>
    </cfRule>
  </conditionalFormatting>
  <conditionalFormatting sqref="H10">
    <cfRule type="expression" dxfId="234" priority="73">
      <formula>OR($I$9="管理職/高プロ",$I$9="裁量",$I$9="固定残業代有",$I$9="(大学・国研等)裁量")</formula>
    </cfRule>
  </conditionalFormatting>
  <conditionalFormatting sqref="I9:J9">
    <cfRule type="expression" dxfId="233" priority="81">
      <formula>COUNTA($F$1)=1</formula>
    </cfRule>
  </conditionalFormatting>
  <conditionalFormatting sqref="I1:M1">
    <cfRule type="expression" dxfId="232" priority="83">
      <formula>$I$1&lt;&gt;"-"</formula>
    </cfRule>
  </conditionalFormatting>
  <conditionalFormatting sqref="J10">
    <cfRule type="expression" dxfId="231" priority="74">
      <formula>OR($I$9="管理職/高プロ",$I$9="裁量",$I$9="固定残業代有",$I$9="(大学・国研等)裁量")</formula>
    </cfRule>
  </conditionalFormatting>
  <conditionalFormatting sqref="K10">
    <cfRule type="expression" dxfId="230" priority="76">
      <formula>OR($I$9="裁量",$I$9="固定残業代有",$I$9="(大学・国研等)裁量")</formula>
    </cfRule>
  </conditionalFormatting>
  <conditionalFormatting sqref="M80">
    <cfRule type="expression" dxfId="229" priority="26">
      <formula>$N$54="固定残業制"</formula>
    </cfRule>
  </conditionalFormatting>
  <conditionalFormatting sqref="M83 M87 O90">
    <cfRule type="expression" dxfId="228" priority="23">
      <formula>$N$54="固定残業制"</formula>
    </cfRule>
  </conditionalFormatting>
  <conditionalFormatting sqref="M84 M88 O91">
    <cfRule type="expression" dxfId="227" priority="22">
      <formula>$N$54="固定残業制"</formula>
    </cfRule>
  </conditionalFormatting>
  <conditionalFormatting sqref="N10">
    <cfRule type="expression" dxfId="226" priority="82">
      <formula>OR($I$9="裁量",$I$9="固定残業代有",$I$9="(大学・国研等)裁量")</formula>
    </cfRule>
  </conditionalFormatting>
  <conditionalFormatting sqref="O10">
    <cfRule type="expression" dxfId="225" priority="86">
      <formula>OR($H$2="あり",$Q$2="あり")</formula>
    </cfRule>
  </conditionalFormatting>
  <conditionalFormatting sqref="O76">
    <cfRule type="expression" dxfId="224" priority="31">
      <formula>OR($N$54="管理職",$N$54="裁量労働制")</formula>
    </cfRule>
  </conditionalFormatting>
  <conditionalFormatting sqref="O77">
    <cfRule type="expression" dxfId="223" priority="10">
      <formula>OR(,$N$54="管理職",$N$54="裁量労働制")</formula>
    </cfRule>
  </conditionalFormatting>
  <conditionalFormatting sqref="O78">
    <cfRule type="expression" dxfId="222" priority="28">
      <formula>OR($N$54="管理職",$N$54="裁量労働制")</formula>
    </cfRule>
  </conditionalFormatting>
  <conditionalFormatting sqref="O80 O84 O88">
    <cfRule type="expression" dxfId="221" priority="17">
      <formula>$N$54="固定残業制"</formula>
    </cfRule>
  </conditionalFormatting>
  <conditionalFormatting sqref="P64 D68 O68:P68">
    <cfRule type="expression" dxfId="220" priority="4">
      <formula>OR($N$54="(大学・国研等)管理職",$N$54="(大学・国研等)裁量労働制")</formula>
    </cfRule>
  </conditionalFormatting>
  <conditionalFormatting sqref="P64 D68 P68 O71">
    <cfRule type="expression" dxfId="219" priority="13">
      <formula>OR($N$54="管理職",$N$54="裁量労働制",$N$54="固定残業制")</formula>
    </cfRule>
  </conditionalFormatting>
  <conditionalFormatting sqref="P65 P69 O72">
    <cfRule type="expression" dxfId="218" priority="8">
      <formula>OR($N$54="管理職",$N$54="裁量労働制",$N$54="固定残業制")</formula>
    </cfRule>
  </conditionalFormatting>
  <conditionalFormatting sqref="P65 P69">
    <cfRule type="expression" dxfId="217" priority="30">
      <formula>OR($N$54="管理職",$N$54="裁量労働制",$N$54="(大学・国研等)管理職",$N$54="(大学・国研等)裁量労働制")</formula>
    </cfRule>
  </conditionalFormatting>
  <conditionalFormatting sqref="Q2">
    <cfRule type="expression" dxfId="216" priority="79">
      <formula>COUNTA($F$1)=1</formula>
    </cfRule>
  </conditionalFormatting>
  <conditionalFormatting sqref="Q10">
    <cfRule type="expression" dxfId="215" priority="87">
      <formula>OR($H$2="あり",$Q$2="あり")</formula>
    </cfRule>
  </conditionalFormatting>
  <conditionalFormatting sqref="AI1">
    <cfRule type="expression" dxfId="213" priority="89">
      <formula>COUNTIF(AI2:AI26,"○")=COUNTA($AH$2:$AH$26)</formula>
    </cfRule>
  </conditionalFormatting>
  <dataValidations count="8">
    <dataValidation type="custom" allowBlank="1" showInputMessage="1" showErrorMessage="1" sqref="I20" xr:uid="{1C55ABF4-0151-4787-8524-C3F476FB3C10}">
      <formula1>IF($C20="休日",I20="",I20&gt;"*")</formula1>
    </dataValidation>
    <dataValidation type="list" allowBlank="1" showInputMessage="1" showErrorMessage="1" sqref="C13:C43" xr:uid="{D768770E-7B6B-4C20-AC81-85C7EE4786C2}">
      <formula1>$AP$4:$AP$7</formula1>
    </dataValidation>
    <dataValidation type="list" imeMode="on" allowBlank="1" sqref="I9:J9" xr:uid="{49200F5A-DAAE-4EE4-9961-28CDC53B5E60}">
      <formula1>"通常勤務,管理職/高プロ,裁量,固定残業代有,出向,(大学・国研等)管理職/高プロ,(大学・国研等)裁量,その他"</formula1>
    </dataValidation>
    <dataValidation type="list" allowBlank="1" showInputMessage="1" showErrorMessage="1" sqref="N55:P55" xr:uid="{232BBC08-B6A1-4F9C-A962-612F8D1F8610}">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82805675-57BE-4C5E-8ED5-8FF7B7A6CFA8}">
      <formula1>0</formula1>
      <formula2>0.999988425925926</formula2>
    </dataValidation>
    <dataValidation type="time" operator="greaterThan" allowBlank="1" showInputMessage="1" showErrorMessage="1" errorTitle="時刻を入力して下さい。" error="0:01以上の時刻を入力して下さい。" sqref="G13:G43 E13:E43" xr:uid="{BB581270-288F-4F8D-8E34-0CDE6D9AD3D4}">
      <formula1>0</formula1>
    </dataValidation>
    <dataValidation type="list" allowBlank="1" showInputMessage="1" showErrorMessage="1" sqref="F1:H1" xr:uid="{67F57B6C-F767-49DA-972B-A928981C9CB4}">
      <formula1>"委託業務従事日誌,補助事業従事日誌"</formula1>
    </dataValidation>
    <dataValidation type="list" allowBlank="1" showInputMessage="1" showErrorMessage="1" sqref="H2 Q2" xr:uid="{24D7F968-1277-40AE-A286-1E20A33F9256}">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C29EDC7E-F2A4-4FD9-A7A1-3EF82591ABED}">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4F0A864A-E0C4-45A2-8D47-6BCFA957B2C0}">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5F2A0-F25B-4224-80F8-2C447D8043A3}">
  <dimension ref="A1:CZ248"/>
  <sheetViews>
    <sheetView showGridLines="0" view="pageBreakPreview" zoomScale="115" zoomScaleNormal="100" zoomScaleSheetLayoutView="115" workbookViewId="0">
      <pane ySplit="1" topLeftCell="A2" activePane="bottomLeft" state="frozen"/>
      <selection activeCell="I9" sqref="I9:J9"/>
      <selection pane="bottomLeft" activeCell="E4" sqref="E4:P4"/>
    </sheetView>
  </sheetViews>
  <sheetFormatPr defaultColWidth="9" defaultRowHeight="19.399999999999999" customHeight="1" outlineLevelRow="1" outlineLevelCol="1"/>
  <cols>
    <col min="1" max="1" width="4.7265625" style="3" customWidth="1"/>
    <col min="2" max="2" width="2.90625" style="3" customWidth="1"/>
    <col min="3" max="3" width="5.90625" style="3" customWidth="1"/>
    <col min="4" max="8" width="6.08984375" style="2" customWidth="1"/>
    <col min="9" max="9" width="6.90625" style="2" customWidth="1"/>
    <col min="10" max="10" width="6.36328125" style="1" customWidth="1"/>
    <col min="11" max="11" width="5.7265625" style="1" customWidth="1"/>
    <col min="12" max="12" width="6.08984375" style="1" customWidth="1"/>
    <col min="13" max="13" width="4.26953125" style="1" customWidth="1"/>
    <col min="14" max="14" width="7.36328125" style="1" customWidth="1"/>
    <col min="15" max="15" width="6.08984375" style="1" customWidth="1"/>
    <col min="16" max="16" width="5.36328125" style="1" customWidth="1"/>
    <col min="17" max="17" width="6.36328125" style="1" customWidth="1"/>
    <col min="18" max="18" width="2.90625" style="80" customWidth="1"/>
    <col min="19" max="19" width="60.6328125" style="1" customWidth="1"/>
    <col min="20" max="20" width="2.6328125" style="1" customWidth="1"/>
    <col min="21" max="25" width="2.7265625" style="1" hidden="1" customWidth="1" outlineLevel="1"/>
    <col min="26" max="33" width="2.90625" style="1" hidden="1" customWidth="1" outlineLevel="1"/>
    <col min="34" max="34" width="26.26953125" style="72" hidden="1" customWidth="1" outlineLevel="1"/>
    <col min="35" max="35" width="7.7265625" style="3" hidden="1" customWidth="1" outlineLevel="1"/>
    <col min="36" max="37" width="9" style="1" hidden="1" customWidth="1" outlineLevel="1"/>
    <col min="38" max="38" width="10.6328125" style="323" customWidth="1" collapsed="1"/>
    <col min="39" max="40" width="10.6328125" style="323" customWidth="1"/>
    <col min="41" max="44" width="7.6328125" style="1" hidden="1" customWidth="1" outlineLevel="1"/>
    <col min="45" max="45" width="6.6328125" style="1" hidden="1" customWidth="1" outlineLevel="1"/>
    <col min="46" max="46" width="10.6328125" style="323" customWidth="1" collapsed="1"/>
    <col min="47" max="104" width="10.6328125" style="323" customWidth="1"/>
    <col min="105" max="16384" width="9" style="1"/>
  </cols>
  <sheetData>
    <row r="1" spans="1:104" ht="17.149999999999999" customHeight="1" thickBot="1">
      <c r="A1" s="336" t="s">
        <v>172</v>
      </c>
      <c r="B1" s="337"/>
      <c r="C1" s="337"/>
      <c r="D1" s="337"/>
      <c r="E1" s="337"/>
      <c r="F1" s="338" t="s">
        <v>178</v>
      </c>
      <c r="G1" s="339"/>
      <c r="H1" s="339"/>
      <c r="I1" s="340" t="str">
        <f>IF(AI1="エラーなし","-","コメント(S列)をご確認ください。")</f>
        <v>コメント(S列)をご確認ください。</v>
      </c>
      <c r="J1" s="341"/>
      <c r="K1" s="341"/>
      <c r="L1" s="341"/>
      <c r="M1" s="341"/>
      <c r="N1" s="34" t="str">
        <f>IF($F$1="委託業務従事日誌","契約管理番号：","事業番号：")</f>
        <v>事業番号：</v>
      </c>
      <c r="O1" s="346" t="s">
        <v>161</v>
      </c>
      <c r="P1" s="347"/>
      <c r="Q1" s="12" t="str">
        <f>IF($F$1="委託業務従事日誌","別紙８","")</f>
        <v/>
      </c>
      <c r="R1" s="348" t="s">
        <v>50</v>
      </c>
      <c r="S1" s="84" t="s">
        <v>94</v>
      </c>
      <c r="T1" s="104"/>
      <c r="U1" s="79"/>
      <c r="V1" s="79"/>
      <c r="W1" s="79"/>
      <c r="X1" s="79"/>
      <c r="Y1" s="324" t="s">
        <v>77</v>
      </c>
      <c r="Z1" s="324" t="s">
        <v>78</v>
      </c>
      <c r="AA1" s="324" t="s">
        <v>79</v>
      </c>
      <c r="AB1" s="324" t="s">
        <v>80</v>
      </c>
      <c r="AC1" s="324" t="s">
        <v>83</v>
      </c>
      <c r="AD1" s="324" t="s">
        <v>81</v>
      </c>
      <c r="AE1" s="324" t="s">
        <v>82</v>
      </c>
      <c r="AF1" s="324" t="s">
        <v>126</v>
      </c>
      <c r="AG1" s="324"/>
      <c r="AH1" s="72" t="s">
        <v>25</v>
      </c>
      <c r="AI1" s="73" t="str">
        <f>IF(COUNTIF(AI2:AI26,"○")=COUNTA(AH2:AH26),"エラーなし","エラーあり")</f>
        <v>エラーあり</v>
      </c>
      <c r="AJ1" s="76" t="s">
        <v>37</v>
      </c>
      <c r="AK1" s="76"/>
      <c r="AO1" s="30"/>
      <c r="AP1" s="30"/>
      <c r="AQ1" s="30"/>
      <c r="AR1" s="30"/>
      <c r="AS1" s="30"/>
    </row>
    <row r="2" spans="1:104" ht="17.149999999999999" customHeight="1" thickBot="1">
      <c r="A2" s="330" t="s">
        <v>14</v>
      </c>
      <c r="B2" s="331"/>
      <c r="C2" s="331"/>
      <c r="D2" s="331"/>
      <c r="E2" s="331"/>
      <c r="F2" s="331"/>
      <c r="G2" s="331"/>
      <c r="H2" s="101"/>
      <c r="I2" s="102"/>
      <c r="J2" s="102"/>
      <c r="K2" s="102"/>
      <c r="L2" s="102"/>
      <c r="M2" s="102"/>
      <c r="N2" s="102"/>
      <c r="O2" s="102"/>
      <c r="P2" s="102" t="s">
        <v>20</v>
      </c>
      <c r="Q2" s="78"/>
      <c r="R2" s="349"/>
      <c r="S2" s="79" t="str" cm="1">
        <f t="array" ref="S2">IF(AND(AI2="○",AI3="○"),"○",_xlfn.IFS(AI2="○","",AI2="✕","✕　"&amp;AJ2&amp;"　　")&amp;_xlfn.IFS(AI3="○","",AI3="✕","✕　"&amp;AJ3))</f>
        <v>○</v>
      </c>
      <c r="T2" s="79"/>
      <c r="W2" s="79"/>
      <c r="X2" s="79"/>
      <c r="Y2" s="325"/>
      <c r="Z2" s="325"/>
      <c r="AA2" s="325"/>
      <c r="AB2" s="325"/>
      <c r="AC2" s="325"/>
      <c r="AD2" s="325"/>
      <c r="AE2" s="325"/>
      <c r="AF2" s="325"/>
      <c r="AG2" s="325"/>
      <c r="AH2" s="180" t="s">
        <v>33</v>
      </c>
      <c r="AI2" s="181" t="str">
        <f>IF(A1="","✕","○")</f>
        <v>○</v>
      </c>
      <c r="AJ2" s="77" t="s">
        <v>43</v>
      </c>
    </row>
    <row r="3" spans="1:104" ht="17.149999999999999" customHeight="1" thickBot="1">
      <c r="A3" s="332" t="str">
        <f>IF($F$1="委託業務従事日誌","委託業務の名称：","補助事業の名称：")</f>
        <v>補助事業の名称：</v>
      </c>
      <c r="B3" s="333"/>
      <c r="C3" s="333"/>
      <c r="D3" s="333"/>
      <c r="E3" s="326" t="s">
        <v>132</v>
      </c>
      <c r="F3" s="327"/>
      <c r="G3" s="327"/>
      <c r="H3" s="327"/>
      <c r="I3" s="327"/>
      <c r="J3" s="327"/>
      <c r="K3" s="327"/>
      <c r="L3" s="327"/>
      <c r="M3" s="327"/>
      <c r="N3" s="327"/>
      <c r="O3" s="327"/>
      <c r="P3" s="327"/>
      <c r="Q3" s="97"/>
      <c r="R3" s="349"/>
      <c r="S3" s="79" t="str" cm="1">
        <f t="array" ref="S3">IF(AND(AI4="○",AI5="○"),"○",_xlfn.IFS(AI4="○","",AI4="✕","✕　"&amp;AJ4&amp;"　　")&amp;_xlfn.IFS(AI5="○","",AI5="✕","✕　"&amp;AJ5))</f>
        <v>✕　“他のNEDO事業有無”が未選択。　　✕　“他の公的事業有無”が未選択。</v>
      </c>
      <c r="T3" s="79"/>
      <c r="W3" s="79"/>
      <c r="X3" s="79"/>
      <c r="Y3" s="325"/>
      <c r="Z3" s="325"/>
      <c r="AA3" s="325"/>
      <c r="AB3" s="325"/>
      <c r="AC3" s="325"/>
      <c r="AD3" s="325"/>
      <c r="AE3" s="325"/>
      <c r="AF3" s="325"/>
      <c r="AG3" s="325"/>
      <c r="AH3" s="182" t="s">
        <v>32</v>
      </c>
      <c r="AI3" s="183" t="str">
        <f>IF(O1="","✕","○")</f>
        <v>○</v>
      </c>
      <c r="AJ3" s="77" t="s">
        <v>38</v>
      </c>
      <c r="AO3" s="169" t="s">
        <v>113</v>
      </c>
      <c r="AP3" s="171" t="s">
        <v>112</v>
      </c>
      <c r="AQ3" s="3"/>
      <c r="AR3" s="3"/>
      <c r="AS3" s="3"/>
    </row>
    <row r="4" spans="1:104" ht="17.149999999999999" customHeight="1" thickBot="1">
      <c r="A4" s="334"/>
      <c r="B4" s="335"/>
      <c r="C4" s="335"/>
      <c r="D4" s="335"/>
      <c r="E4" s="326" t="s">
        <v>131</v>
      </c>
      <c r="F4" s="327"/>
      <c r="G4" s="327"/>
      <c r="H4" s="327"/>
      <c r="I4" s="327"/>
      <c r="J4" s="327"/>
      <c r="K4" s="327"/>
      <c r="L4" s="327"/>
      <c r="M4" s="327"/>
      <c r="N4" s="327"/>
      <c r="O4" s="327"/>
      <c r="P4" s="327"/>
      <c r="Q4" s="97"/>
      <c r="S4" s="79" t="str">
        <f>IF(COUNTA(E3:P5)&gt;=1,"○","✕ "&amp;AJ6)</f>
        <v>○</v>
      </c>
      <c r="T4" s="79"/>
      <c r="W4" s="79"/>
      <c r="X4" s="79"/>
      <c r="Y4" s="325"/>
      <c r="Z4" s="325"/>
      <c r="AA4" s="325"/>
      <c r="AB4" s="325"/>
      <c r="AC4" s="325"/>
      <c r="AD4" s="325"/>
      <c r="AE4" s="325"/>
      <c r="AF4" s="325"/>
      <c r="AG4" s="325"/>
      <c r="AH4" s="182" t="s">
        <v>31</v>
      </c>
      <c r="AI4" s="183" t="str" cm="1">
        <f t="array" ref="AI4">_xlfn.IFS(H2="あり","○",H2="なし","○",TRUE,"✕")</f>
        <v>✕</v>
      </c>
      <c r="AJ4" s="77" t="s">
        <v>39</v>
      </c>
      <c r="AO4" s="170">
        <f>I9</f>
        <v>0</v>
      </c>
      <c r="AP4" s="172" t="e">
        <f>VLOOKUP($AO$4,$AO$11:$AS$19,2,)</f>
        <v>#N/A</v>
      </c>
      <c r="AQ4" s="3"/>
      <c r="AR4" s="3"/>
      <c r="AS4" s="3"/>
    </row>
    <row r="5" spans="1:104" ht="17.149999999999999" customHeight="1">
      <c r="A5" s="334"/>
      <c r="B5" s="335"/>
      <c r="C5" s="335"/>
      <c r="D5" s="335"/>
      <c r="E5" s="326" t="s">
        <v>162</v>
      </c>
      <c r="F5" s="327"/>
      <c r="G5" s="327"/>
      <c r="H5" s="327"/>
      <c r="I5" s="327"/>
      <c r="J5" s="327"/>
      <c r="K5" s="327"/>
      <c r="L5" s="327"/>
      <c r="M5" s="327"/>
      <c r="N5" s="327"/>
      <c r="O5" s="327"/>
      <c r="P5" s="327"/>
      <c r="Q5" s="97"/>
      <c r="R5" s="81"/>
      <c r="S5" s="79"/>
      <c r="T5" s="79"/>
      <c r="U5" s="29"/>
      <c r="V5" s="29"/>
      <c r="W5" s="79"/>
      <c r="X5" s="79"/>
      <c r="Y5" s="325"/>
      <c r="Z5" s="325"/>
      <c r="AA5" s="325"/>
      <c r="AB5" s="325"/>
      <c r="AC5" s="325"/>
      <c r="AD5" s="325"/>
      <c r="AE5" s="325"/>
      <c r="AF5" s="325"/>
      <c r="AG5" s="325"/>
      <c r="AH5" s="182" t="s">
        <v>30</v>
      </c>
      <c r="AI5" s="183" t="str" cm="1">
        <f t="array" ref="AI5">_xlfn.IFS(Q2="あり","○",Q2="なし","○",TRUE,"✕")</f>
        <v>✕</v>
      </c>
      <c r="AJ5" s="77" t="s">
        <v>95</v>
      </c>
      <c r="AO5" s="159"/>
      <c r="AP5" s="173" t="e">
        <f>VLOOKUP($AO$4,$AO$11:$AS$19,3,)</f>
        <v>#N/A</v>
      </c>
      <c r="AQ5" s="3"/>
      <c r="AR5" s="3"/>
      <c r="AS5" s="3"/>
    </row>
    <row r="6" spans="1:104" ht="17.149999999999999" customHeight="1">
      <c r="A6" s="332" t="str">
        <f>IF($F$1="委託業務従事日誌","再委託等項目：","委託・共同研究項目：")</f>
        <v>委託・共同研究項目：</v>
      </c>
      <c r="B6" s="333"/>
      <c r="C6" s="333"/>
      <c r="D6" s="333"/>
      <c r="E6" s="326" t="s">
        <v>15</v>
      </c>
      <c r="F6" s="327"/>
      <c r="G6" s="327"/>
      <c r="H6" s="327"/>
      <c r="I6" s="327"/>
      <c r="J6" s="327"/>
      <c r="K6" s="327"/>
      <c r="L6" s="327"/>
      <c r="M6" s="327"/>
      <c r="N6" s="327"/>
      <c r="O6" s="327"/>
      <c r="P6" s="327"/>
      <c r="Q6" s="97"/>
      <c r="S6" s="79"/>
      <c r="T6" s="79"/>
      <c r="W6" s="79"/>
      <c r="X6" s="79"/>
      <c r="Y6" s="325"/>
      <c r="Z6" s="325"/>
      <c r="AA6" s="325"/>
      <c r="AB6" s="325"/>
      <c r="AC6" s="325"/>
      <c r="AD6" s="325"/>
      <c r="AE6" s="325"/>
      <c r="AF6" s="325"/>
      <c r="AG6" s="325"/>
      <c r="AH6" s="182" t="s">
        <v>29</v>
      </c>
      <c r="AI6" s="183" t="str">
        <f>IF(COUNTA(E3:P5)&gt;=1,"○","✕")</f>
        <v>○</v>
      </c>
      <c r="AJ6" s="77" t="s">
        <v>40</v>
      </c>
      <c r="AO6" s="159"/>
      <c r="AP6" s="173" t="e">
        <f>VLOOKUP($AO$4,$AO$11:$AS$19,4,)</f>
        <v>#N/A</v>
      </c>
      <c r="AQ6" s="3"/>
      <c r="AR6" s="3"/>
      <c r="AS6" s="3"/>
    </row>
    <row r="7" spans="1:104" ht="17.149999999999999" customHeight="1" thickBot="1">
      <c r="A7" s="96"/>
      <c r="B7" s="103"/>
      <c r="C7" s="333" t="str">
        <f>IF($F$1="委託業務従事日誌","委託先等名称：","補助先等名称：")</f>
        <v>補助先等名称：</v>
      </c>
      <c r="D7" s="329"/>
      <c r="E7" s="326" t="s">
        <v>128</v>
      </c>
      <c r="F7" s="327"/>
      <c r="G7" s="327"/>
      <c r="H7" s="327"/>
      <c r="I7" s="327"/>
      <c r="J7" s="327"/>
      <c r="K7" s="327"/>
      <c r="L7" s="327"/>
      <c r="M7" s="327"/>
      <c r="N7" s="327"/>
      <c r="O7" s="327"/>
      <c r="P7" s="327"/>
      <c r="Q7" s="97"/>
      <c r="R7" s="80" t="s">
        <v>49</v>
      </c>
      <c r="S7" s="79" t="str" cm="1">
        <f t="array" ref="S7">IF(COUNTA(E7)&gt;=1,_xlfn.IFS(E7=" ","✕"&amp;AJ7,E7="　","✕"&amp;AJ7,TRUE,"○"),"✕"&amp;AJ7)</f>
        <v>○</v>
      </c>
      <c r="T7" s="79"/>
      <c r="U7" s="30"/>
      <c r="V7" s="30"/>
      <c r="W7" s="79"/>
      <c r="X7" s="79"/>
      <c r="Y7" s="325"/>
      <c r="Z7" s="325"/>
      <c r="AA7" s="325"/>
      <c r="AB7" s="325"/>
      <c r="AC7" s="325"/>
      <c r="AD7" s="325"/>
      <c r="AE7" s="325"/>
      <c r="AF7" s="325"/>
      <c r="AG7" s="325"/>
      <c r="AH7" s="182" t="s">
        <v>28</v>
      </c>
      <c r="AI7" s="183" t="str" cm="1">
        <f t="array" ref="AI7">IF(COUNTA(E7)&gt;=1,_xlfn.IFS(E7=" ","✕",E7="　","✕",TRUE,"○"),"✕")</f>
        <v>○</v>
      </c>
      <c r="AJ7" s="77" t="s">
        <v>74</v>
      </c>
      <c r="AO7" s="159"/>
      <c r="AP7" s="189" t="e">
        <f>VLOOKUP($AO$4,$AO$11:$AS$19,5,)</f>
        <v>#N/A</v>
      </c>
      <c r="AQ7" s="3"/>
      <c r="AR7" s="3"/>
      <c r="AS7" s="3"/>
    </row>
    <row r="8" spans="1:104" ht="17.149999999999999" customHeight="1">
      <c r="A8" s="156"/>
      <c r="B8" s="157"/>
      <c r="C8" s="328" t="s">
        <v>75</v>
      </c>
      <c r="D8" s="329"/>
      <c r="E8" s="344" t="s">
        <v>129</v>
      </c>
      <c r="F8" s="345"/>
      <c r="G8" s="345"/>
      <c r="H8" s="345"/>
      <c r="J8" s="35"/>
      <c r="K8" s="53"/>
      <c r="L8" s="53" t="str">
        <f>IF($F$1="委託業務従事日誌","業務管理者等","主任研究者等")&amp;"　所属："</f>
        <v>主任研究者等　所属：</v>
      </c>
      <c r="M8" s="53"/>
      <c r="N8" s="344" t="s">
        <v>133</v>
      </c>
      <c r="O8" s="345"/>
      <c r="P8" s="345"/>
      <c r="Q8" s="98"/>
      <c r="R8" s="80" t="s">
        <v>49</v>
      </c>
      <c r="S8" s="79" t="str" cm="1">
        <f t="array" ref="S8">_xlfn.IFS(AND(COUNTA(E8)&gt;=1,COUNTA(N8)&gt;=1),"○",TRUE,IF(COUNTA(E8)&gt;=1,"","✕ "&amp;AJ8&amp;" ")&amp;IF(COUNTA(N8)&gt;=1,"","✕ "&amp;AJ10))</f>
        <v>○</v>
      </c>
      <c r="T8" s="79"/>
      <c r="W8" s="79"/>
      <c r="X8" s="79"/>
      <c r="Y8" s="325"/>
      <c r="Z8" s="325"/>
      <c r="AA8" s="325"/>
      <c r="AB8" s="325"/>
      <c r="AC8" s="325"/>
      <c r="AD8" s="325"/>
      <c r="AE8" s="325"/>
      <c r="AF8" s="325"/>
      <c r="AG8" s="325"/>
      <c r="AH8" s="184" t="s">
        <v>97</v>
      </c>
      <c r="AI8" s="183" t="str">
        <f>IF(COUNTA(E8)&gt;=1,"○","✕")</f>
        <v>○</v>
      </c>
      <c r="AJ8" s="77" t="s">
        <v>96</v>
      </c>
      <c r="AO8" s="159"/>
      <c r="AP8" s="190"/>
      <c r="AQ8" s="3"/>
      <c r="AR8" s="3"/>
      <c r="AS8" s="3"/>
    </row>
    <row r="9" spans="1:104" ht="21" customHeight="1">
      <c r="A9" s="350" t="s">
        <v>107</v>
      </c>
      <c r="B9" s="157"/>
      <c r="C9" s="107"/>
      <c r="D9" s="105" t="s">
        <v>3</v>
      </c>
      <c r="E9" s="344" t="s">
        <v>176</v>
      </c>
      <c r="F9" s="344"/>
      <c r="G9" s="344"/>
      <c r="H9" s="344"/>
      <c r="I9" s="358"/>
      <c r="J9" s="359"/>
      <c r="K9" s="52"/>
      <c r="L9" s="52" t="s">
        <v>6</v>
      </c>
      <c r="M9" s="52"/>
      <c r="N9" s="344" t="s">
        <v>130</v>
      </c>
      <c r="O9" s="345"/>
      <c r="P9" s="345"/>
      <c r="Q9" s="98"/>
      <c r="R9" s="80" t="s">
        <v>49</v>
      </c>
      <c r="S9" s="79" t="str" cm="1">
        <f t="array" ref="S9">_xlfn.IFS(AND(COUNTA(E9)&gt;=1,COUNTA(N9)&gt;=1),"○",TRUE,IF(COUNTA(E9)&gt;=1,"","✕ "&amp;AJ9&amp;" ")&amp;IF(COUNTA(N9)&gt;=1,"","✕ "&amp;AJ11))</f>
        <v>○</v>
      </c>
      <c r="T9" s="79"/>
      <c r="W9" s="79"/>
      <c r="X9" s="79"/>
      <c r="Y9" s="325"/>
      <c r="Z9" s="325"/>
      <c r="AA9" s="325"/>
      <c r="AB9" s="325"/>
      <c r="AC9" s="325"/>
      <c r="AD9" s="325"/>
      <c r="AE9" s="325"/>
      <c r="AF9" s="325"/>
      <c r="AG9" s="325"/>
      <c r="AH9" s="182" t="s">
        <v>99</v>
      </c>
      <c r="AI9" s="183" t="str">
        <f>IF(COUNTA(E9)&gt;=1,"○","✕")</f>
        <v>○</v>
      </c>
      <c r="AJ9" s="77" t="s">
        <v>98</v>
      </c>
      <c r="AO9" s="159"/>
      <c r="AP9" s="158"/>
      <c r="AQ9" s="3"/>
      <c r="AR9" s="3"/>
      <c r="AS9" s="3"/>
    </row>
    <row r="10" spans="1:104" ht="30" customHeight="1" thickBot="1">
      <c r="A10" s="351"/>
      <c r="B10" s="69">
        <f>COUNTIF($B$13:$B$43,"月")+COUNTIF($B$13:$B$43,"火")+COUNTIF($B$13:$B$43,"水")+COUNTIF($B$13:$B$43,"木")+COUNTIF($B$13:$B$43,"金")+COUNTIF($B$13:$B$43,"土")+COUNTIF($B$13:$B$43,"日")-COUNTIF($C$13:$C$43,"休日")-COUNTIF($C$13:$C$43,"休日出勤")-COUNTIF($C$13:$C$43,"振休")-COUNTIF($C$13:$C$43,"代休")</f>
        <v>23</v>
      </c>
      <c r="C10" s="377" t="str">
        <f>"←稼働"&amp;F54&amp;"日
 + "&amp;"休暇"&amp;E54&amp;"日"</f>
        <v>←稼働23日
 + 休暇0日</v>
      </c>
      <c r="D10" s="378"/>
      <c r="E10" s="379" t="str">
        <f>IF(OR(I9="管理職/高プロ",I9="固定残業代有",I9="(大学・国研等)管理職/高プロ"),"所定労働時間                                                                                                                                                                                              (h/日)","")</f>
        <v/>
      </c>
      <c r="F10" s="380"/>
      <c r="G10" s="99"/>
      <c r="H10" s="381" t="str" cm="1">
        <f t="array" ref="H10">_xlfn.IFS(OR(N54="管理職",N54="裁量労働制",N54="固定残業制"),"時間休(h/月)",OR(N54="(大学・国研等)裁量労働制"),"給与支給上の休日労働時間(h/月)",TRUE,"")</f>
        <v/>
      </c>
      <c r="I10" s="343"/>
      <c r="J10" s="106"/>
      <c r="K10" s="381" t="str" cm="1">
        <f t="array" ref="K10">_xlfn.IFS(OR(N54="裁量労働制",N54="(大学・国研等)裁量労働制"),"労基提出した協定上
の みなし時間(h/日)",N54="固定残業制","雇用契約に記載の
固定残業時間(h/月)",TRUE,"")</f>
        <v/>
      </c>
      <c r="L10" s="343"/>
      <c r="M10" s="343"/>
      <c r="N10" s="106"/>
      <c r="O10" s="342" t="str" cm="1">
        <f t="array" ref="O10">_xlfn.IFS(OR(H2="あり",Q2="あり"),"他の公的事業
従事(h/月)",AND(H2="なし",Q2="なし"),"",TRUE,"")</f>
        <v/>
      </c>
      <c r="P10" s="343"/>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5"/>
      <c r="Z10" s="325"/>
      <c r="AA10" s="325"/>
      <c r="AB10" s="325"/>
      <c r="AC10" s="325"/>
      <c r="AD10" s="325"/>
      <c r="AE10" s="325"/>
      <c r="AF10" s="325"/>
      <c r="AG10" s="325"/>
      <c r="AH10" s="182" t="s">
        <v>100</v>
      </c>
      <c r="AI10" s="183" t="str">
        <f>IF(COUNTA(N8)&gt;=1,"○","✕")</f>
        <v>○</v>
      </c>
      <c r="AJ10" s="77" t="s">
        <v>101</v>
      </c>
      <c r="AO10" s="93"/>
      <c r="AP10" s="3"/>
      <c r="AQ10" s="3"/>
      <c r="AR10" s="3"/>
      <c r="AS10" s="3"/>
    </row>
    <row r="11" spans="1:104" s="3" customFormat="1" ht="17.149999999999999" customHeight="1" thickBot="1">
      <c r="A11" s="360" t="s">
        <v>0</v>
      </c>
      <c r="B11" s="362" t="s">
        <v>1</v>
      </c>
      <c r="C11" s="364" t="s">
        <v>92</v>
      </c>
      <c r="D11" s="366" t="s">
        <v>9</v>
      </c>
      <c r="E11" s="367"/>
      <c r="F11" s="367"/>
      <c r="G11" s="368"/>
      <c r="H11" s="369" t="s">
        <v>7</v>
      </c>
      <c r="I11" s="369" t="s">
        <v>8</v>
      </c>
      <c r="J11" s="371" t="s">
        <v>91</v>
      </c>
      <c r="K11" s="371"/>
      <c r="L11" s="371"/>
      <c r="M11" s="371"/>
      <c r="N11" s="371"/>
      <c r="O11" s="371"/>
      <c r="P11" s="371"/>
      <c r="Q11" s="372"/>
      <c r="R11" s="80"/>
      <c r="S11" s="109"/>
      <c r="T11" s="79"/>
      <c r="W11" s="79"/>
      <c r="X11" s="79"/>
      <c r="Y11" s="325"/>
      <c r="Z11" s="325"/>
      <c r="AA11" s="325"/>
      <c r="AB11" s="325"/>
      <c r="AC11" s="325"/>
      <c r="AD11" s="325"/>
      <c r="AE11" s="325"/>
      <c r="AF11" s="325"/>
      <c r="AG11" s="325"/>
      <c r="AH11" s="182" t="s">
        <v>103</v>
      </c>
      <c r="AI11" s="183" t="str">
        <f>IF(COUNTA(N9)&gt;=1,"○","✕")</f>
        <v>○</v>
      </c>
      <c r="AJ11" s="77" t="s">
        <v>102</v>
      </c>
      <c r="AK11" s="1"/>
      <c r="AL11" s="323"/>
      <c r="AM11" s="323"/>
      <c r="AN11" s="323"/>
      <c r="AO11" s="165" t="s">
        <v>113</v>
      </c>
      <c r="AP11" s="176" t="s">
        <v>112</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49999999999999" customHeight="1" thickBot="1">
      <c r="A12" s="361"/>
      <c r="B12" s="363"/>
      <c r="C12" s="365"/>
      <c r="D12" s="49" t="s">
        <v>4</v>
      </c>
      <c r="E12" s="4" t="s">
        <v>5</v>
      </c>
      <c r="F12" s="5" t="s">
        <v>4</v>
      </c>
      <c r="G12" s="4" t="s">
        <v>5</v>
      </c>
      <c r="H12" s="370"/>
      <c r="I12" s="370"/>
      <c r="J12" s="373"/>
      <c r="K12" s="373"/>
      <c r="L12" s="373"/>
      <c r="M12" s="373"/>
      <c r="N12" s="373"/>
      <c r="O12" s="373"/>
      <c r="P12" s="373"/>
      <c r="Q12" s="374"/>
      <c r="R12" s="80"/>
      <c r="S12" s="109" t="str">
        <f>IF(TEXT(ABS((E23-D23)+(G23-F23)-H23),IF((E23-D23)+(G23-F23)&lt;H23,"-[h]:mm","[h]:mm"))&lt;"0:00"*1,"✕","○")</f>
        <v>○</v>
      </c>
      <c r="T12" s="79"/>
      <c r="W12" s="79"/>
      <c r="X12" s="79"/>
      <c r="Y12" s="325"/>
      <c r="Z12" s="325"/>
      <c r="AA12" s="325"/>
      <c r="AB12" s="325"/>
      <c r="AC12" s="325"/>
      <c r="AD12" s="325"/>
      <c r="AE12" s="325"/>
      <c r="AF12" s="325"/>
      <c r="AG12" s="325"/>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114</v>
      </c>
      <c r="AP12" s="177" t="s">
        <v>15</v>
      </c>
      <c r="AQ12" s="174" t="s">
        <v>122</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49999999999999" customHeight="1" thickTop="1">
      <c r="A13" s="31">
        <f>DATEVALUE(TEXT(SUBSTITUTE(SUBSTITUTE(SUBSTITUTE($A$1,"元","１"),"分",""),"度","")&amp;"１日","yyyy/mm/d"))</f>
        <v>45992</v>
      </c>
      <c r="B13" s="45" t="str">
        <f>TEXT(A13,"aaa")</f>
        <v>月</v>
      </c>
      <c r="C13" s="94" t="s">
        <v>125</v>
      </c>
      <c r="D13" s="24"/>
      <c r="E13" s="25"/>
      <c r="F13" s="32"/>
      <c r="G13" s="25"/>
      <c r="H13" s="33"/>
      <c r="I13" s="6" t="str" cm="1">
        <f t="array" ref="I13">IFERROR(_xlfn.IFS(AND(D13&gt;0,E13=""),"--",AND(F13&gt;0,G13=""),"--",VALUE(TEXT(E13-D13,"[h]:mm"))+VALUE(TEXT(G13-F13,"[h]:mm"))-VALUE(TEXT(H13,"[h]:mm"))=0,"",VALUE(TEXT(E13-D13,"[h]:mm"))+VALUE(TEXT(G13-F13,"[h]:mm"))-VALUE(TEXT(H13,"[h]:mm"))&lt;0,"-",TRUE,(E13-D13)+(G13-F13)-H13),"-")</f>
        <v/>
      </c>
      <c r="J13" s="352"/>
      <c r="K13" s="353"/>
      <c r="L13" s="353"/>
      <c r="M13" s="353"/>
      <c r="N13" s="353"/>
      <c r="O13" s="353"/>
      <c r="P13" s="353"/>
      <c r="Q13" s="354"/>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121</v>
      </c>
      <c r="AP13" s="178" t="s">
        <v>15</v>
      </c>
      <c r="AQ13" s="160" t="s">
        <v>122</v>
      </c>
      <c r="AR13" s="160" t="s">
        <v>123</v>
      </c>
      <c r="AS13" s="161" t="s">
        <v>124</v>
      </c>
    </row>
    <row r="14" spans="1:104" ht="17.149999999999999" customHeight="1">
      <c r="A14" s="7">
        <f t="shared" ref="A14:A19" si="1">A13+1</f>
        <v>45993</v>
      </c>
      <c r="B14" s="46" t="str">
        <f>TEXT(A14,"aaa")</f>
        <v>火</v>
      </c>
      <c r="C14" s="94" t="s">
        <v>125</v>
      </c>
      <c r="D14" s="60"/>
      <c r="E14" s="15"/>
      <c r="F14" s="16"/>
      <c r="G14" s="17"/>
      <c r="H14" s="18"/>
      <c r="I14" s="6" t="str" cm="1">
        <f t="array" ref="I14">IFERROR(_xlfn.IFS(AND(D14&gt;0,E14=""),"--",AND(F14&gt;0,G14=""),"--",VALUE(TEXT(E14-D14,"[h]:mm"))+VALUE(TEXT(G14-F14,"[h]:mm"))-VALUE(TEXT(H14,"[h]:mm"))=0,"",VALUE(TEXT(E14-D14,"[h]:mm"))+VALUE(TEXT(G14-F14,"[h]:mm"))-VALUE(TEXT(H14,"[h]:mm"))&lt;0,"-",TRUE,(E14-D14)+(G14-F14)-H14),"-")</f>
        <v/>
      </c>
      <c r="J14" s="355"/>
      <c r="K14" s="356"/>
      <c r="L14" s="356"/>
      <c r="M14" s="356"/>
      <c r="N14" s="356"/>
      <c r="O14" s="356"/>
      <c r="P14" s="356"/>
      <c r="Q14" s="357"/>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120</v>
      </c>
      <c r="AP14" s="178" t="s">
        <v>15</v>
      </c>
      <c r="AQ14" s="160" t="s">
        <v>122</v>
      </c>
      <c r="AR14" s="160" t="s">
        <v>123</v>
      </c>
      <c r="AS14" s="161" t="s">
        <v>124</v>
      </c>
    </row>
    <row r="15" spans="1:104" ht="17.149999999999999" customHeight="1">
      <c r="A15" s="7">
        <f t="shared" si="1"/>
        <v>45994</v>
      </c>
      <c r="B15" s="46" t="str">
        <f t="shared" ref="B15:B18" si="3">TEXT(A15,"aaa")</f>
        <v>水</v>
      </c>
      <c r="C15" s="94" t="s">
        <v>125</v>
      </c>
      <c r="D15" s="60"/>
      <c r="E15" s="15"/>
      <c r="F15" s="16"/>
      <c r="G15" s="17"/>
      <c r="H15" s="18"/>
      <c r="I15" s="6" t="str" cm="1">
        <f t="array" ref="I15">IFERROR(_xlfn.IFS(AND(D15&gt;0,E15=""),"--",AND(F15&gt;0,G15=""),"--",VALUE(TEXT(E15-D15,"[h]:mm"))+VALUE(TEXT(G15-F15,"[h]:mm"))-VALUE(TEXT(H15,"[h]:mm"))=0,"",VALUE(TEXT(E15-D15,"[h]:mm"))+VALUE(TEXT(G15-F15,"[h]:mm"))-VALUE(TEXT(H15,"[h]:mm"))&lt;0,"-",TRUE,(E15-D15)+(G15-F15)-H15),"-")</f>
        <v/>
      </c>
      <c r="J15" s="355"/>
      <c r="K15" s="356"/>
      <c r="L15" s="356"/>
      <c r="M15" s="356"/>
      <c r="N15" s="356"/>
      <c r="O15" s="356"/>
      <c r="P15" s="356"/>
      <c r="Q15" s="357"/>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119</v>
      </c>
      <c r="AP15" s="178" t="s">
        <v>15</v>
      </c>
      <c r="AQ15" s="160" t="s">
        <v>122</v>
      </c>
      <c r="AR15" s="160" t="s">
        <v>123</v>
      </c>
      <c r="AS15" s="161" t="s">
        <v>124</v>
      </c>
    </row>
    <row r="16" spans="1:104" ht="17.149999999999999" customHeight="1">
      <c r="A16" s="7">
        <f t="shared" si="1"/>
        <v>45995</v>
      </c>
      <c r="B16" s="46" t="str">
        <f t="shared" si="3"/>
        <v>木</v>
      </c>
      <c r="C16" s="94" t="s">
        <v>125</v>
      </c>
      <c r="D16" s="60"/>
      <c r="E16" s="15"/>
      <c r="F16" s="16"/>
      <c r="G16" s="17"/>
      <c r="H16" s="18"/>
      <c r="I16" s="6" t="str" cm="1">
        <f t="array" ref="I16">IFERROR(_xlfn.IFS(AND(D16&gt;0,E16=""),"--",AND(F16&gt;0,G16=""),"--",VALUE(TEXT(E16-D16,"[h]:mm"))+VALUE(TEXT(G16-F16,"[h]:mm"))-VALUE(TEXT(H16,"[h]:mm"))=0,"",VALUE(TEXT(E16-D16,"[h]:mm"))+VALUE(TEXT(G16-F16,"[h]:mm"))-VALUE(TEXT(H16,"[h]:mm"))&lt;0,"-",TRUE,(E16-D16)+(G16-F16)-H16),"-")</f>
        <v/>
      </c>
      <c r="J16" s="355"/>
      <c r="K16" s="356"/>
      <c r="L16" s="356"/>
      <c r="M16" s="356"/>
      <c r="N16" s="356"/>
      <c r="O16" s="356"/>
      <c r="P16" s="356"/>
      <c r="Q16" s="357"/>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115</v>
      </c>
      <c r="AP16" s="178" t="s">
        <v>15</v>
      </c>
      <c r="AQ16" s="160" t="s">
        <v>122</v>
      </c>
      <c r="AR16" s="160" t="s">
        <v>15</v>
      </c>
      <c r="AS16" s="161" t="s">
        <v>15</v>
      </c>
    </row>
    <row r="17" spans="1:45" ht="17.149999999999999" customHeight="1">
      <c r="A17" s="7">
        <f t="shared" si="1"/>
        <v>45996</v>
      </c>
      <c r="B17" s="46" t="str">
        <f t="shared" si="3"/>
        <v>金</v>
      </c>
      <c r="C17" s="94" t="s">
        <v>125</v>
      </c>
      <c r="D17" s="60"/>
      <c r="E17" s="15"/>
      <c r="F17" s="16"/>
      <c r="G17" s="17"/>
      <c r="H17" s="18"/>
      <c r="I17" s="6" t="str" cm="1">
        <f t="array" ref="I17">IFERROR(_xlfn.IFS(AND(D17&gt;0,E17=""),"--",AND(F17&gt;0,G17=""),"--",VALUE(TEXT(E17-D17,"[h]:mm"))+VALUE(TEXT(G17-F17,"[h]:mm"))-VALUE(TEXT(H17,"[h]:mm"))=0,"",VALUE(TEXT(E17-D17,"[h]:mm"))+VALUE(TEXT(G17-F17,"[h]:mm"))-VALUE(TEXT(H17,"[h]:mm"))&lt;0,"-",TRUE,(E17-D17)+(G17-F17)-H17),"-")</f>
        <v/>
      </c>
      <c r="J17" s="355"/>
      <c r="K17" s="356"/>
      <c r="L17" s="356"/>
      <c r="M17" s="356"/>
      <c r="N17" s="356"/>
      <c r="O17" s="356"/>
      <c r="P17" s="356"/>
      <c r="Q17" s="357"/>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118</v>
      </c>
      <c r="AP17" s="178" t="s">
        <v>15</v>
      </c>
      <c r="AQ17" s="160" t="s">
        <v>122</v>
      </c>
      <c r="AR17" s="160" t="s">
        <v>15</v>
      </c>
      <c r="AS17" s="161" t="s">
        <v>15</v>
      </c>
    </row>
    <row r="18" spans="1:45" ht="17.149999999999999" customHeight="1">
      <c r="A18" s="23">
        <f t="shared" si="1"/>
        <v>45997</v>
      </c>
      <c r="B18" s="47" t="str">
        <f t="shared" si="3"/>
        <v>土</v>
      </c>
      <c r="C18" s="94" t="s">
        <v>23</v>
      </c>
      <c r="D18" s="60"/>
      <c r="E18" s="15"/>
      <c r="F18" s="26"/>
      <c r="G18" s="27"/>
      <c r="H18" s="28"/>
      <c r="I18" s="6" t="str" cm="1">
        <f t="array" ref="I18">IFERROR(_xlfn.IFS(AND(D18&gt;0,E18=""),"--",AND(F18&gt;0,G18=""),"--",VALUE(TEXT(E18-D18,"[h]:mm"))+VALUE(TEXT(G18-F18,"[h]:mm"))-VALUE(TEXT(H18,"[h]:mm"))=0,"",VALUE(TEXT(E18-D18,"[h]:mm"))+VALUE(TEXT(G18-F18,"[h]:mm"))-VALUE(TEXT(H18,"[h]:mm"))&lt;0,"-",TRUE,(E18-D18)+(G18-F18)-H18),"-")</f>
        <v/>
      </c>
      <c r="J18" s="355"/>
      <c r="K18" s="356"/>
      <c r="L18" s="356"/>
      <c r="M18" s="356"/>
      <c r="N18" s="356"/>
      <c r="O18" s="356"/>
      <c r="P18" s="356"/>
      <c r="Q18" s="357"/>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117</v>
      </c>
      <c r="AP18" s="178" t="s">
        <v>15</v>
      </c>
      <c r="AQ18" s="160" t="s">
        <v>122</v>
      </c>
      <c r="AR18" s="160" t="s">
        <v>15</v>
      </c>
      <c r="AS18" s="161" t="s">
        <v>15</v>
      </c>
    </row>
    <row r="19" spans="1:45" ht="17.149999999999999" customHeight="1" thickBot="1">
      <c r="A19" s="23">
        <f t="shared" si="1"/>
        <v>45998</v>
      </c>
      <c r="B19" s="47" t="str">
        <f>TEXT(A19,"aaa")</f>
        <v>日</v>
      </c>
      <c r="C19" s="94" t="s">
        <v>23</v>
      </c>
      <c r="D19" s="61"/>
      <c r="E19" s="14"/>
      <c r="F19" s="26"/>
      <c r="G19" s="27"/>
      <c r="H19" s="28"/>
      <c r="I19" s="6" t="str" cm="1">
        <f t="array" ref="I19">IFERROR(_xlfn.IFS(AND(D19&gt;0,E19=""),"--",AND(F19&gt;0,G19=""),"--",VALUE(TEXT(E19-D19,"[h]:mm"))+VALUE(TEXT(G19-F19,"[h]:mm"))-VALUE(TEXT(H19,"[h]:mm"))=0,"",VALUE(TEXT(E19-D19,"[h]:mm"))+VALUE(TEXT(G19-F19,"[h]:mm"))-VALUE(TEXT(H19,"[h]:mm"))&lt;0,"-",TRUE,(E19-D19)+(G19-F19)-H19),"-")</f>
        <v/>
      </c>
      <c r="J19" s="355"/>
      <c r="K19" s="356"/>
      <c r="L19" s="356"/>
      <c r="M19" s="356"/>
      <c r="N19" s="356"/>
      <c r="O19" s="356"/>
      <c r="P19" s="356"/>
      <c r="Q19" s="357"/>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116</v>
      </c>
      <c r="AP19" s="179" t="s">
        <v>15</v>
      </c>
      <c r="AQ19" s="175" t="s">
        <v>122</v>
      </c>
      <c r="AR19" s="175" t="s">
        <v>123</v>
      </c>
      <c r="AS19" s="162" t="s">
        <v>124</v>
      </c>
    </row>
    <row r="20" spans="1:45" ht="17.149999999999999" customHeight="1">
      <c r="A20" s="7">
        <f>A19+1</f>
        <v>45999</v>
      </c>
      <c r="B20" s="46" t="str">
        <f>TEXT(A20,"aaa")</f>
        <v>月</v>
      </c>
      <c r="C20" s="94" t="s">
        <v>125</v>
      </c>
      <c r="D20" s="61"/>
      <c r="E20" s="14"/>
      <c r="F20" s="16"/>
      <c r="G20" s="17"/>
      <c r="H20" s="18"/>
      <c r="I20" s="6" t="str" cm="1">
        <f t="array" ref="I20">IFERROR(_xlfn.IFS(AND(D20&gt;0,E20=""),"--",AND(F20&gt;0,G20=""),"--",VALUE(TEXT(E20-D20,"[h]:mm"))+VALUE(TEXT(G20-F20,"[h]:mm"))-VALUE(TEXT(H20,"[h]:mm"))=0,"",VALUE(TEXT(E20-D20,"[h]:mm"))+VALUE(TEXT(G20-F20,"[h]:mm"))-VALUE(TEXT(H20,"[h]:mm"))&lt;0,"-",TRUE,(E20-D20)+(G20-F20)-H20),"-")</f>
        <v/>
      </c>
      <c r="J20" s="382"/>
      <c r="K20" s="383"/>
      <c r="L20" s="383"/>
      <c r="M20" s="383"/>
      <c r="N20" s="383"/>
      <c r="O20" s="383"/>
      <c r="P20" s="383"/>
      <c r="Q20" s="384"/>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49999999999999" customHeight="1" thickBot="1">
      <c r="A21" s="7">
        <f t="shared" ref="A21" si="5">A20+1</f>
        <v>46000</v>
      </c>
      <c r="B21" s="46" t="str">
        <f t="shared" ref="B21:B43" si="6">TEXT(A21,"aaa")</f>
        <v>火</v>
      </c>
      <c r="C21" s="94" t="s">
        <v>125</v>
      </c>
      <c r="D21" s="60"/>
      <c r="E21" s="15"/>
      <c r="F21" s="16"/>
      <c r="G21" s="17"/>
      <c r="H21" s="18"/>
      <c r="I21" s="6" t="str" cm="1">
        <f t="array" ref="I21">IFERROR(_xlfn.IFS(AND(D21&gt;0,E21=""),"--",AND(F21&gt;0,G21=""),"--",VALUE(TEXT(E21-D21,"[h]:mm"))+VALUE(TEXT(G21-F21,"[h]:mm"))-VALUE(TEXT(H21,"[h]:mm"))=0,"",VALUE(TEXT(E21-D21,"[h]:mm"))+VALUE(TEXT(G21-F21,"[h]:mm"))-VALUE(TEXT(H21,"[h]:mm"))&lt;0,"-",TRUE,(E21-D21)+(G21-F21)-H21),"-")</f>
        <v/>
      </c>
      <c r="J21" s="355"/>
      <c r="K21" s="356"/>
      <c r="L21" s="356"/>
      <c r="M21" s="356"/>
      <c r="N21" s="356"/>
      <c r="O21" s="356"/>
      <c r="P21" s="356"/>
      <c r="Q21" s="357"/>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164</v>
      </c>
      <c r="AI21" s="185" t="str" cm="1">
        <f t="array" ref="AI21">_xlfn.IFS(AND(OR(I9="管理職/高プロ",I9="裁量",$I$9="固定残業代有"),AND(J10&gt;=0,J10&lt;=100)),"○",AND(I9="(大学・国研等)裁量",AND(J10&gt;=0,J10&lt;=100)),"○",I9="通常勤務","○",I9="出向","○",I9="(大学・国研等)管理職/高プロ","○",I9="その他","○",TRUE,"✕")</f>
        <v>✕</v>
      </c>
      <c r="AJ21" s="77" t="s">
        <v>163</v>
      </c>
    </row>
    <row r="22" spans="1:45" ht="17.149999999999999" customHeight="1">
      <c r="A22" s="36">
        <f>A21+1</f>
        <v>46001</v>
      </c>
      <c r="B22" s="46" t="str">
        <f t="shared" si="6"/>
        <v>水</v>
      </c>
      <c r="C22" s="94" t="s">
        <v>125</v>
      </c>
      <c r="D22" s="60"/>
      <c r="E22" s="15"/>
      <c r="F22" s="16"/>
      <c r="G22" s="17"/>
      <c r="H22" s="18"/>
      <c r="I22" s="6" t="str" cm="1">
        <f t="array" ref="I22">IFERROR(_xlfn.IFS(AND(D22&gt;0,E22=""),"--",AND(F22&gt;0,G22=""),"--",VALUE(TEXT(E22-D22,"[h]:mm"))+VALUE(TEXT(G22-F22,"[h]:mm"))-VALUE(TEXT(H22,"[h]:mm"))=0,"",VALUE(TEXT(E22-D22,"[h]:mm"))+VALUE(TEXT(G22-F22,"[h]:mm"))-VALUE(TEXT(H22,"[h]:mm"))&lt;0,"-",TRUE,(E22-D22)+(G22-F22)-H22),"-")</f>
        <v/>
      </c>
      <c r="J22" s="355"/>
      <c r="K22" s="356"/>
      <c r="L22" s="356"/>
      <c r="M22" s="356"/>
      <c r="N22" s="356"/>
      <c r="O22" s="356"/>
      <c r="P22" s="356"/>
      <c r="Q22" s="357"/>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49999999999999" customHeight="1">
      <c r="A23" s="7">
        <f t="shared" ref="A23:A38" si="7">A22+1</f>
        <v>46002</v>
      </c>
      <c r="B23" s="46" t="str">
        <f t="shared" si="6"/>
        <v>木</v>
      </c>
      <c r="C23" s="94" t="s">
        <v>125</v>
      </c>
      <c r="D23" s="60"/>
      <c r="E23" s="15"/>
      <c r="F23" s="16"/>
      <c r="G23" s="17"/>
      <c r="H23" s="18"/>
      <c r="I23" s="6" t="str" cm="1">
        <f t="array" ref="I23">IFERROR(_xlfn.IFS(AND(D23&gt;0,E23=""),"--",AND(F23&gt;0,G23=""),"--",VALUE(TEXT(E23-D23,"[h]:mm"))+VALUE(TEXT(G23-F23,"[h]:mm"))-VALUE(TEXT(H23,"[h]:mm"))=0,"",VALUE(TEXT(E23-D23,"[h]:mm"))+VALUE(TEXT(G23-F23,"[h]:mm"))-VALUE(TEXT(H23,"[h]:mm"))&lt;0,"-",TRUE,(E23-D23)+(G23-F23)-H23),"-")</f>
        <v/>
      </c>
      <c r="J23" s="355"/>
      <c r="K23" s="356"/>
      <c r="L23" s="356"/>
      <c r="M23" s="356"/>
      <c r="N23" s="356"/>
      <c r="O23" s="356"/>
      <c r="P23" s="356"/>
      <c r="Q23" s="357"/>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49999999999999" customHeight="1">
      <c r="A24" s="7">
        <f t="shared" si="7"/>
        <v>46003</v>
      </c>
      <c r="B24" s="46" t="str">
        <f t="shared" si="6"/>
        <v>金</v>
      </c>
      <c r="C24" s="94" t="s">
        <v>125</v>
      </c>
      <c r="D24" s="60"/>
      <c r="E24" s="15"/>
      <c r="F24" s="16"/>
      <c r="G24" s="17"/>
      <c r="H24" s="18"/>
      <c r="I24" s="6" t="str" cm="1">
        <f t="array" ref="I24">IFERROR(_xlfn.IFS(AND(D24&gt;0,E24=""),"--",AND(F24&gt;0,G24=""),"--",VALUE(TEXT(E24-D24,"[h]:mm"))+VALUE(TEXT(G24-F24,"[h]:mm"))-VALUE(TEXT(H24,"[h]:mm"))=0,"",VALUE(TEXT(E24-D24,"[h]:mm"))+VALUE(TEXT(G24-F24,"[h]:mm"))-VALUE(TEXT(H24,"[h]:mm"))&lt;0,"-",TRUE,(E24-D24)+(G24-F24)-H24),"-")</f>
        <v/>
      </c>
      <c r="J24" s="355"/>
      <c r="K24" s="356"/>
      <c r="L24" s="356"/>
      <c r="M24" s="356"/>
      <c r="N24" s="356"/>
      <c r="O24" s="356"/>
      <c r="P24" s="356"/>
      <c r="Q24" s="357"/>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49999999999999" customHeight="1">
      <c r="A25" s="7">
        <f t="shared" si="7"/>
        <v>46004</v>
      </c>
      <c r="B25" s="46" t="str">
        <f t="shared" si="6"/>
        <v>土</v>
      </c>
      <c r="C25" s="94" t="s">
        <v>23</v>
      </c>
      <c r="D25" s="60"/>
      <c r="E25" s="15"/>
      <c r="F25" s="16"/>
      <c r="G25" s="17"/>
      <c r="H25" s="18"/>
      <c r="I25" s="6" t="str" cm="1">
        <f t="array" ref="I25">IFERROR(_xlfn.IFS(AND(D25&gt;0,E25=""),"--",AND(F25&gt;0,G25=""),"--",VALUE(TEXT(E25-D25,"[h]:mm"))+VALUE(TEXT(G25-F25,"[h]:mm"))-VALUE(TEXT(H25,"[h]:mm"))=0,"",VALUE(TEXT(E25-D25,"[h]:mm"))+VALUE(TEXT(G25-F25,"[h]:mm"))-VALUE(TEXT(H25,"[h]:mm"))&lt;0,"-",TRUE,(E25-D25)+(G25-F25)-H25),"-")</f>
        <v/>
      </c>
      <c r="J25" s="355"/>
      <c r="K25" s="356"/>
      <c r="L25" s="356"/>
      <c r="M25" s="356"/>
      <c r="N25" s="356"/>
      <c r="O25" s="356"/>
      <c r="P25" s="356"/>
      <c r="Q25" s="357"/>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49999999999999" customHeight="1">
      <c r="A26" s="7">
        <f t="shared" si="7"/>
        <v>46005</v>
      </c>
      <c r="B26" s="46" t="str">
        <f t="shared" si="6"/>
        <v>日</v>
      </c>
      <c r="C26" s="94" t="s">
        <v>23</v>
      </c>
      <c r="D26" s="61"/>
      <c r="E26" s="14"/>
      <c r="F26" s="16"/>
      <c r="G26" s="17"/>
      <c r="H26" s="18"/>
      <c r="I26" s="6" t="str" cm="1">
        <f t="array" ref="I26">IFERROR(_xlfn.IFS(AND(D26&gt;0,E26=""),"--",AND(F26&gt;0,G26=""),"--",VALUE(TEXT(E26-D26,"[h]:mm"))+VALUE(TEXT(G26-F26,"[h]:mm"))-VALUE(TEXT(H26,"[h]:mm"))=0,"",VALUE(TEXT(E26-D26,"[h]:mm"))+VALUE(TEXT(G26-F26,"[h]:mm"))-VALUE(TEXT(H26,"[h]:mm"))&lt;0,"-",TRUE,(E26-D26)+(G26-F26)-H26),"-")</f>
        <v/>
      </c>
      <c r="J26" s="355"/>
      <c r="K26" s="356"/>
      <c r="L26" s="356"/>
      <c r="M26" s="356"/>
      <c r="N26" s="356"/>
      <c r="O26" s="356"/>
      <c r="P26" s="356"/>
      <c r="Q26" s="357"/>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49999999999999" customHeight="1">
      <c r="A27" s="7">
        <f t="shared" si="7"/>
        <v>46006</v>
      </c>
      <c r="B27" s="46" t="str">
        <f t="shared" si="6"/>
        <v>月</v>
      </c>
      <c r="C27" s="94" t="s">
        <v>125</v>
      </c>
      <c r="D27" s="61"/>
      <c r="E27" s="14"/>
      <c r="F27" s="16"/>
      <c r="G27" s="17"/>
      <c r="H27" s="18"/>
      <c r="I27" s="6" t="str" cm="1">
        <f t="array" ref="I27">IFERROR(_xlfn.IFS(AND(D27&gt;0,E27=""),"--",AND(F27&gt;0,G27=""),"--",VALUE(TEXT(E27-D27,"[h]:mm"))+VALUE(TEXT(G27-F27,"[h]:mm"))-VALUE(TEXT(H27,"[h]:mm"))=0,"",VALUE(TEXT(E27-D27,"[h]:mm"))+VALUE(TEXT(G27-F27,"[h]:mm"))-VALUE(TEXT(H27,"[h]:mm"))&lt;0,"-",TRUE,(E27-D27)+(G27-F27)-H27),"-")</f>
        <v/>
      </c>
      <c r="J27" s="355"/>
      <c r="K27" s="375"/>
      <c r="L27" s="375"/>
      <c r="M27" s="375"/>
      <c r="N27" s="375"/>
      <c r="O27" s="375"/>
      <c r="P27" s="375"/>
      <c r="Q27" s="376"/>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49999999999999" customHeight="1">
      <c r="A28" s="7">
        <f t="shared" si="7"/>
        <v>46007</v>
      </c>
      <c r="B28" s="46" t="str">
        <f t="shared" si="6"/>
        <v>火</v>
      </c>
      <c r="C28" s="94" t="s">
        <v>125</v>
      </c>
      <c r="D28" s="61"/>
      <c r="E28" s="14"/>
      <c r="F28" s="16"/>
      <c r="G28" s="17"/>
      <c r="H28" s="18"/>
      <c r="I28" s="6" t="str" cm="1">
        <f t="array" ref="I28">IFERROR(_xlfn.IFS(AND(D28&gt;0,E28=""),"--",AND(F28&gt;0,G28=""),"--",VALUE(TEXT(E28-D28,"[h]:mm"))+VALUE(TEXT(G28-F28,"[h]:mm"))-VALUE(TEXT(H28,"[h]:mm"))=0,"",VALUE(TEXT(E28-D28,"[h]:mm"))+VALUE(TEXT(G28-F28,"[h]:mm"))-VALUE(TEXT(H28,"[h]:mm"))&lt;0,"-",TRUE,(E28-D28)+(G28-F28)-H28),"-")</f>
        <v/>
      </c>
      <c r="J28" s="355"/>
      <c r="K28" s="375"/>
      <c r="L28" s="375"/>
      <c r="M28" s="375"/>
      <c r="N28" s="375"/>
      <c r="O28" s="375"/>
      <c r="P28" s="375"/>
      <c r="Q28" s="376"/>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49999999999999" customHeight="1">
      <c r="A29" s="7">
        <f t="shared" si="7"/>
        <v>46008</v>
      </c>
      <c r="B29" s="46" t="str">
        <f t="shared" si="6"/>
        <v>水</v>
      </c>
      <c r="C29" s="94" t="s">
        <v>125</v>
      </c>
      <c r="D29" s="61"/>
      <c r="E29" s="14"/>
      <c r="F29" s="16"/>
      <c r="G29" s="17"/>
      <c r="H29" s="18"/>
      <c r="I29" s="6" t="str" cm="1">
        <f t="array" ref="I29">IFERROR(_xlfn.IFS(AND(D29&gt;0,E29=""),"--",AND(F29&gt;0,G29=""),"--",VALUE(TEXT(E29-D29,"[h]:mm"))+VALUE(TEXT(G29-F29,"[h]:mm"))-VALUE(TEXT(H29,"[h]:mm"))=0,"",VALUE(TEXT(E29-D29,"[h]:mm"))+VALUE(TEXT(G29-F29,"[h]:mm"))-VALUE(TEXT(H29,"[h]:mm"))&lt;0,"-",TRUE,(E29-D29)+(G29-F29)-H29),"-")</f>
        <v/>
      </c>
      <c r="J29" s="355"/>
      <c r="K29" s="375"/>
      <c r="L29" s="375"/>
      <c r="M29" s="375"/>
      <c r="N29" s="375"/>
      <c r="O29" s="375"/>
      <c r="P29" s="375"/>
      <c r="Q29" s="376"/>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49999999999999" customHeight="1">
      <c r="A30" s="7">
        <f t="shared" si="7"/>
        <v>46009</v>
      </c>
      <c r="B30" s="46" t="str">
        <f t="shared" si="6"/>
        <v>木</v>
      </c>
      <c r="C30" s="94" t="s">
        <v>125</v>
      </c>
      <c r="D30" s="61"/>
      <c r="E30" s="14"/>
      <c r="F30" s="16"/>
      <c r="G30" s="17"/>
      <c r="H30" s="18"/>
      <c r="I30" s="6" t="str" cm="1">
        <f t="array" ref="I30">IFERROR(_xlfn.IFS(AND(D30&gt;0,E30=""),"--",AND(F30&gt;0,G30=""),"--",VALUE(TEXT(E30-D30,"[h]:mm"))+VALUE(TEXT(G30-F30,"[h]:mm"))-VALUE(TEXT(H30,"[h]:mm"))=0,"",VALUE(TEXT(E30-D30,"[h]:mm"))+VALUE(TEXT(G30-F30,"[h]:mm"))-VALUE(TEXT(H30,"[h]:mm"))&lt;0,"-",TRUE,(E30-D30)+(G30-F30)-H30),"-")</f>
        <v/>
      </c>
      <c r="J30" s="355"/>
      <c r="K30" s="356"/>
      <c r="L30" s="356"/>
      <c r="M30" s="356"/>
      <c r="N30" s="356"/>
      <c r="O30" s="356"/>
      <c r="P30" s="356"/>
      <c r="Q30" s="357"/>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49999999999999" customHeight="1">
      <c r="A31" s="7">
        <f t="shared" si="7"/>
        <v>46010</v>
      </c>
      <c r="B31" s="46" t="str">
        <f t="shared" si="6"/>
        <v>金</v>
      </c>
      <c r="C31" s="94" t="s">
        <v>125</v>
      </c>
      <c r="D31" s="60"/>
      <c r="E31" s="15"/>
      <c r="F31" s="16"/>
      <c r="G31" s="17"/>
      <c r="H31" s="18"/>
      <c r="I31" s="6" t="str" cm="1">
        <f t="array" ref="I31">IFERROR(_xlfn.IFS(AND(D31&gt;0,E31=""),"--",AND(F31&gt;0,G31=""),"--",VALUE(TEXT(E31-D31,"[h]:mm"))+VALUE(TEXT(G31-F31,"[h]:mm"))-VALUE(TEXT(H31,"[h]:mm"))=0,"",VALUE(TEXT(E31-D31,"[h]:mm"))+VALUE(TEXT(G31-F31,"[h]:mm"))-VALUE(TEXT(H31,"[h]:mm"))&lt;0,"-",TRUE,(E31-D31)+(G31-F31)-H31),"-")</f>
        <v/>
      </c>
      <c r="J31" s="355"/>
      <c r="K31" s="356"/>
      <c r="L31" s="356"/>
      <c r="M31" s="356"/>
      <c r="N31" s="356"/>
      <c r="O31" s="356"/>
      <c r="P31" s="356"/>
      <c r="Q31" s="357"/>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49999999999999" customHeight="1">
      <c r="A32" s="7">
        <f t="shared" si="7"/>
        <v>46011</v>
      </c>
      <c r="B32" s="46" t="str">
        <f t="shared" si="6"/>
        <v>土</v>
      </c>
      <c r="C32" s="94" t="s">
        <v>23</v>
      </c>
      <c r="D32" s="60"/>
      <c r="E32" s="15"/>
      <c r="F32" s="16"/>
      <c r="G32" s="17"/>
      <c r="H32" s="18"/>
      <c r="I32" s="6" t="str" cm="1">
        <f t="array" ref="I32">IFERROR(_xlfn.IFS(AND(D32&gt;0,E32=""),"--",AND(F32&gt;0,G32=""),"--",VALUE(TEXT(E32-D32,"[h]:mm"))+VALUE(TEXT(G32-F32,"[h]:mm"))-VALUE(TEXT(H32,"[h]:mm"))=0,"",VALUE(TEXT(E32-D32,"[h]:mm"))+VALUE(TEXT(G32-F32,"[h]:mm"))-VALUE(TEXT(H32,"[h]:mm"))&lt;0,"-",TRUE,(E32-D32)+(G32-F32)-H32),"-")</f>
        <v/>
      </c>
      <c r="J32" s="355"/>
      <c r="K32" s="356"/>
      <c r="L32" s="356"/>
      <c r="M32" s="356"/>
      <c r="N32" s="356"/>
      <c r="O32" s="356"/>
      <c r="P32" s="356"/>
      <c r="Q32" s="357"/>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49999999999999" customHeight="1">
      <c r="A33" s="7">
        <f t="shared" si="7"/>
        <v>46012</v>
      </c>
      <c r="B33" s="46" t="str">
        <f t="shared" si="6"/>
        <v>日</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355"/>
      <c r="K33" s="375"/>
      <c r="L33" s="375"/>
      <c r="M33" s="375"/>
      <c r="N33" s="375"/>
      <c r="O33" s="375"/>
      <c r="P33" s="375"/>
      <c r="Q33" s="376"/>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49999999999999" customHeight="1">
      <c r="A34" s="7">
        <f t="shared" si="7"/>
        <v>46013</v>
      </c>
      <c r="B34" s="46" t="str">
        <f t="shared" si="6"/>
        <v>月</v>
      </c>
      <c r="C34" s="94" t="s">
        <v>125</v>
      </c>
      <c r="D34" s="13"/>
      <c r="E34" s="14"/>
      <c r="F34" s="16"/>
      <c r="G34" s="17"/>
      <c r="H34" s="18"/>
      <c r="I34" s="6" t="str" cm="1">
        <f t="array" ref="I34">IFERROR(_xlfn.IFS(AND(D34&gt;0,E34=""),"--",AND(F34&gt;0,G34=""),"--",VALUE(TEXT(E34-D34,"[h]:mm"))+VALUE(TEXT(G34-F34,"[h]:mm"))-VALUE(TEXT(H34,"[h]:mm"))=0,"",VALUE(TEXT(E34-D34,"[h]:mm"))+VALUE(TEXT(G34-F34,"[h]:mm"))-VALUE(TEXT(H34,"[h]:mm"))&lt;0,"-",TRUE,(E34-D34)+(G34-F34)-H34),"-")</f>
        <v/>
      </c>
      <c r="J34" s="355"/>
      <c r="K34" s="375"/>
      <c r="L34" s="375"/>
      <c r="M34" s="375"/>
      <c r="N34" s="375"/>
      <c r="O34" s="375"/>
      <c r="P34" s="375"/>
      <c r="Q34" s="376"/>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49999999999999" customHeight="1">
      <c r="A35" s="7">
        <f t="shared" si="7"/>
        <v>46014</v>
      </c>
      <c r="B35" s="46" t="str">
        <f t="shared" si="6"/>
        <v>火</v>
      </c>
      <c r="C35" s="94" t="s">
        <v>125</v>
      </c>
      <c r="D35" s="13"/>
      <c r="E35" s="14"/>
      <c r="F35" s="16"/>
      <c r="G35" s="17"/>
      <c r="H35" s="18"/>
      <c r="I35" s="6" t="str" cm="1">
        <f t="array" ref="I35">IFERROR(_xlfn.IFS(AND(D35&gt;0,E35=""),"--",AND(F35&gt;0,G35=""),"--",VALUE(TEXT(E35-D35,"[h]:mm"))+VALUE(TEXT(G35-F35,"[h]:mm"))-VALUE(TEXT(H35,"[h]:mm"))=0,"",VALUE(TEXT(E35-D35,"[h]:mm"))+VALUE(TEXT(G35-F35,"[h]:mm"))-VALUE(TEXT(H35,"[h]:mm"))&lt;0,"-",TRUE,(E35-D35)+(G35-F35)-H35),"-")</f>
        <v/>
      </c>
      <c r="J35" s="355"/>
      <c r="K35" s="375"/>
      <c r="L35" s="375"/>
      <c r="M35" s="375"/>
      <c r="N35" s="375"/>
      <c r="O35" s="375"/>
      <c r="P35" s="375"/>
      <c r="Q35" s="376"/>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49999999999999" customHeight="1">
      <c r="A36" s="7">
        <f t="shared" si="7"/>
        <v>46015</v>
      </c>
      <c r="B36" s="46" t="str">
        <f t="shared" si="6"/>
        <v>水</v>
      </c>
      <c r="C36" s="94" t="s">
        <v>125</v>
      </c>
      <c r="D36" s="13"/>
      <c r="E36" s="14"/>
      <c r="F36" s="16"/>
      <c r="G36" s="17"/>
      <c r="H36" s="18"/>
      <c r="I36" s="6" t="str" cm="1">
        <f t="array" ref="I36">IFERROR(_xlfn.IFS(AND(D36&gt;0,E36=""),"--",AND(F36&gt;0,G36=""),"--",VALUE(TEXT(E36-D36,"[h]:mm"))+VALUE(TEXT(G36-F36,"[h]:mm"))-VALUE(TEXT(H36,"[h]:mm"))=0,"",VALUE(TEXT(E36-D36,"[h]:mm"))+VALUE(TEXT(G36-F36,"[h]:mm"))-VALUE(TEXT(H36,"[h]:mm"))&lt;0,"-",TRUE,(E36-D36)+(G36-F36)-H36),"-")</f>
        <v/>
      </c>
      <c r="J36" s="355"/>
      <c r="K36" s="375"/>
      <c r="L36" s="375"/>
      <c r="M36" s="375"/>
      <c r="N36" s="375"/>
      <c r="O36" s="375"/>
      <c r="P36" s="375"/>
      <c r="Q36" s="376"/>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49999999999999" customHeight="1">
      <c r="A37" s="7">
        <f t="shared" si="7"/>
        <v>46016</v>
      </c>
      <c r="B37" s="46" t="str">
        <f t="shared" si="6"/>
        <v>木</v>
      </c>
      <c r="C37" s="94" t="s">
        <v>125</v>
      </c>
      <c r="D37" s="13"/>
      <c r="E37" s="14"/>
      <c r="F37" s="16"/>
      <c r="G37" s="17"/>
      <c r="H37" s="18"/>
      <c r="I37" s="6" t="str" cm="1">
        <f t="array" ref="I37">IFERROR(_xlfn.IFS(AND(D37&gt;0,E37=""),"--",AND(F37&gt;0,G37=""),"--",VALUE(TEXT(E37-D37,"[h]:mm"))+VALUE(TEXT(G37-F37,"[h]:mm"))-VALUE(TEXT(H37,"[h]:mm"))=0,"",VALUE(TEXT(E37-D37,"[h]:mm"))+VALUE(TEXT(G37-F37,"[h]:mm"))-VALUE(TEXT(H37,"[h]:mm"))&lt;0,"-",TRUE,(E37-D37)+(G37-F37)-H37),"-")</f>
        <v/>
      </c>
      <c r="J37" s="355"/>
      <c r="K37" s="375"/>
      <c r="L37" s="375"/>
      <c r="M37" s="375"/>
      <c r="N37" s="375"/>
      <c r="O37" s="375"/>
      <c r="P37" s="375"/>
      <c r="Q37" s="376"/>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49999999999999" customHeight="1">
      <c r="A38" s="7">
        <f t="shared" si="7"/>
        <v>46017</v>
      </c>
      <c r="B38" s="46" t="str">
        <f t="shared" si="6"/>
        <v>金</v>
      </c>
      <c r="C38" s="94" t="s">
        <v>125</v>
      </c>
      <c r="D38" s="60"/>
      <c r="E38" s="15"/>
      <c r="F38" s="16"/>
      <c r="G38" s="17"/>
      <c r="H38" s="18"/>
      <c r="I38" s="6" t="str" cm="1">
        <f t="array" ref="I38">IFERROR(_xlfn.IFS(AND(D38&gt;0,E38=""),"--",AND(F38&gt;0,G38=""),"--",VALUE(TEXT(E38-D38,"[h]:mm"))+VALUE(TEXT(G38-F38,"[h]:mm"))-VALUE(TEXT(H38,"[h]:mm"))=0,"",VALUE(TEXT(E38-D38,"[h]:mm"))+VALUE(TEXT(G38-F38,"[h]:mm"))-VALUE(TEXT(H38,"[h]:mm"))&lt;0,"-",TRUE,(E38-D38)+(G38-F38)-H38),"-")</f>
        <v/>
      </c>
      <c r="J38" s="355"/>
      <c r="K38" s="356"/>
      <c r="L38" s="356"/>
      <c r="M38" s="356"/>
      <c r="N38" s="356"/>
      <c r="O38" s="356"/>
      <c r="P38" s="356"/>
      <c r="Q38" s="357"/>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49999999999999" customHeight="1">
      <c r="A39" s="7">
        <f>A38+1</f>
        <v>46018</v>
      </c>
      <c r="B39" s="46" t="str">
        <f t="shared" si="6"/>
        <v>土</v>
      </c>
      <c r="C39" s="94" t="s">
        <v>23</v>
      </c>
      <c r="D39" s="60"/>
      <c r="E39" s="15"/>
      <c r="F39" s="16"/>
      <c r="G39" s="17"/>
      <c r="H39" s="18"/>
      <c r="I39" s="6" t="str" cm="1">
        <f t="array" ref="I39">IFERROR(_xlfn.IFS(AND(D39&gt;0,E39=""),"--",AND(F39&gt;0,G39=""),"--",VALUE(TEXT(E39-D39,"[h]:mm"))+VALUE(TEXT(G39-F39,"[h]:mm"))-VALUE(TEXT(H39,"[h]:mm"))=0,"",VALUE(TEXT(E39-D39,"[h]:mm"))+VALUE(TEXT(G39-F39,"[h]:mm"))-VALUE(TEXT(H39,"[h]:mm"))&lt;0,"-",TRUE,(E39-D39)+(G39-F39)-H39),"-")</f>
        <v/>
      </c>
      <c r="J39" s="355"/>
      <c r="K39" s="356"/>
      <c r="L39" s="356"/>
      <c r="M39" s="356"/>
      <c r="N39" s="356"/>
      <c r="O39" s="356"/>
      <c r="P39" s="356"/>
      <c r="Q39" s="357"/>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49999999999999" customHeight="1">
      <c r="A40" s="7">
        <f>A39+1</f>
        <v>46019</v>
      </c>
      <c r="B40" s="46" t="str">
        <f t="shared" si="6"/>
        <v>日</v>
      </c>
      <c r="C40" s="94" t="s">
        <v>23</v>
      </c>
      <c r="D40" s="13"/>
      <c r="E40" s="14"/>
      <c r="F40" s="16"/>
      <c r="G40" s="17"/>
      <c r="H40" s="18"/>
      <c r="I40" s="6" t="str" cm="1">
        <f t="array" ref="I40">IFERROR(_xlfn.IFS(AND(D40&gt;0,E40=""),"--",AND(F40&gt;0,G40=""),"--",VALUE(TEXT(E40-D40,"[h]:mm"))+VALUE(TEXT(G40-F40,"[h]:mm"))-VALUE(TEXT(H40,"[h]:mm"))=0,"",VALUE(TEXT(E40-D40,"[h]:mm"))+VALUE(TEXT(G40-F40,"[h]:mm"))-VALUE(TEXT(H40,"[h]:mm"))&lt;0,"-",TRUE,(E40-D40)+(G40-F40)-H40),"-")</f>
        <v/>
      </c>
      <c r="J40" s="355"/>
      <c r="K40" s="356"/>
      <c r="L40" s="356"/>
      <c r="M40" s="356"/>
      <c r="N40" s="356"/>
      <c r="O40" s="356"/>
      <c r="P40" s="356"/>
      <c r="Q40" s="357"/>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49999999999999" customHeight="1">
      <c r="A41" s="7">
        <f>IF(DAY(A40+1)&lt;4,"",A40+1)</f>
        <v>46020</v>
      </c>
      <c r="B41" s="46" t="str">
        <f t="shared" si="6"/>
        <v>月</v>
      </c>
      <c r="C41" s="94" t="s">
        <v>125</v>
      </c>
      <c r="D41" s="13"/>
      <c r="E41" s="14"/>
      <c r="F41" s="16"/>
      <c r="G41" s="17"/>
      <c r="H41" s="18"/>
      <c r="I41" s="6" t="str" cm="1">
        <f t="array" ref="I41">IFERROR(_xlfn.IFS(AND(D41&gt;0,E41=""),"--",AND(F41&gt;0,G41=""),"--",VALUE(TEXT(E41-D41,"[h]:mm"))+VALUE(TEXT(G41-F41,"[h]:mm"))-VALUE(TEXT(H41,"[h]:mm"))=0,"",VALUE(TEXT(E41-D41,"[h]:mm"))+VALUE(TEXT(G41-F41,"[h]:mm"))-VALUE(TEXT(H41,"[h]:mm"))&lt;0,"-",TRUE,(E41-D41)+(G41-F41)-H41),"-")</f>
        <v/>
      </c>
      <c r="J41" s="355"/>
      <c r="K41" s="356"/>
      <c r="L41" s="356"/>
      <c r="M41" s="356"/>
      <c r="N41" s="356"/>
      <c r="O41" s="356"/>
      <c r="P41" s="356"/>
      <c r="Q41" s="357"/>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49999999999999" customHeight="1">
      <c r="A42" s="7">
        <f>IF(DAY(A40+2)&lt;4,"",A40+2)</f>
        <v>46021</v>
      </c>
      <c r="B42" s="46" t="str">
        <f t="shared" si="6"/>
        <v>火</v>
      </c>
      <c r="C42" s="94" t="s">
        <v>125</v>
      </c>
      <c r="D42" s="13"/>
      <c r="E42" s="14"/>
      <c r="F42" s="16"/>
      <c r="G42" s="17"/>
      <c r="H42" s="18"/>
      <c r="I42" s="6" t="str" cm="1">
        <f t="array" ref="I42">IFERROR(_xlfn.IFS(AND(D42&gt;0,E42=""),"--",AND(F42&gt;0,G42=""),"--",VALUE(TEXT(E42-D42,"[h]:mm"))+VALUE(TEXT(G42-F42,"[h]:mm"))-VALUE(TEXT(H42,"[h]:mm"))=0,"",VALUE(TEXT(E42-D42,"[h]:mm"))+VALUE(TEXT(G42-F42,"[h]:mm"))-VALUE(TEXT(H42,"[h]:mm"))&lt;0,"-",TRUE,(E42-D42)+(G42-F42)-H42),"-")</f>
        <v/>
      </c>
      <c r="J42" s="355"/>
      <c r="K42" s="356"/>
      <c r="L42" s="356"/>
      <c r="M42" s="356"/>
      <c r="N42" s="356"/>
      <c r="O42" s="356"/>
      <c r="P42" s="356"/>
      <c r="Q42" s="357"/>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49999999999999" customHeight="1" thickBot="1">
      <c r="A43" s="8">
        <f>IF(DAY(A40+3)&lt;4,"",A40+3)</f>
        <v>46022</v>
      </c>
      <c r="B43" s="48" t="str">
        <f t="shared" si="6"/>
        <v>水</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391"/>
      <c r="K43" s="392"/>
      <c r="L43" s="392"/>
      <c r="M43" s="392"/>
      <c r="N43" s="392"/>
      <c r="O43" s="392"/>
      <c r="P43" s="392"/>
      <c r="Q43" s="393"/>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49999999999999"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159</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49999999999999" customHeight="1">
      <c r="A46" s="394" t="s">
        <v>10</v>
      </c>
      <c r="B46" s="395"/>
      <c r="C46" s="395"/>
      <c r="D46" s="395"/>
      <c r="E46" s="395"/>
      <c r="F46" s="395"/>
      <c r="G46" s="395"/>
      <c r="H46" s="395"/>
      <c r="I46" s="395"/>
      <c r="J46" s="395"/>
      <c r="K46" s="395"/>
      <c r="L46" s="395"/>
      <c r="M46" s="395"/>
      <c r="N46" s="395"/>
      <c r="O46" s="395"/>
      <c r="P46" s="395"/>
      <c r="Q46" s="396"/>
      <c r="AO46" s="30"/>
      <c r="AP46" s="30"/>
      <c r="AQ46" s="30"/>
      <c r="AR46" s="30"/>
      <c r="AS46" s="30"/>
    </row>
    <row r="47" spans="1:45" ht="10.5" customHeight="1" thickBot="1">
      <c r="A47" s="41"/>
      <c r="B47" s="64"/>
      <c r="C47" s="64"/>
      <c r="D47" s="397"/>
      <c r="E47" s="397"/>
      <c r="F47" s="65"/>
      <c r="G47" s="65"/>
      <c r="H47" s="65"/>
      <c r="I47" s="65"/>
      <c r="J47" s="397"/>
      <c r="K47" s="397"/>
      <c r="L47" s="397"/>
      <c r="M47" s="397"/>
      <c r="N47" s="397"/>
      <c r="O47" s="397"/>
      <c r="P47" s="397"/>
      <c r="Q47" s="398"/>
      <c r="AO47" s="30"/>
      <c r="AP47" s="30"/>
      <c r="AQ47" s="30"/>
      <c r="AR47" s="30"/>
      <c r="AS47" s="30"/>
    </row>
    <row r="48" spans="1:45" ht="16.5" customHeight="1" thickBot="1">
      <c r="A48" s="11"/>
      <c r="B48" s="399" t="s">
        <v>12</v>
      </c>
      <c r="C48" s="400"/>
      <c r="D48" s="401"/>
      <c r="E48" s="402"/>
      <c r="F48" s="63" t="s">
        <v>13</v>
      </c>
      <c r="G48" s="403"/>
      <c r="H48" s="404"/>
      <c r="I48" s="404"/>
      <c r="J48" s="405"/>
      <c r="K48" s="63" t="s">
        <v>11</v>
      </c>
      <c r="L48" s="406"/>
      <c r="M48" s="404"/>
      <c r="N48" s="404"/>
      <c r="O48" s="404"/>
      <c r="P48" s="405"/>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85" t="s">
        <v>55</v>
      </c>
      <c r="B50" s="385"/>
      <c r="C50" s="385"/>
      <c r="D50" s="385"/>
      <c r="E50" s="385"/>
      <c r="F50" s="385"/>
      <c r="G50" s="385"/>
      <c r="H50" s="385"/>
      <c r="I50" s="385"/>
      <c r="J50" s="385"/>
      <c r="K50" s="385"/>
      <c r="L50" s="385"/>
      <c r="M50" s="385"/>
      <c r="N50" s="385"/>
      <c r="O50" s="385"/>
      <c r="P50" s="385"/>
      <c r="Q50" s="385"/>
      <c r="AO50" s="30"/>
      <c r="AP50" s="30"/>
      <c r="AQ50" s="30"/>
      <c r="AR50" s="30"/>
      <c r="AS50" s="30"/>
    </row>
    <row r="51" spans="1:45" ht="21" customHeight="1">
      <c r="A51" s="386"/>
      <c r="B51" s="386"/>
      <c r="C51" s="386"/>
      <c r="D51" s="386"/>
      <c r="E51" s="386"/>
      <c r="F51" s="386"/>
      <c r="G51" s="386"/>
      <c r="H51" s="386"/>
      <c r="I51" s="386"/>
      <c r="J51" s="386"/>
      <c r="K51" s="386"/>
      <c r="L51" s="386"/>
      <c r="M51" s="386"/>
      <c r="N51" s="386"/>
      <c r="O51" s="386"/>
      <c r="P51" s="386"/>
      <c r="Q51" s="386"/>
      <c r="AO51" s="30"/>
      <c r="AP51" s="30"/>
      <c r="AQ51" s="30"/>
      <c r="AR51" s="30"/>
      <c r="AS51" s="30"/>
    </row>
    <row r="52" spans="1:45" ht="19.399999999999999"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142</v>
      </c>
      <c r="B53" s="213" t="s">
        <v>141</v>
      </c>
      <c r="C53" s="212"/>
      <c r="D53" s="212" t="str" cm="1">
        <f t="array" ref="D53">_xlfn.IFS(N54="裁量労働制","みなし労働時間(h/日)",N54="固定残業制","固定残業時間(h/月)",N54="(大学・国研等)裁量労働制","みなし労働時間(h/日)",TRUE,"-")</f>
        <v>-</v>
      </c>
      <c r="E53" s="212" t="s">
        <v>135</v>
      </c>
      <c r="F53" s="212" t="s">
        <v>136</v>
      </c>
      <c r="G53" s="214" t="s">
        <v>137</v>
      </c>
      <c r="H53" s="212" t="s">
        <v>138</v>
      </c>
      <c r="I53" s="215" t="s">
        <v>139</v>
      </c>
      <c r="J53" s="215" t="s">
        <v>140</v>
      </c>
      <c r="K53" s="216"/>
      <c r="L53" s="387" t="s">
        <v>143</v>
      </c>
      <c r="M53" s="388"/>
      <c r="N53" s="217" t="s">
        <v>21</v>
      </c>
      <c r="O53" s="218"/>
      <c r="P53" s="218"/>
      <c r="Q53" s="218"/>
      <c r="AI53" s="75"/>
    </row>
    <row r="54" spans="1:45" ht="11.5" hidden="1" outlineLevel="1" thickBot="1">
      <c r="A54" s="219">
        <f>$B$10</f>
        <v>23</v>
      </c>
      <c r="B54" s="220">
        <f>G10</f>
        <v>0</v>
      </c>
      <c r="C54" s="220"/>
      <c r="D54" s="221">
        <f>N10</f>
        <v>0</v>
      </c>
      <c r="E54" s="221">
        <f>COUNTIF($C$13:$C$43,"休暇")</f>
        <v>0</v>
      </c>
      <c r="F54" s="222">
        <f>A54-E54</f>
        <v>23</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89" t="str" cm="1">
        <f t="array" ref="L54">_xlfn.IFS(N54="裁量労働制",L57,N54="固定残業制",L58,N54="管理職",L56,N54="一般従業員",L59,N54="(大学・国研等)管理職",L60,N54="(大学・国研等)裁量労働制",L61,TRUE,"-")</f>
        <v>-</v>
      </c>
      <c r="M54" s="390"/>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1.5" hidden="1" outlineLevel="1" thickBot="1">
      <c r="A55" s="226"/>
      <c r="B55" s="226"/>
      <c r="C55" s="226"/>
      <c r="D55" s="227"/>
      <c r="E55" s="227"/>
      <c r="F55" s="227"/>
      <c r="G55" s="227"/>
      <c r="H55" s="227"/>
      <c r="I55" s="227"/>
      <c r="J55" s="227"/>
      <c r="K55" s="216"/>
      <c r="L55" s="228"/>
      <c r="M55" s="229"/>
      <c r="N55" s="226"/>
      <c r="O55" s="226"/>
      <c r="P55" s="226"/>
      <c r="Q55" s="226"/>
    </row>
    <row r="56" spans="1:45" ht="11.5" hidden="1" outlineLevel="1" thickBot="1">
      <c r="A56" s="219">
        <f>A54</f>
        <v>23</v>
      </c>
      <c r="B56" s="220">
        <f>B54</f>
        <v>0</v>
      </c>
      <c r="C56" s="220"/>
      <c r="D56" s="230"/>
      <c r="E56" s="221">
        <f>E54</f>
        <v>0</v>
      </c>
      <c r="F56" s="222">
        <f>A56-E56</f>
        <v>23</v>
      </c>
      <c r="G56" s="230">
        <f>G54</f>
        <v>0</v>
      </c>
      <c r="H56" s="221">
        <f>H54</f>
        <v>0</v>
      </c>
      <c r="I56" s="221">
        <f>I54</f>
        <v>0</v>
      </c>
      <c r="J56" s="230">
        <f>J54</f>
        <v>0</v>
      </c>
      <c r="K56" s="216"/>
      <c r="L56" s="389">
        <f>ROUNDDOWN(IF((B56*F56-G56)&gt;=(H56+I56+J56),H56+J56,IF((B56*F56-G56)&lt;=(H56+I56+J56),(B56*F56-G56)*(H56+J56)/(H56+I56+J56))),2)</f>
        <v>0</v>
      </c>
      <c r="M56" s="390"/>
      <c r="N56" s="225" t="s">
        <v>84</v>
      </c>
      <c r="O56" s="225"/>
      <c r="P56" s="225"/>
      <c r="Q56" s="225"/>
    </row>
    <row r="57" spans="1:45" ht="11.5" hidden="1" outlineLevel="1" thickBot="1">
      <c r="A57" s="219">
        <f>A54</f>
        <v>23</v>
      </c>
      <c r="B57" s="220">
        <f>B54</f>
        <v>0</v>
      </c>
      <c r="C57" s="220"/>
      <c r="D57" s="231">
        <f>D54</f>
        <v>0</v>
      </c>
      <c r="E57" s="221">
        <f>E54</f>
        <v>0</v>
      </c>
      <c r="F57" s="222">
        <f>A57-E57</f>
        <v>23</v>
      </c>
      <c r="G57" s="230">
        <f>G54</f>
        <v>0</v>
      </c>
      <c r="H57" s="221">
        <f>H54</f>
        <v>0</v>
      </c>
      <c r="I57" s="221">
        <f>I54</f>
        <v>0</v>
      </c>
      <c r="J57" s="221">
        <f>J54</f>
        <v>0</v>
      </c>
      <c r="K57" s="216"/>
      <c r="L57" s="389">
        <f>ROUNDDOWN(IF((D57*F57-G57)&gt;=(H57+I57),H57,IF((D57*F57-G57)&lt;(H57+I57),(D57*F57-G57)/(H57+I57)*H57))+J57,2)</f>
        <v>0</v>
      </c>
      <c r="M57" s="390"/>
      <c r="N57" s="225" t="s">
        <v>16</v>
      </c>
      <c r="O57" s="225"/>
      <c r="P57" s="225"/>
      <c r="Q57" s="225"/>
    </row>
    <row r="58" spans="1:45" ht="11.5" hidden="1" outlineLevel="1" thickBot="1">
      <c r="A58" s="219">
        <f>A54</f>
        <v>23</v>
      </c>
      <c r="B58" s="220">
        <f>B54</f>
        <v>0</v>
      </c>
      <c r="C58" s="220"/>
      <c r="D58" s="231">
        <f>D54</f>
        <v>0</v>
      </c>
      <c r="E58" s="221">
        <f>E54</f>
        <v>0</v>
      </c>
      <c r="F58" s="222">
        <f>A58-E58</f>
        <v>23</v>
      </c>
      <c r="G58" s="230">
        <f>G54</f>
        <v>0</v>
      </c>
      <c r="H58" s="221">
        <f>H54</f>
        <v>0</v>
      </c>
      <c r="I58" s="221">
        <f>I54</f>
        <v>0</v>
      </c>
      <c r="J58" s="221">
        <f>J54</f>
        <v>0</v>
      </c>
      <c r="K58" s="216"/>
      <c r="L58" s="389">
        <f>ROUNDDOWN(IF((B58*F58-G58)&gt;=(H58+I58),H58,IF((H58+I58)&lt;(B58*F58-G58+D58),(B58*F58-G58)*H58/(H58+I58),(B58*F58-G58)*H58/(H58+I58)+((H58+I58)-(B58*F58-G58+D58))*H58/(H58+I58)))+J58,2)</f>
        <v>0</v>
      </c>
      <c r="M58" s="390"/>
      <c r="N58" s="225" t="s">
        <v>17</v>
      </c>
      <c r="O58" s="225"/>
      <c r="P58" s="225"/>
      <c r="Q58" s="225"/>
    </row>
    <row r="59" spans="1:45" ht="11.5" hidden="1" outlineLevel="1" thickBot="1">
      <c r="A59" s="232"/>
      <c r="B59" s="232"/>
      <c r="C59" s="232"/>
      <c r="D59" s="233"/>
      <c r="E59" s="233"/>
      <c r="F59" s="233"/>
      <c r="G59" s="233"/>
      <c r="H59" s="233"/>
      <c r="I59" s="233"/>
      <c r="J59" s="233"/>
      <c r="K59" s="232"/>
      <c r="L59" s="389">
        <f>H54+J54</f>
        <v>0</v>
      </c>
      <c r="M59" s="390"/>
      <c r="N59" s="225" t="s">
        <v>18</v>
      </c>
      <c r="O59" s="225"/>
      <c r="P59" s="225"/>
      <c r="Q59" s="225"/>
    </row>
    <row r="60" spans="1:45" ht="13.5" hidden="1" outlineLevel="1" thickBot="1">
      <c r="A60" s="219">
        <f>A54</f>
        <v>23</v>
      </c>
      <c r="B60" s="220">
        <f>B54</f>
        <v>0</v>
      </c>
      <c r="C60" s="220"/>
      <c r="D60" s="231"/>
      <c r="E60" s="221">
        <f>E54</f>
        <v>0</v>
      </c>
      <c r="F60" s="222">
        <f>A60-E60</f>
        <v>23</v>
      </c>
      <c r="G60" s="230"/>
      <c r="H60" s="221">
        <f>H54</f>
        <v>0</v>
      </c>
      <c r="I60" s="221">
        <f>I54</f>
        <v>0</v>
      </c>
      <c r="J60" s="221">
        <f>J54</f>
        <v>0</v>
      </c>
      <c r="K60" s="216"/>
      <c r="L60" s="389">
        <f>ROUNDDOWN(IF((A60*B60)&gt;=(H60+J60+I60),(A60*B60),IF((A60*B60)&lt;(H60+J60+I60),(H60+J60+I60))),2)</f>
        <v>0</v>
      </c>
      <c r="M60" s="418"/>
      <c r="N60" s="235" t="s">
        <v>108</v>
      </c>
      <c r="O60" s="225"/>
      <c r="P60" s="225"/>
      <c r="Q60" s="225"/>
    </row>
    <row r="61" spans="1:45" ht="13.5" hidden="1" outlineLevel="1" thickBot="1">
      <c r="A61" s="219">
        <f>A54</f>
        <v>23</v>
      </c>
      <c r="B61" s="220">
        <f>B54</f>
        <v>0</v>
      </c>
      <c r="C61" s="220"/>
      <c r="D61" s="231">
        <f>D54</f>
        <v>0</v>
      </c>
      <c r="E61" s="221">
        <f>E54</f>
        <v>0</v>
      </c>
      <c r="F61" s="222">
        <f>A61-E61</f>
        <v>23</v>
      </c>
      <c r="G61" s="230">
        <f>G54</f>
        <v>0</v>
      </c>
      <c r="H61" s="221">
        <f>H54</f>
        <v>0</v>
      </c>
      <c r="I61" s="221">
        <f>I54</f>
        <v>0</v>
      </c>
      <c r="J61" s="221">
        <f>J54</f>
        <v>0</v>
      </c>
      <c r="K61" s="216"/>
      <c r="L61" s="389">
        <f>ROUNDDOWN(IF((A61*D61)+G61&gt;=(H61+J61+I61),(A61*D61)+G61,IF((A61*D61)+G61&lt;(H61+J61+I61),(H61+J61+I61))),2)</f>
        <v>0</v>
      </c>
      <c r="M61" s="418"/>
      <c r="N61" s="235" t="s">
        <v>109</v>
      </c>
      <c r="O61" s="225"/>
      <c r="P61" s="225"/>
      <c r="Q61" s="225"/>
    </row>
    <row r="62" spans="1:45" ht="11.5"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419"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20"/>
      <c r="D64" s="421" t="str" cm="1">
        <f t="array" ref="D64">IF(AND(B95="",B126="",B157=""),"●",IF(_xlfn.IFS($N$54="管理職",B95,$N$54="裁量労働制",B126,$N$54="固定残業制",B157,TRUE,"")=0,"",_xlfn.IFS($N$54="管理職",B95,$N$54="裁量労働制",B126,$N$54="固定残業制",B157,TRUE,"")))</f>
        <v/>
      </c>
      <c r="E64" s="422"/>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423"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24"/>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407"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08"/>
      <c r="N68" s="408"/>
      <c r="O68" s="409"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10"/>
      <c r="Q68" s="118"/>
    </row>
    <row r="69" spans="1:18" ht="16.5" customHeight="1">
      <c r="A69" s="114"/>
      <c r="B69" s="411"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12"/>
      <c r="D69" s="413"/>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15"/>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416" t="str" cm="1">
        <f t="array" ref="B71">IF(AND(B101="",B132="",B163=""),"●",IF(_xlfn.IFS($N$54="管理職",B101,$N$54="裁量労働制",B132,$N$54="固定残業制",B163,TRUE,"")=0,"",_xlfn.IFS($N$54="管理職",B101,$N$54="裁量労働制",B132,$N$54="固定残業制",B163,TRUE,"")))</f>
        <v/>
      </c>
      <c r="C71" s="416"/>
      <c r="D71" s="416"/>
      <c r="E71" s="416"/>
      <c r="F71" s="416"/>
      <c r="G71" s="417" t="str" cm="1">
        <f t="array" ref="G71">IF(AND(H101="",H132="",H163=""),"●",IF(_xlfn.IFS($N$54="管理職",H101,$N$54="裁量労働制",H132,$N$54="固定残業制",H163,TRUE,"")=0,"",_xlfn.IFS($N$54="管理職",H101,$N$54="裁量労働制",H132,$N$54="固定残業制",H163,TRUE,"")))</f>
        <v/>
      </c>
      <c r="H71" s="417"/>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435" t="str" cm="1">
        <f t="array" ref="B72">IF(AND(B102="",B133="",B164=""),"●",IF(_xlfn.IFS($N$54="管理職",B102,$N$54="裁量労働制",B133,$N$54="固定残業制",B164,TRUE,"")=0,"",_xlfn.IFS($N$54="管理職",B102,$N$54="裁量労働制",B133,$N$54="固定残業制",B164,TRUE,"")))</f>
        <v/>
      </c>
      <c r="C72" s="436"/>
      <c r="D72" s="43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416" t="str" cm="1">
        <f t="array" ref="B76">IF(AND(B106="",B137="",B166=""),"●",IF(_xlfn.IFS($N$54="管理職",B106,$N$54="裁量労働制",B137,$N$54="固定残業制",B166,TRUE,"")=0,"",_xlfn.IFS($N$54="管理職",B106,$N$54="裁量労働制",B137,$N$54="固定残業制",B166,TRUE,"")))</f>
        <v/>
      </c>
      <c r="C76" s="416"/>
      <c r="D76" s="416"/>
      <c r="E76" s="416"/>
      <c r="F76" s="416"/>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414" t="str" cm="1">
        <f t="array" ref="B78">IF(AND(B108="",B139="",B168=""),"●",IF(_xlfn.IFS($N$54="管理職",B108,$N$54="裁量労働制",B139,$N$54="固定残業制",B168,TRUE,"")=0,"",_xlfn.IFS($N$54="管理職",B108,$N$54="裁量労働制",B139,$N$54="固定残業制",B168,TRUE,"")))</f>
        <v/>
      </c>
      <c r="C78" s="438"/>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425" t="str" cm="1">
        <f t="array" ref="B83">IF(AND(B114="",B145="",B174=""),"●",IF(_xlfn.IFS($N$54="管理職",B114,$N$54="裁量労働制",B145,$N$54="固定残業制",B174,TRUE,"")=0,"",_xlfn.IFS($N$54="管理職",B114,$N$54="裁量労働制",B145,$N$54="固定残業制",B174,TRUE,"")))</f>
        <v/>
      </c>
      <c r="C83" s="426"/>
      <c r="D83" s="426"/>
      <c r="E83" s="42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42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429" t="str" cm="1">
        <f t="array" ref="B84">IF(AND(B115="",B146="",B175=""),"●",IF(_xlfn.IFS($N$54="管理職",B115,$N$54="裁量労働制",B146,$N$54="固定残業制",B175,TRUE,"")=0,"",_xlfn.IFS($N$54="管理職",B115,$N$54="裁量労働制",B146,$N$54="固定残業制",B175,TRUE,"")))</f>
        <v/>
      </c>
      <c r="C84" s="430" t="str" cm="1">
        <f t="array" ref="C84">IF(AND(C115="",C146="",C175=""),"●",IF(_xlfn.IFS($N$54="管理職",C115,$N$54="裁量労働制",C146,$N$54="固定残業制",C175,TRUE,"")=0,"",_xlfn.IFS($N$54="管理職",C115,$N$54="裁量労働制",C146,$N$54="固定残業制",C175,TRUE,"")))</f>
        <v>●</v>
      </c>
      <c r="D84" s="431"/>
      <c r="E84" s="42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42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425" t="str" cm="1">
        <f t="array" ref="B87">IF(AND(B118="",B149="",B178=""),"●",IF(_xlfn.IFS($N$54="管理職",B118,$N$54="裁量労働制",B149,$N$54="固定残業制",B178,TRUE,"")=0,"",_xlfn.IFS($N$54="管理職",B118,$N$54="裁量労働制",B149,$N$54="固定残業制",B178,TRUE,"")))</f>
        <v/>
      </c>
      <c r="C87" s="426"/>
      <c r="D87" s="426"/>
      <c r="E87" s="42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42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429" t="str" cm="1">
        <f t="array" ref="B88">IF(AND(B119="",B150="",B179=""),"●",IF(_xlfn.IFS($N$54="管理職",B119,$N$54="裁量労働制",B150,$N$54="固定残業制",B179,TRUE,"")=0,"",_xlfn.IFS($N$54="管理職",B119,$N$54="裁量労働制",B150,$N$54="固定残業制",B179,TRUE,"")))</f>
        <v/>
      </c>
      <c r="C88" s="430" t="str" cm="1">
        <f t="array" ref="C88">IF(AND(C119="",C150="",C179=""),"●",IF(_xlfn.IFS($N$54="管理職",C119,$N$54="裁量労働制",C150,$N$54="固定残業制",C179,TRUE,"")=0,"",_xlfn.IFS($N$54="管理職",C119,$N$54="裁量労働制",C150,$N$54="固定残業制",C179,TRUE,"")))</f>
        <v>●</v>
      </c>
      <c r="D88" s="431"/>
      <c r="E88" s="42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42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42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432" t="str" cm="1">
        <f t="array" ref="M90">IF(AND(M121="",M152="",M181=""),"●",IF(_xlfn.IFS($N$54="管理職",M121,$N$54="裁量労働制",M152,$N$54="固定残業制",M181,TRUE,"")=0,"",_xlfn.IFS($N$54="管理職",M121,$N$54="裁量労働制",M152,$N$54="固定残業制",M181,TRUE,"")))</f>
        <v/>
      </c>
      <c r="N90" s="43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434" t="str" cm="1">
        <f t="array" ref="B91">IF(AND(B122="",B153="",B182=""),"●",IF(_xlfn.IFS($N$54="管理職",B122,$N$54="裁量労働制",B153,$N$54="固定残業制",B182,TRUE,"")=0,"",_xlfn.IFS($N$54="管理職",B122,$N$54="裁量労働制",B153,$N$54="固定残業制",B182,TRUE,"")))</f>
        <v/>
      </c>
      <c r="C91" s="43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42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99999999999999" hidden="1" customHeight="1" outlineLevel="1">
      <c r="A93" s="314" t="s">
        <v>56</v>
      </c>
      <c r="B93" s="237" t="s">
        <v>134</v>
      </c>
      <c r="C93" s="238"/>
      <c r="D93" s="239"/>
      <c r="E93" s="239"/>
      <c r="F93" s="239"/>
      <c r="G93" s="239"/>
      <c r="H93" s="239"/>
      <c r="I93" s="239"/>
      <c r="J93" s="240"/>
      <c r="K93" s="240"/>
      <c r="L93" s="240"/>
      <c r="M93" s="240"/>
      <c r="N93" s="240"/>
      <c r="O93" s="240"/>
      <c r="P93" s="240"/>
      <c r="Q93" s="315"/>
    </row>
    <row r="94" spans="1:18" ht="14" hidden="1" outlineLevel="1">
      <c r="A94" s="249"/>
      <c r="B94" s="248" t="str">
        <f>$A$53</f>
        <v>所定労働日数(日/月)</v>
      </c>
      <c r="C94" s="234"/>
      <c r="D94" s="249"/>
      <c r="E94" s="233">
        <f>$A$54</f>
        <v>23</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144</v>
      </c>
      <c r="N94" s="216"/>
      <c r="O94" s="256" t="s">
        <v>146</v>
      </c>
      <c r="P94" s="216"/>
      <c r="Q94" s="316"/>
    </row>
    <row r="95" spans="1:18" ht="14" hidden="1" outlineLevel="1">
      <c r="A95" s="249"/>
      <c r="B95" s="248" t="str">
        <f>$E$53</f>
        <v>休暇日数(日/月)</v>
      </c>
      <c r="C95" s="258"/>
      <c r="D95" s="249"/>
      <c r="E95" s="233">
        <f>$E$54</f>
        <v>0</v>
      </c>
      <c r="F95" s="259">
        <f>$F$54</f>
        <v>23</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99999999999999" hidden="1" customHeight="1" outlineLevel="1">
      <c r="A96" s="249"/>
      <c r="B96" s="264" t="s">
        <v>85</v>
      </c>
      <c r="C96" s="264"/>
      <c r="D96" s="257"/>
      <c r="E96" s="265"/>
      <c r="F96" s="265"/>
      <c r="G96" s="265"/>
      <c r="H96" s="265"/>
      <c r="I96" s="265"/>
      <c r="J96" s="216"/>
      <c r="K96" s="216"/>
      <c r="L96" s="216"/>
      <c r="M96" s="216"/>
      <c r="N96" s="216"/>
      <c r="O96" s="216"/>
      <c r="P96" s="216"/>
      <c r="Q96" s="316"/>
    </row>
    <row r="97" spans="1:104" ht="19.399999999999999" hidden="1" customHeight="1" outlineLevel="1">
      <c r="A97" s="249"/>
      <c r="B97" s="264"/>
      <c r="C97" s="264"/>
      <c r="D97" s="257"/>
      <c r="E97" s="265"/>
      <c r="F97" s="265"/>
      <c r="G97" s="265"/>
      <c r="H97" s="265"/>
      <c r="I97" s="265"/>
      <c r="J97" s="216"/>
      <c r="K97" s="216"/>
      <c r="L97" s="216"/>
      <c r="M97" s="216"/>
      <c r="N97" s="216"/>
      <c r="O97" s="216"/>
      <c r="P97" s="216"/>
      <c r="Q97" s="316"/>
    </row>
    <row r="98" spans="1:104" ht="19.399999999999999" hidden="1" customHeight="1" outlineLevel="1">
      <c r="A98" s="271"/>
      <c r="B98" s="270" t="s">
        <v>146</v>
      </c>
      <c r="C98" s="271"/>
      <c r="D98" s="270"/>
      <c r="E98" s="271"/>
      <c r="F98" s="265"/>
      <c r="G98" s="272"/>
      <c r="H98" s="274" t="s">
        <v>160</v>
      </c>
      <c r="I98" s="272"/>
      <c r="J98" s="253" t="str">
        <f>$H$53</f>
        <v>NEDO事業の従事時間(h/月)</v>
      </c>
      <c r="K98" s="216"/>
      <c r="L98" s="216"/>
      <c r="M98" s="284" t="str">
        <f>$I$53</f>
        <v>他の公的事業従事時間(h/月)</v>
      </c>
      <c r="N98" s="254"/>
      <c r="O98" s="312" t="s">
        <v>145</v>
      </c>
      <c r="P98" s="216"/>
      <c r="Q98" s="316"/>
    </row>
    <row r="99" spans="1:104" s="80" customFormat="1" ht="19.399999999999999" hidden="1" customHeight="1" outlineLevel="1">
      <c r="A99" s="249"/>
      <c r="B99" s="444">
        <f>O95</f>
        <v>0</v>
      </c>
      <c r="C99" s="445"/>
      <c r="D99" s="267"/>
      <c r="E99" s="277" t="str" cm="1">
        <f t="array" ref="E99">_xlfn.IFS(B99&lt;G99,"＜",B99&gt;=G99,"≧",TRUE,"")</f>
        <v>≧</v>
      </c>
      <c r="F99" s="265"/>
      <c r="G99" s="278">
        <f>$H$54+$I$54+$J$54</f>
        <v>0</v>
      </c>
      <c r="H99" s="249" t="s">
        <v>57</v>
      </c>
      <c r="I99" s="272" t="s">
        <v>58</v>
      </c>
      <c r="J99" s="278">
        <f>$H$54</f>
        <v>0</v>
      </c>
      <c r="K99" s="277" t="s">
        <v>86</v>
      </c>
      <c r="L99" s="446">
        <f>$I$54</f>
        <v>0</v>
      </c>
      <c r="M99" s="447"/>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99999999999999"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99999999999999"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99999999999999"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99999999999999"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99999999999999"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99999999999999"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99999999999999"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99999999999999"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148</v>
      </c>
      <c r="N107" s="299">
        <f>J56</f>
        <v>0</v>
      </c>
      <c r="O107" s="258"/>
      <c r="P107" s="446"/>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99999999999999" hidden="1" customHeight="1" outlineLevel="1">
      <c r="A108" s="249"/>
      <c r="B108" s="448">
        <f>O95</f>
        <v>0</v>
      </c>
      <c r="C108" s="449"/>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441"/>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99999999999999"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99999999999999"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99999999999999"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99999999999999"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99999999999999"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99999999999999"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99999999999999"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99999999999999"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99999999999999"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99999999999999"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99999999999999"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99999999999999"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99999999999999"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99999999999999"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99999999999999"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99999999999999"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4" hidden="1" outlineLevel="1">
      <c r="A125" s="249"/>
      <c r="B125" s="248" t="str">
        <f>$A$53</f>
        <v>所定労働日数(日/月)</v>
      </c>
      <c r="C125" s="234"/>
      <c r="D125" s="249"/>
      <c r="E125" s="233">
        <f>$A$54</f>
        <v>23</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144</v>
      </c>
      <c r="N125" s="216"/>
      <c r="O125" s="271" t="s">
        <v>146</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4" hidden="1" outlineLevel="1">
      <c r="A126" s="249"/>
      <c r="B126" s="257" t="str">
        <f>$E$53</f>
        <v>休暇日数(日/月)</v>
      </c>
      <c r="C126" s="258"/>
      <c r="D126" s="249"/>
      <c r="E126" s="233">
        <f>$E$54</f>
        <v>0</v>
      </c>
      <c r="F126" s="259">
        <f>$F$54</f>
        <v>23</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99999999999999"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99999999999999"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99999999999999" hidden="1" customHeight="1" outlineLevel="1">
      <c r="A129" s="271"/>
      <c r="B129" s="270" t="s">
        <v>146</v>
      </c>
      <c r="C129" s="271"/>
      <c r="D129" s="270"/>
      <c r="E129" s="271"/>
      <c r="F129" s="265"/>
      <c r="G129" s="272"/>
      <c r="H129" s="273" t="s">
        <v>147</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99999999999999" hidden="1" customHeight="1" outlineLevel="1">
      <c r="A130" s="249"/>
      <c r="B130" s="448">
        <f>O126</f>
        <v>0</v>
      </c>
      <c r="C130" s="449"/>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99999999999999"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99999999999999"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99999999999999"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99999999999999" hidden="1" customHeight="1" outlineLevel="1">
      <c r="A134" s="249"/>
      <c r="B134" s="267"/>
      <c r="C134" s="234"/>
      <c r="D134" s="267"/>
      <c r="E134" s="277"/>
      <c r="F134" s="277"/>
      <c r="G134" s="272"/>
      <c r="H134" s="278"/>
      <c r="I134" s="249"/>
      <c r="J134" s="272"/>
      <c r="K134" s="278"/>
      <c r="L134" s="291" t="s">
        <v>89</v>
      </c>
      <c r="M134" s="275"/>
      <c r="N134" s="258"/>
      <c r="O134" s="258" t="s">
        <v>145</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99999999999999"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99999999999999"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99999999999999"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99999999999999"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450"/>
      <c r="N138" s="258"/>
      <c r="O138" s="443"/>
      <c r="P138" s="446"/>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99999999999999" hidden="1" customHeight="1" outlineLevel="1">
      <c r="A139" s="249"/>
      <c r="B139" s="448">
        <f>$O$126</f>
        <v>0</v>
      </c>
      <c r="C139" s="449"/>
      <c r="D139" s="267"/>
      <c r="E139" s="258" t="s">
        <v>51</v>
      </c>
      <c r="F139" s="288" t="str">
        <f>"("&amp;$H$138&amp;" "&amp;$K$138&amp;" + "&amp;$I$53&amp;" "&amp;$I$54&amp;")"</f>
        <v>(NEDO事業の従事時間(h/月) 0 + 他の公的事業従事時間(h/月) 0)</v>
      </c>
      <c r="G139" s="289"/>
      <c r="H139" s="290"/>
      <c r="I139" s="290"/>
      <c r="J139" s="290"/>
      <c r="K139" s="290"/>
      <c r="L139" s="290"/>
      <c r="M139" s="451"/>
      <c r="N139" s="279"/>
      <c r="O139" s="441"/>
      <c r="P139" s="441"/>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99999999999999"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99999999999999"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99999999999999"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99999999999999"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99999999999999"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99999999999999"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99999999999999"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99999999999999"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99999999999999"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99999999999999"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99999999999999"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99999999999999"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99999999999999"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99999999999999"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99999999999999"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99999999999999"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99999999999999" hidden="1" customHeight="1" outlineLevel="1">
      <c r="A156" s="271"/>
      <c r="B156" s="248" t="str">
        <f>$A$53</f>
        <v>所定労働日数(日/月)</v>
      </c>
      <c r="C156" s="234"/>
      <c r="D156" s="249"/>
      <c r="E156" s="250">
        <f>A54</f>
        <v>23</v>
      </c>
      <c r="F156" s="251" t="str">
        <f>$F$53</f>
        <v>稼働日数(日/月)</v>
      </c>
      <c r="G156" s="252"/>
      <c r="H156" s="253" t="s">
        <v>149</v>
      </c>
      <c r="I156" s="216"/>
      <c r="J156" s="254" t="s">
        <v>150</v>
      </c>
      <c r="K156" s="216"/>
      <c r="L156" s="216"/>
      <c r="M156" s="255" t="s">
        <v>151</v>
      </c>
      <c r="N156" s="216"/>
      <c r="O156" s="256" t="s">
        <v>146</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99999999999999" hidden="1" customHeight="1" outlineLevel="1">
      <c r="A157" s="249"/>
      <c r="B157" s="257" t="str">
        <f>$E$53</f>
        <v>休暇日数(日/月)</v>
      </c>
      <c r="C157" s="258"/>
      <c r="D157" s="249"/>
      <c r="E157" s="250">
        <f>E54</f>
        <v>0</v>
      </c>
      <c r="F157" s="259">
        <f>F54</f>
        <v>23</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99999999999999"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99999999999999"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99999999999999" hidden="1" customHeight="1" outlineLevel="1">
      <c r="A160" s="271"/>
      <c r="B160" s="270" t="s">
        <v>146</v>
      </c>
      <c r="C160" s="271"/>
      <c r="D160" s="270"/>
      <c r="E160" s="271"/>
      <c r="F160" s="265"/>
      <c r="G160" s="272"/>
      <c r="H160" s="273" t="s">
        <v>152</v>
      </c>
      <c r="I160" s="272"/>
      <c r="J160" s="253" t="str">
        <f>$H$53</f>
        <v>NEDO事業の従事時間(h/月)</v>
      </c>
      <c r="K160" s="274"/>
      <c r="L160" s="216"/>
      <c r="M160" s="257"/>
      <c r="N160" s="275"/>
      <c r="O160" s="275" t="str">
        <f>$I$53</f>
        <v>他の公的事業従事時間(h/月)</v>
      </c>
      <c r="P160" s="439"/>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99999999999999" hidden="1" customHeight="1" outlineLevel="1">
      <c r="A161" s="249"/>
      <c r="B161" s="440" t="str">
        <f>TEXT($B$58*$F$58-G58,"###.00")&amp;" /固定除く"</f>
        <v>.00 /固定除く</v>
      </c>
      <c r="C161" s="441"/>
      <c r="D161" s="441"/>
      <c r="E161" s="277" t="str" cm="1">
        <f t="array" ref="E161">_xlfn.IFS(($B$58*$F$58-G58)&lt;G161,"＜",($B$58*$F$58-G58)&gt;=G161,"≧",TRUE,"")</f>
        <v>≧</v>
      </c>
      <c r="F161" s="265"/>
      <c r="G161" s="278">
        <f>$H$54+$I$54</f>
        <v>0</v>
      </c>
      <c r="H161" s="263" t="s">
        <v>57</v>
      </c>
      <c r="I161" s="272"/>
      <c r="J161" s="442">
        <f>$H$54</f>
        <v>0</v>
      </c>
      <c r="K161" s="441"/>
      <c r="L161" s="280"/>
      <c r="M161" s="279"/>
      <c r="N161" s="263" t="s">
        <v>61</v>
      </c>
      <c r="O161" s="279">
        <f>$I$54</f>
        <v>0</v>
      </c>
      <c r="P161" s="439"/>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99999999999999"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99999999999999" hidden="1" customHeight="1" outlineLevel="1">
      <c r="A163" s="271"/>
      <c r="B163" s="270" t="s">
        <v>53</v>
      </c>
      <c r="C163" s="271"/>
      <c r="D163" s="270"/>
      <c r="E163" s="271"/>
      <c r="F163" s="265"/>
      <c r="G163" s="272"/>
      <c r="H163" s="273" t="s">
        <v>152</v>
      </c>
      <c r="I163" s="272"/>
      <c r="J163" s="257"/>
      <c r="K163" s="273" t="str">
        <f>$H$53</f>
        <v>NEDO事業の従事時間(h/月)</v>
      </c>
      <c r="L163" s="216"/>
      <c r="M163" s="257"/>
      <c r="N163" s="281" t="str">
        <f>$I$53</f>
        <v>他の公的事業従事時間(h/月)</v>
      </c>
      <c r="O163" s="443"/>
      <c r="P163" s="439"/>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99999999999999" hidden="1" customHeight="1" outlineLevel="1">
      <c r="A164" s="249"/>
      <c r="B164" s="440" t="str">
        <f>TEXT($B$58*$F$58+$D$58-G58,"###.00")&amp;" /固定含む"</f>
        <v>.00 /固定含む</v>
      </c>
      <c r="C164" s="441"/>
      <c r="D164" s="441"/>
      <c r="E164" s="277" t="str" cm="1">
        <f t="array" ref="E164">_xlfn.IFS(($B$58*$F$58+$D$58-G58)&lt;G164,"＜",($B$58*$F$58+$D$58-G58)&gt;=G164,"≧",TRUE,"")</f>
        <v>≧</v>
      </c>
      <c r="F164" s="265"/>
      <c r="G164" s="278">
        <f>$H$54+$I$54</f>
        <v>0</v>
      </c>
      <c r="H164" s="263" t="s">
        <v>57</v>
      </c>
      <c r="I164" s="278"/>
      <c r="J164" s="282">
        <f>$H$54</f>
        <v>0</v>
      </c>
      <c r="K164" s="277"/>
      <c r="L164" s="283" t="s">
        <v>61</v>
      </c>
      <c r="M164" s="279"/>
      <c r="N164" s="279">
        <f>$I$54</f>
        <v>0</v>
      </c>
      <c r="O164" s="441"/>
      <c r="P164" s="439"/>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99999999999999"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99999999999999"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99999999999999"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99999999999999"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99999999999999"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99999999999999" hidden="1" customHeight="1" outlineLevel="1">
      <c r="A170" s="267" t="s">
        <v>64</v>
      </c>
      <c r="B170" s="234"/>
      <c r="C170" s="234"/>
      <c r="D170" s="267"/>
      <c r="E170" s="216"/>
      <c r="F170" s="264"/>
      <c r="G170" s="278"/>
      <c r="H170" s="278"/>
      <c r="I170" s="278"/>
      <c r="J170" s="278"/>
      <c r="K170" s="278"/>
      <c r="L170" s="278"/>
      <c r="M170" s="216"/>
      <c r="N170" s="216"/>
      <c r="O170" s="284" t="s">
        <v>145</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99999999999999"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99999999999999"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99999999999999"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99999999999999" hidden="1" customHeight="1" outlineLevel="1">
      <c r="A174" s="249"/>
      <c r="B174" s="270" t="str">
        <f>$O$156</f>
        <v>所定労働時間(h/月)</v>
      </c>
      <c r="C174" s="255"/>
      <c r="D174" s="216"/>
      <c r="E174" s="443" t="s">
        <v>51</v>
      </c>
      <c r="F174" s="249"/>
      <c r="G174" s="249"/>
      <c r="H174" s="257" t="str">
        <f>$H$53</f>
        <v>NEDO事業の従事時間(h/月)</v>
      </c>
      <c r="I174" s="234"/>
      <c r="J174" s="227"/>
      <c r="K174" s="229">
        <f>$H$54</f>
        <v>0</v>
      </c>
      <c r="L174" s="216"/>
      <c r="M174" s="216"/>
      <c r="N174" s="454" t="s">
        <v>61</v>
      </c>
      <c r="O174" s="293" t="s">
        <v>145</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99999999999999" hidden="1" customHeight="1" outlineLevel="1">
      <c r="A175" s="249"/>
      <c r="B175" s="440" t="str">
        <f>TEXT($B$58*$F$58-G58,"###.00")&amp;" /固定除く"</f>
        <v>.00 /固定除く</v>
      </c>
      <c r="C175" s="441"/>
      <c r="D175" s="441"/>
      <c r="E175" s="441"/>
      <c r="F175" s="288" t="str">
        <f>H174&amp;" "&amp;K$174&amp;" + "&amp;$I$53&amp;" "&amp;$I$54</f>
        <v>NEDO事業の従事時間(h/月) 0 + 他の公的事業従事時間(h/月) 0</v>
      </c>
      <c r="G175" s="289"/>
      <c r="H175" s="290"/>
      <c r="I175" s="290"/>
      <c r="J175" s="290"/>
      <c r="K175" s="290"/>
      <c r="L175" s="290"/>
      <c r="M175" s="216"/>
      <c r="N175" s="454"/>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99999999999999"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99999999999999"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99999999999999" hidden="1" customHeight="1" outlineLevel="1">
      <c r="A178" s="249"/>
      <c r="B178" s="270" t="str">
        <f>$O$156</f>
        <v>所定労働時間(h/月)</v>
      </c>
      <c r="C178" s="255"/>
      <c r="D178" s="216"/>
      <c r="E178" s="443" t="s">
        <v>51</v>
      </c>
      <c r="F178" s="249"/>
      <c r="G178" s="249"/>
      <c r="H178" s="257" t="str">
        <f>$H$53</f>
        <v>NEDO事業の従事時間(h/月)</v>
      </c>
      <c r="I178" s="234"/>
      <c r="J178" s="227"/>
      <c r="K178" s="229">
        <f>$H$54</f>
        <v>0</v>
      </c>
      <c r="L178" s="216"/>
      <c r="M178" s="216"/>
      <c r="N178" s="454" t="s">
        <v>61</v>
      </c>
      <c r="O178" s="293" t="s">
        <v>145</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99999999999999" hidden="1" customHeight="1" outlineLevel="1">
      <c r="A179" s="249"/>
      <c r="B179" s="440" t="str">
        <f>TEXT($B$58*$F$58-G58,"###.00")&amp;" /固定除く"</f>
        <v>.00 /固定除く</v>
      </c>
      <c r="C179" s="441"/>
      <c r="D179" s="441"/>
      <c r="E179" s="441"/>
      <c r="F179" s="288" t="str">
        <f>H178&amp;" "&amp;K$174&amp;" + "&amp;$I$53&amp;" "&amp;$I$54</f>
        <v>NEDO事業の従事時間(h/月) 0 + 他の公的事業従事時間(h/月) 0</v>
      </c>
      <c r="G179" s="289"/>
      <c r="H179" s="290"/>
      <c r="I179" s="290"/>
      <c r="J179" s="290"/>
      <c r="K179" s="290"/>
      <c r="L179" s="290"/>
      <c r="M179" s="216"/>
      <c r="N179" s="454"/>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99999999999999"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99999999999999" hidden="1" customHeight="1" outlineLevel="1">
      <c r="A181" s="249"/>
      <c r="B181" s="297" t="s">
        <v>153</v>
      </c>
      <c r="C181" s="234"/>
      <c r="D181" s="265"/>
      <c r="E181" s="265"/>
      <c r="F181" s="298" t="str">
        <f>$O$156</f>
        <v>所定労働時間(h/月)</v>
      </c>
      <c r="G181" s="443" t="s">
        <v>51</v>
      </c>
      <c r="H181" s="249"/>
      <c r="I181" s="249"/>
      <c r="J181" s="257" t="str">
        <f>$H$53</f>
        <v>NEDO事業の従事時間(h/月)</v>
      </c>
      <c r="K181" s="234"/>
      <c r="L181" s="227"/>
      <c r="M181" s="452">
        <f>$H$54</f>
        <v>0</v>
      </c>
      <c r="N181" s="453"/>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99999999999999" hidden="1" customHeight="1" outlineLevel="1">
      <c r="A182" s="249"/>
      <c r="B182" s="440" t="str">
        <f>"( "&amp;H58+I58</f>
        <v>( 0</v>
      </c>
      <c r="C182" s="441"/>
      <c r="D182" s="301"/>
      <c r="E182" s="267"/>
      <c r="F182" s="302" t="str">
        <f>"ー　 "&amp;B58*F58-G58+D58&amp;"/固定含む )"</f>
        <v>ー　 0/固定含む )</v>
      </c>
      <c r="G182" s="441"/>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99999999999999"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99999999999999"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99999999999999"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99999999999999" hidden="1" customHeight="1" outlineLevel="1">
      <c r="A186" s="258" t="s">
        <v>56</v>
      </c>
      <c r="B186" s="254" t="s">
        <v>111</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4"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146</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4" hidden="1" outlineLevel="1">
      <c r="A188" s="249"/>
      <c r="B188" s="257"/>
      <c r="C188" s="233">
        <f>$A$54</f>
        <v>23</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99999999999999"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99999999999999"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99999999999999" hidden="1" customHeight="1" outlineLevel="1">
      <c r="A191" s="271"/>
      <c r="B191" s="270" t="s">
        <v>146</v>
      </c>
      <c r="C191" s="271"/>
      <c r="D191" s="270"/>
      <c r="E191" s="271"/>
      <c r="F191" s="265"/>
      <c r="G191" s="255" t="s">
        <v>154</v>
      </c>
      <c r="H191" s="274"/>
      <c r="I191" s="272"/>
      <c r="J191" s="273" t="str">
        <f>$H$53</f>
        <v>NEDO事業の従事時間(h/月)</v>
      </c>
      <c r="K191" s="216"/>
      <c r="L191" s="216"/>
      <c r="M191" s="273" t="s">
        <v>155</v>
      </c>
      <c r="N191" s="258"/>
      <c r="O191" s="284" t="s">
        <v>156</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99999999999999" hidden="1" customHeight="1" outlineLevel="1">
      <c r="A192" s="249"/>
      <c r="B192" s="448">
        <f>O188</f>
        <v>0</v>
      </c>
      <c r="C192" s="449"/>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99999999999999"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99999999999999"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99999999999999"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99999999999999"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99999999999999"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99999999999999"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99999999999999"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99999999999999"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99999999999999"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99999999999999"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99999999999999"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99999999999999"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99999999999999"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99999999999999"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99999999999999"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99999999999999"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99999999999999"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99999999999999"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99999999999999"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99999999999999"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99999999999999"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99999999999999"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99999999999999"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99999999999999"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99999999999999" hidden="1" customHeight="1" outlineLevel="1">
      <c r="A217" s="258" t="s">
        <v>56</v>
      </c>
      <c r="B217" s="254" t="s">
        <v>110</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4"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157</v>
      </c>
      <c r="N218" s="216"/>
      <c r="O218" s="311" t="s">
        <v>146</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4" hidden="1" outlineLevel="1">
      <c r="A219" s="249"/>
      <c r="B219" s="257"/>
      <c r="C219" s="233">
        <f>$A$54</f>
        <v>23</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99999999999999"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99999999999999"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99999999999999" hidden="1" customHeight="1" outlineLevel="1">
      <c r="A222" s="271"/>
      <c r="B222" s="270" t="s">
        <v>146</v>
      </c>
      <c r="C222" s="271"/>
      <c r="D222" s="270"/>
      <c r="E222" s="271"/>
      <c r="F222" s="265"/>
      <c r="G222" s="253" t="s">
        <v>158</v>
      </c>
      <c r="H222" s="274"/>
      <c r="I222" s="272"/>
      <c r="J222" s="273" t="str">
        <f>$H$53</f>
        <v>NEDO事業の従事時間(h/月)</v>
      </c>
      <c r="K222" s="216"/>
      <c r="L222" s="216"/>
      <c r="M222" s="273" t="s">
        <v>155</v>
      </c>
      <c r="N222" s="258"/>
      <c r="O222" s="284" t="s">
        <v>156</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99999999999999" hidden="1" customHeight="1" outlineLevel="1">
      <c r="A223" s="249"/>
      <c r="B223" s="448">
        <f>O219</f>
        <v>0</v>
      </c>
      <c r="C223" s="449"/>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99999999999999"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99999999999999"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99999999999999"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99999999999999"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99999999999999"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99999999999999"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99999999999999"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99999999999999"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99999999999999"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99999999999999"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99999999999999"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99999999999999"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99999999999999"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99999999999999"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99999999999999"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99999999999999"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99999999999999"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99999999999999"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99999999999999"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99999999999999"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99999999999999"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99999999999999"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99999999999999"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99999999999999"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99999999999999" customHeight="1" collapsed="1"/>
  </sheetData>
  <sheetProtection algorithmName="SHA-512" hashValue="kNPCyzD2Nfl3nh07arJDDScRX1hEBfofuPdbZqQZFLAwegnZxs3rLzjQ9jgogchFouy+MqHr1JszsR0OayY2ug==" saltValue="V/XEk3vi9gLlXhBiUI9KzQ==" spinCount="100000" sheet="1" formatRows="0" selectLockedCells="1"/>
  <dataConsolidate/>
  <mergeCells count="140">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s>
  <phoneticPr fontId="2"/>
  <conditionalFormatting sqref="A13:Q43">
    <cfRule type="expression" dxfId="211" priority="37">
      <formula>OR($C13="休暇",$C13="休日")</formula>
    </cfRule>
  </conditionalFormatting>
  <conditionalFormatting sqref="B13:B43">
    <cfRule type="expression" dxfId="210" priority="85">
      <formula>$B13="土"</formula>
    </cfRule>
    <cfRule type="expression" dxfId="209" priority="84">
      <formula>$B13="日"</formula>
    </cfRule>
  </conditionalFormatting>
  <conditionalFormatting sqref="B64 B68 F68 B71">
    <cfRule type="expression" dxfId="208" priority="35">
      <formula>OR($N$54="管理職",$N$54="裁量労働制",$N$54="固定残業制")</formula>
    </cfRule>
  </conditionalFormatting>
  <conditionalFormatting sqref="B64 B68 F68">
    <cfRule type="expression" dxfId="207" priority="3">
      <formula>OR($N$54="(大学・国研等)管理職",$N$54="(大学・国研等)裁量労働制")</formula>
    </cfRule>
  </conditionalFormatting>
  <conditionalFormatting sqref="B76">
    <cfRule type="expression" dxfId="206" priority="15">
      <formula>OR($N$54="管理職",$N$54="裁量労働制")</formula>
    </cfRule>
  </conditionalFormatting>
  <conditionalFormatting sqref="B77">
    <cfRule type="expression" dxfId="205" priority="29">
      <formula>OR($N$54="管理職",$N$54="裁量労働制")</formula>
    </cfRule>
  </conditionalFormatting>
  <conditionalFormatting sqref="B80">
    <cfRule type="expression" dxfId="204" priority="27">
      <formula>$N$54="固定残業制"</formula>
    </cfRule>
  </conditionalFormatting>
  <conditionalFormatting sqref="B83 B87 B90">
    <cfRule type="expression" dxfId="203" priority="24">
      <formula>$N$54="固定残業制"</formula>
    </cfRule>
  </conditionalFormatting>
  <conditionalFormatting sqref="B84 B88 B91">
    <cfRule type="expression" dxfId="202" priority="21">
      <formula>$N$54="固定残業制"</formula>
    </cfRule>
  </conditionalFormatting>
  <conditionalFormatting sqref="B65:C65 B69:C69 F69 B72:C72 B78:C78">
    <cfRule type="expression" dxfId="201" priority="9">
      <formula>OR($N$54="管理職",$N$54="裁量労働制")</formula>
    </cfRule>
  </conditionalFormatting>
  <conditionalFormatting sqref="B65:C65 B69:C69 F69 B72:C72">
    <cfRule type="expression" dxfId="200" priority="33">
      <formula>OR($N$54="管理職",$N$54="裁量労働制",$N$54="固定残業制")</formula>
    </cfRule>
  </conditionalFormatting>
  <conditionalFormatting sqref="B65:C65 B69:C69 F69">
    <cfRule type="expression" dxfId="199" priority="2">
      <formula>OR($N$54="(大学・国研等)管理職",$N$54="(大学・国研等)裁量労働制")</formula>
    </cfRule>
  </conditionalFormatting>
  <conditionalFormatting sqref="B69:D69">
    <cfRule type="expression" dxfId="198" priority="7">
      <formula>OR($N$54="管理職",$N$54="裁量労働制",$N$54="固定残業制",$N$54="(大学・国研等)管理職",$N$54="(大学・国研等)裁量労働制")</formula>
    </cfRule>
  </conditionalFormatting>
  <conditionalFormatting sqref="C64 F64:O64 C68 G68:O68 C71:N71">
    <cfRule type="expression" dxfId="197" priority="14">
      <formula>OR($N$54="管理職",$N$54="裁量労働制",$N$54="固定残業制")</formula>
    </cfRule>
  </conditionalFormatting>
  <conditionalFormatting sqref="C80:L80">
    <cfRule type="expression" dxfId="196" priority="25">
      <formula>$N$54="固定残業制"</formula>
    </cfRule>
  </conditionalFormatting>
  <conditionalFormatting sqref="C83:L83 C90:N90 C87:E87">
    <cfRule type="expression" dxfId="195" priority="18">
      <formula>$N$54="固定残業制"</formula>
    </cfRule>
  </conditionalFormatting>
  <conditionalFormatting sqref="C84:L84 C88:L88 C91:N91">
    <cfRule type="expression" dxfId="194" priority="19">
      <formula>$N$54="固定残業制"</formula>
    </cfRule>
  </conditionalFormatting>
  <conditionalFormatting sqref="C76:N76">
    <cfRule type="expression" dxfId="193" priority="34">
      <formula>OR($N$54="管理職",$N$54="裁量労働制")</formula>
    </cfRule>
  </conditionalFormatting>
  <conditionalFormatting sqref="C78:N78">
    <cfRule type="expression" dxfId="192" priority="32">
      <formula>OR($N$54="管理職",$N$54="裁量労働制")</formula>
    </cfRule>
  </conditionalFormatting>
  <conditionalFormatting sqref="C64:O64 C68 G68:O68">
    <cfRule type="expression" dxfId="191" priority="12">
      <formula>OR($N$54="管理職",$N$54="裁量労働制",$N$54="固定残業制",$N$54="(大学・国研等)管理職",$N$54="(大学・国研等)裁量労働制")</formula>
    </cfRule>
  </conditionalFormatting>
  <conditionalFormatting sqref="D65">
    <cfRule type="expression" dxfId="190" priority="1">
      <formula>OR($N$54="(大学・国研等)管理職",$N$54="(大学・国研等)裁量労働制")</formula>
    </cfRule>
  </conditionalFormatting>
  <conditionalFormatting sqref="D65:O65 C69 G69:O69 C72:N72">
    <cfRule type="expression" dxfId="189" priority="11">
      <formula>OR($N$54="管理職",$N$54="裁量労働制",$N$54="固定残業制")</formula>
    </cfRule>
  </conditionalFormatting>
  <conditionalFormatting sqref="D65:O65 C69 G69:O69">
    <cfRule type="expression" dxfId="188" priority="5">
      <formula>OR($N$54="(大学・国研等)管理職",$N$54="(大学・国研等)裁量労働制")</formula>
    </cfRule>
  </conditionalFormatting>
  <conditionalFormatting sqref="E10:F10">
    <cfRule type="expression" dxfId="187" priority="75">
      <formula>OR(I9="管理職/高プロ",I9="固定残業代有",I9="(大学・国研等)管理職/高プロ")</formula>
    </cfRule>
  </conditionalFormatting>
  <conditionalFormatting sqref="F83:L83 H90:N90">
    <cfRule type="expression" dxfId="186" priority="6">
      <formula>$N$54="固定残業制"</formula>
    </cfRule>
  </conditionalFormatting>
  <conditionalFormatting sqref="F87:L87">
    <cfRule type="expression" dxfId="185" priority="20">
      <formula>$N$54="固定残業制"</formula>
    </cfRule>
  </conditionalFormatting>
  <conditionalFormatting sqref="F77:N77">
    <cfRule type="expression" dxfId="184" priority="16">
      <formula>OR($N$54="管理職",$N$54="裁量労働制")</formula>
    </cfRule>
  </conditionalFormatting>
  <conditionalFormatting sqref="G10">
    <cfRule type="expression" dxfId="183" priority="80">
      <formula>OR($I$9="管理職/高プロ",$I$9="固定残業代有",$I$9="(大学・国研等)管理職/高プロ")</formula>
    </cfRule>
  </conditionalFormatting>
  <conditionalFormatting sqref="H2">
    <cfRule type="expression" dxfId="182" priority="78">
      <formula>COUNTA($F$1)=1</formula>
    </cfRule>
  </conditionalFormatting>
  <conditionalFormatting sqref="H10">
    <cfRule type="expression" dxfId="181" priority="73">
      <formula>OR($I$9="管理職/高プロ",$I$9="裁量",$I$9="固定残業代有",$I$9="(大学・国研等)裁量")</formula>
    </cfRule>
  </conditionalFormatting>
  <conditionalFormatting sqref="I9:J9">
    <cfRule type="expression" dxfId="180" priority="81">
      <formula>COUNTA($F$1)=1</formula>
    </cfRule>
  </conditionalFormatting>
  <conditionalFormatting sqref="I1:M1">
    <cfRule type="expression" dxfId="179" priority="83">
      <formula>$I$1&lt;&gt;"-"</formula>
    </cfRule>
  </conditionalFormatting>
  <conditionalFormatting sqref="J10">
    <cfRule type="expression" dxfId="178" priority="74">
      <formula>OR($I$9="管理職/高プロ",$I$9="裁量",$I$9="固定残業代有",$I$9="(大学・国研等)裁量")</formula>
    </cfRule>
  </conditionalFormatting>
  <conditionalFormatting sqref="K10">
    <cfRule type="expression" dxfId="177" priority="76">
      <formula>OR($I$9="裁量",$I$9="固定残業代有",$I$9="(大学・国研等)裁量")</formula>
    </cfRule>
  </conditionalFormatting>
  <conditionalFormatting sqref="M80">
    <cfRule type="expression" dxfId="176" priority="26">
      <formula>$N$54="固定残業制"</formula>
    </cfRule>
  </conditionalFormatting>
  <conditionalFormatting sqref="M83 M87 O90">
    <cfRule type="expression" dxfId="175" priority="23">
      <formula>$N$54="固定残業制"</formula>
    </cfRule>
  </conditionalFormatting>
  <conditionalFormatting sqref="M84 M88 O91">
    <cfRule type="expression" dxfId="174" priority="22">
      <formula>$N$54="固定残業制"</formula>
    </cfRule>
  </conditionalFormatting>
  <conditionalFormatting sqref="N10">
    <cfRule type="expression" dxfId="173" priority="82">
      <formula>OR($I$9="裁量",$I$9="固定残業代有",$I$9="(大学・国研等)裁量")</formula>
    </cfRule>
  </conditionalFormatting>
  <conditionalFormatting sqref="O10">
    <cfRule type="expression" dxfId="172" priority="86">
      <formula>OR($H$2="あり",$Q$2="あり")</formula>
    </cfRule>
  </conditionalFormatting>
  <conditionalFormatting sqref="O76">
    <cfRule type="expression" dxfId="171" priority="31">
      <formula>OR($N$54="管理職",$N$54="裁量労働制")</formula>
    </cfRule>
  </conditionalFormatting>
  <conditionalFormatting sqref="O77">
    <cfRule type="expression" dxfId="170" priority="10">
      <formula>OR(,$N$54="管理職",$N$54="裁量労働制")</formula>
    </cfRule>
  </conditionalFormatting>
  <conditionalFormatting sqref="O78">
    <cfRule type="expression" dxfId="169" priority="28">
      <formula>OR($N$54="管理職",$N$54="裁量労働制")</formula>
    </cfRule>
  </conditionalFormatting>
  <conditionalFormatting sqref="O80 O84 O88">
    <cfRule type="expression" dxfId="168" priority="17">
      <formula>$N$54="固定残業制"</formula>
    </cfRule>
  </conditionalFormatting>
  <conditionalFormatting sqref="P64 D68 O68:P68">
    <cfRule type="expression" dxfId="167" priority="4">
      <formula>OR($N$54="(大学・国研等)管理職",$N$54="(大学・国研等)裁量労働制")</formula>
    </cfRule>
  </conditionalFormatting>
  <conditionalFormatting sqref="P64 D68 P68 O71">
    <cfRule type="expression" dxfId="166" priority="13">
      <formula>OR($N$54="管理職",$N$54="裁量労働制",$N$54="固定残業制")</formula>
    </cfRule>
  </conditionalFormatting>
  <conditionalFormatting sqref="P65 P69 O72">
    <cfRule type="expression" dxfId="165" priority="8">
      <formula>OR($N$54="管理職",$N$54="裁量労働制",$N$54="固定残業制")</formula>
    </cfRule>
  </conditionalFormatting>
  <conditionalFormatting sqref="P65 P69">
    <cfRule type="expression" dxfId="164" priority="30">
      <formula>OR($N$54="管理職",$N$54="裁量労働制",$N$54="(大学・国研等)管理職",$N$54="(大学・国研等)裁量労働制")</formula>
    </cfRule>
  </conditionalFormatting>
  <conditionalFormatting sqref="Q2">
    <cfRule type="expression" dxfId="163" priority="79">
      <formula>COUNTA($F$1)=1</formula>
    </cfRule>
  </conditionalFormatting>
  <conditionalFormatting sqref="Q10">
    <cfRule type="expression" dxfId="162" priority="87">
      <formula>OR($H$2="あり",$Q$2="あり")</formula>
    </cfRule>
  </conditionalFormatting>
  <conditionalFormatting sqref="AI1">
    <cfRule type="expression" dxfId="160" priority="89">
      <formula>COUNTIF(AI2:AI26,"○")=COUNTA($AH$2:$AH$26)</formula>
    </cfRule>
  </conditionalFormatting>
  <dataValidations count="8">
    <dataValidation type="custom" allowBlank="1" showInputMessage="1" showErrorMessage="1" sqref="I20" xr:uid="{AC3DBBF0-EC43-4EDF-A56D-48128B93F2AC}">
      <formula1>IF($C20="休日",I20="",I20&gt;"*")</formula1>
    </dataValidation>
    <dataValidation type="list" allowBlank="1" showInputMessage="1" showErrorMessage="1" sqref="C13:C43" xr:uid="{38A4C7FC-D272-46B5-918E-93A0F1B33522}">
      <formula1>$AP$4:$AP$7</formula1>
    </dataValidation>
    <dataValidation type="list" imeMode="on" allowBlank="1" sqref="I9:J9" xr:uid="{BE1652C3-E600-41CD-BF51-D5581275893B}">
      <formula1>"通常勤務,管理職/高プロ,裁量,固定残業代有,出向,(大学・国研等)管理職/高プロ,(大学・国研等)裁量,その他"</formula1>
    </dataValidation>
    <dataValidation type="list" allowBlank="1" showInputMessage="1" showErrorMessage="1" sqref="N55:P55" xr:uid="{7208268F-0ECE-434E-AE29-B454AB7BCE8B}">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C419C914-925A-4E57-AF70-4FB8BD9BDEB8}">
      <formula1>0</formula1>
      <formula2>0.999988425925926</formula2>
    </dataValidation>
    <dataValidation type="time" operator="greaterThan" allowBlank="1" showInputMessage="1" showErrorMessage="1" errorTitle="時刻を入力して下さい。" error="0:01以上の時刻を入力して下さい。" sqref="G13:G43 E13:E43" xr:uid="{6DC9425D-4F8A-4A67-97BA-D17A5F38B83C}">
      <formula1>0</formula1>
    </dataValidation>
    <dataValidation type="list" allowBlank="1" showInputMessage="1" showErrorMessage="1" sqref="F1:H1" xr:uid="{1BB62A32-AF02-427A-9A46-BB3E68E519D7}">
      <formula1>"委託業務従事日誌,補助事業従事日誌"</formula1>
    </dataValidation>
    <dataValidation type="list" allowBlank="1" showInputMessage="1" showErrorMessage="1" sqref="H2 Q2" xr:uid="{73744423-EF5B-4C94-9E80-4033973CD028}">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16A76904-775A-4183-A5F9-1B110048B287}">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7A2AF11F-18CF-47F0-8D50-E07DB0BC92C6}">
            <xm:f>NOT(ISERROR(SEARCH("✕",AI2)))</xm:f>
            <xm:f>"✕"</xm:f>
            <x14:dxf>
              <font>
                <b/>
                <i val="0"/>
                <color rgb="FFFF0000"/>
              </font>
              <fill>
                <patternFill patternType="none">
                  <bgColor auto="1"/>
                </patternFill>
              </fill>
            </x14:dxf>
          </x14:cfRule>
          <xm:sqref>AI2:AI22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（日報）従事日誌202504</vt:lpstr>
      <vt:lpstr>（日報）従事日誌202505</vt:lpstr>
      <vt:lpstr>（日報）従事日誌202506</vt:lpstr>
      <vt:lpstr>（日報）従事日誌202507</vt:lpstr>
      <vt:lpstr>（日報）従事日誌202508</vt:lpstr>
      <vt:lpstr>（日報）従事日誌202509</vt:lpstr>
      <vt:lpstr>（日報）従事日誌202510</vt:lpstr>
      <vt:lpstr>（日報）従事日誌202511</vt:lpstr>
      <vt:lpstr>（日報）従事日誌202512</vt:lpstr>
      <vt:lpstr>（日報）従事日誌202601</vt:lpstr>
      <vt:lpstr>（日報）従事日誌202602</vt:lpstr>
      <vt:lpstr>（日報）従事日誌202603</vt:lpstr>
      <vt:lpstr>'（日報）従事日誌202504'!Print_Area</vt:lpstr>
      <vt:lpstr>'（日報）従事日誌202505'!Print_Area</vt:lpstr>
      <vt:lpstr>'（日報）従事日誌202506'!Print_Area</vt:lpstr>
      <vt:lpstr>'（日報）従事日誌202507'!Print_Area</vt:lpstr>
      <vt:lpstr>'（日報）従事日誌202508'!Print_Area</vt:lpstr>
      <vt:lpstr>'（日報）従事日誌202509'!Print_Area</vt:lpstr>
      <vt:lpstr>'（日報）従事日誌202510'!Print_Area</vt:lpstr>
      <vt:lpstr>'（日報）従事日誌202511'!Print_Area</vt:lpstr>
      <vt:lpstr>'（日報）従事日誌202512'!Print_Area</vt:lpstr>
      <vt:lpstr>'（日報）従事日誌202601'!Print_Area</vt:lpstr>
      <vt:lpstr>'（日報）従事日誌202602'!Print_Area</vt:lpstr>
      <vt:lpstr>'（日報）従事日誌202603'!Print_Area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