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spreadsheetml.comments+xml" PartName="/xl/comments8.xml"/>
  <Override ContentType="application/vnd.openxmlformats-officedocument.spreadsheetml.comments+xml" PartName="/xl/comments9.xml"/>
  <Override ContentType="application/vnd.openxmlformats-officedocument.spreadsheetml.comments+xml" PartName="/xl/comments10.xml"/>
  <Override ContentType="application/vnd.openxmlformats-officedocument.spreadsheetml.comments+xml" PartName="/xl/comments11.xml"/>
  <Override ContentType="application/vnd.openxmlformats-officedocument.spreadsheetml.comments+xml" PartName="/xl/comments1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filterPrivacy="1" codeName="ThisWorkbook" defaultThemeVersion="124226"/>
  <xr:revisionPtr revIDLastSave="0" documentId="13_ncr:1_{FB0290B7-693D-42A3-BE47-5BE50A9A3524}" xr6:coauthVersionLast="47" xr6:coauthVersionMax="47" xr10:uidLastSave="{00000000-0000-0000-0000-000000000000}"/>
  <bookViews>
    <workbookView xWindow="-120" yWindow="-16320" windowWidth="29040" windowHeight="15840" xr2:uid="{F0CF7462-C56F-4B0A-8047-9422B17A0581}"/>
  </bookViews>
  <sheets>
    <sheet name="（週単位）週報202504" sheetId="57" r:id="rId1"/>
    <sheet name="（週単位）週報202505" sheetId="58" r:id="rId2"/>
    <sheet name="（週単位）週報202506" sheetId="59" r:id="rId3"/>
    <sheet name="（週単位）週報202507" sheetId="61" r:id="rId4"/>
    <sheet name="（週単位）週報202508" sheetId="62" r:id="rId5"/>
    <sheet name="（週単位）週報202509" sheetId="63" r:id="rId6"/>
    <sheet name="（週単位）週報202510" sheetId="64" r:id="rId7"/>
    <sheet name="（週単位）週報202511" sheetId="65" r:id="rId8"/>
    <sheet name="（週単位）週報202512" sheetId="66" r:id="rId9"/>
    <sheet name="（週単位）週報202601" sheetId="67" r:id="rId10"/>
    <sheet name="（週単位）週報202602" sheetId="68" r:id="rId11"/>
    <sheet name="（週単位）週報202603" sheetId="69" r:id="rId12"/>
  </sheets>
  <definedNames>
    <definedName name="_xlnm.Print_Area" localSheetId="0">'（週単位）週報202504'!$A$1:$Q$51</definedName>
    <definedName name="_xlnm.Print_Area" localSheetId="1">'（週単位）週報202505'!$A$1:$Q$51</definedName>
    <definedName name="_xlnm.Print_Area" localSheetId="2">'（週単位）週報202506'!$A$1:$Q$51</definedName>
    <definedName name="_xlnm.Print_Area" localSheetId="3">'（週単位）週報202507'!$A$1:$Q$51</definedName>
    <definedName name="_xlnm.Print_Area" localSheetId="4">'（週単位）週報202508'!$A$1:$Q$51</definedName>
    <definedName name="_xlnm.Print_Area" localSheetId="5">'（週単位）週報202509'!$A$1:$Q$51</definedName>
    <definedName name="_xlnm.Print_Area" localSheetId="6">'（週単位）週報202510'!$A$1:$Q$51</definedName>
    <definedName name="_xlnm.Print_Area" localSheetId="7">'（週単位）週報202511'!$A$1:$Q$51</definedName>
    <definedName name="_xlnm.Print_Area" localSheetId="8">'（週単位）週報202512'!$A$1:$Q$51</definedName>
    <definedName name="_xlnm.Print_Area" localSheetId="9">'（週単位）週報202601'!$A$1:$Q$51</definedName>
    <definedName name="_xlnm.Print_Area" localSheetId="10">'（週単位）週報202602'!$A$1:$Q$51</definedName>
    <definedName name="_xlnm.Print_Area" localSheetId="11">'（週単位）週報202603'!$A$1:$Q$51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18" i="69" l="1" a="1"/>
  <c r="AI18" i="69"/>
  <c r="AI18" i="68" a="1"/>
  <c r="AI18" i="68"/>
  <c r="AI18" i="67" a="1"/>
  <c r="AI18" i="67"/>
  <c r="AI18" i="66" a="1"/>
  <c r="AI18" i="66"/>
  <c r="AI18" i="65" a="1"/>
  <c r="AI18" i="65"/>
  <c r="AI18" i="64" a="1"/>
  <c r="AI18" i="64"/>
  <c r="AI18" i="63" a="1"/>
  <c r="AI18" i="63"/>
  <c r="AI18" i="62" a="1"/>
  <c r="AI18" i="62"/>
  <c r="AI18" i="61" a="1"/>
  <c r="AI18" i="61"/>
  <c r="AI18" i="59" a="1"/>
  <c r="AI18" i="59"/>
  <c r="AI18" i="58" a="1"/>
  <c r="AI18" i="58"/>
  <c r="AI18" i="57" a="1"/>
  <c r="AI18" i="57"/>
  <c r="Q1" i="69"/>
  <c r="Q1" i="68"/>
  <c r="Q1" i="67"/>
  <c r="Q1" i="66"/>
  <c r="Q1" i="65"/>
  <c r="Q1" i="64"/>
  <c r="Q1" i="63"/>
  <c r="Q1" i="62"/>
  <c r="Q1" i="61"/>
  <c r="Q1" i="59"/>
  <c r="Q1" i="58"/>
  <c r="Q1" i="57"/>
  <c r="O223" i="69"/>
  <c r="M223" i="69"/>
  <c r="J223" i="69"/>
  <c r="G223" i="69"/>
  <c r="J222" i="69"/>
  <c r="M219" i="69"/>
  <c r="H219" i="69" a="1"/>
  <c r="H219" i="69" s="1"/>
  <c r="C219" i="69"/>
  <c r="O219" i="69" s="1"/>
  <c r="B223" i="69" s="1"/>
  <c r="E223" i="69" s="1" a="1"/>
  <c r="E223" i="69" s="1"/>
  <c r="H218" i="69"/>
  <c r="H218" i="69" a="1"/>
  <c r="B218" i="69"/>
  <c r="O192" i="69"/>
  <c r="M192" i="69"/>
  <c r="J192" i="69"/>
  <c r="G192" i="69"/>
  <c r="J191" i="69"/>
  <c r="H188" i="69"/>
  <c r="H188" i="69" a="1"/>
  <c r="C188" i="69"/>
  <c r="O188" i="69" s="1"/>
  <c r="B192" i="69" s="1"/>
  <c r="E192" i="69" s="1" a="1"/>
  <c r="E192" i="69" s="1"/>
  <c r="H187" i="69" a="1"/>
  <c r="H187" i="69" s="1"/>
  <c r="B187" i="69"/>
  <c r="F182" i="69"/>
  <c r="B182" i="69"/>
  <c r="M181" i="69"/>
  <c r="J181" i="69"/>
  <c r="H182" i="69" s="1"/>
  <c r="F181" i="69"/>
  <c r="Q180" i="69"/>
  <c r="P180" i="69"/>
  <c r="Q179" i="69"/>
  <c r="O179" i="69"/>
  <c r="F179" i="69"/>
  <c r="B179" i="69"/>
  <c r="K178" i="69"/>
  <c r="H178" i="69"/>
  <c r="B178" i="69"/>
  <c r="Q175" i="69"/>
  <c r="P175" i="69"/>
  <c r="O175" i="69"/>
  <c r="B175" i="69"/>
  <c r="Q174" i="69"/>
  <c r="K174" i="69"/>
  <c r="H174" i="69"/>
  <c r="F175" i="69" s="1"/>
  <c r="B174" i="69"/>
  <c r="Q171" i="69"/>
  <c r="P171" i="69"/>
  <c r="O171" i="69"/>
  <c r="F171" i="69"/>
  <c r="B171" i="69"/>
  <c r="Q170" i="69"/>
  <c r="N164" i="69"/>
  <c r="J164" i="69"/>
  <c r="G164" i="69"/>
  <c r="E164" i="69" a="1"/>
  <c r="E164" i="69" s="1"/>
  <c r="B164" i="69"/>
  <c r="N163" i="69"/>
  <c r="N71" i="69" s="1" a="1"/>
  <c r="N71" i="69" s="1"/>
  <c r="K163" i="69"/>
  <c r="O161" i="69"/>
  <c r="J161" i="69"/>
  <c r="G161" i="69"/>
  <c r="E161" i="69" a="1"/>
  <c r="E161" i="69" s="1"/>
  <c r="B161" i="69"/>
  <c r="O160" i="69"/>
  <c r="J160" i="69"/>
  <c r="M157" i="69"/>
  <c r="J157" i="69"/>
  <c r="H157" i="69"/>
  <c r="F157" i="69"/>
  <c r="O157" i="69" s="1"/>
  <c r="E157" i="69"/>
  <c r="B157" i="69"/>
  <c r="F156" i="69"/>
  <c r="E156" i="69"/>
  <c r="B156" i="69"/>
  <c r="K138" i="69"/>
  <c r="F108" i="69" s="1"/>
  <c r="H138" i="69"/>
  <c r="B138" i="69"/>
  <c r="Q135" i="69"/>
  <c r="P135" i="69"/>
  <c r="O135" i="69"/>
  <c r="Q134" i="69"/>
  <c r="F133" i="69"/>
  <c r="B133" i="69"/>
  <c r="O130" i="69"/>
  <c r="J130" i="69"/>
  <c r="G130" i="69"/>
  <c r="O129" i="69"/>
  <c r="J129" i="69"/>
  <c r="M126" i="69"/>
  <c r="H126" i="69" a="1"/>
  <c r="H126" i="69" s="1"/>
  <c r="F126" i="69"/>
  <c r="E126" i="69"/>
  <c r="B126" i="69"/>
  <c r="H125" i="69"/>
  <c r="H125" i="69" a="1"/>
  <c r="F125" i="69"/>
  <c r="E125" i="69"/>
  <c r="B125" i="69"/>
  <c r="N107" i="69"/>
  <c r="I107" i="69"/>
  <c r="H107" i="69"/>
  <c r="B107" i="69"/>
  <c r="Q104" i="69"/>
  <c r="P104" i="69"/>
  <c r="Q103" i="69"/>
  <c r="N102" i="69"/>
  <c r="J102" i="69"/>
  <c r="F102" i="69"/>
  <c r="B102" i="69"/>
  <c r="O99" i="69"/>
  <c r="L99" i="69"/>
  <c r="J99" i="69"/>
  <c r="G99" i="69"/>
  <c r="M98" i="69"/>
  <c r="J98" i="69"/>
  <c r="M95" i="69"/>
  <c r="H95" i="69" a="1"/>
  <c r="H95" i="69" s="1"/>
  <c r="F95" i="69"/>
  <c r="O95" i="69" s="1"/>
  <c r="E95" i="69"/>
  <c r="B95" i="69"/>
  <c r="H94" i="69"/>
  <c r="H94" i="69" a="1"/>
  <c r="F94" i="69"/>
  <c r="E94" i="69"/>
  <c r="B94" i="69"/>
  <c r="O223" i="68"/>
  <c r="M223" i="68"/>
  <c r="J223" i="68"/>
  <c r="G223" i="68"/>
  <c r="J222" i="68"/>
  <c r="M219" i="68"/>
  <c r="H219" i="68" a="1"/>
  <c r="H219" i="68" s="1"/>
  <c r="C219" i="68"/>
  <c r="O219" i="68" s="1"/>
  <c r="B223" i="68" s="1"/>
  <c r="E223" i="68" s="1" a="1"/>
  <c r="E223" i="68" s="1"/>
  <c r="H218" i="68"/>
  <c r="H218" i="68" a="1"/>
  <c r="B218" i="68"/>
  <c r="O192" i="68"/>
  <c r="M192" i="68"/>
  <c r="J192" i="68"/>
  <c r="G192" i="68"/>
  <c r="J191" i="68"/>
  <c r="H188" i="68"/>
  <c r="H188" i="68" a="1"/>
  <c r="C188" i="68"/>
  <c r="O188" i="68" s="1"/>
  <c r="B192" i="68" s="1"/>
  <c r="E192" i="68" s="1" a="1"/>
  <c r="E192" i="68" s="1"/>
  <c r="H187" i="68" a="1"/>
  <c r="H187" i="68" s="1"/>
  <c r="B187" i="68"/>
  <c r="F182" i="68"/>
  <c r="B182" i="68"/>
  <c r="M181" i="68"/>
  <c r="J181" i="68"/>
  <c r="H182" i="68" s="1"/>
  <c r="F181" i="68"/>
  <c r="Q180" i="68"/>
  <c r="P180" i="68"/>
  <c r="Q179" i="68"/>
  <c r="O179" i="68"/>
  <c r="F179" i="68"/>
  <c r="B179" i="68"/>
  <c r="K178" i="68"/>
  <c r="H178" i="68"/>
  <c r="B178" i="68"/>
  <c r="Q175" i="68"/>
  <c r="P175" i="68"/>
  <c r="O175" i="68"/>
  <c r="B175" i="68"/>
  <c r="Q174" i="68"/>
  <c r="K174" i="68"/>
  <c r="H174" i="68"/>
  <c r="F175" i="68" s="1"/>
  <c r="B174" i="68"/>
  <c r="Q171" i="68"/>
  <c r="P171" i="68"/>
  <c r="O171" i="68"/>
  <c r="F171" i="68"/>
  <c r="B171" i="68"/>
  <c r="Q170" i="68"/>
  <c r="N164" i="68"/>
  <c r="J164" i="68"/>
  <c r="G164" i="68"/>
  <c r="E164" i="68" a="1"/>
  <c r="E164" i="68" s="1"/>
  <c r="B164" i="68"/>
  <c r="N163" i="68"/>
  <c r="K163" i="68"/>
  <c r="O161" i="68"/>
  <c r="J161" i="68"/>
  <c r="G161" i="68"/>
  <c r="E161" i="68" a="1"/>
  <c r="E161" i="68" s="1"/>
  <c r="B161" i="68"/>
  <c r="O160" i="68"/>
  <c r="J160" i="68"/>
  <c r="M157" i="68"/>
  <c r="J157" i="68"/>
  <c r="H157" i="68"/>
  <c r="F157" i="68"/>
  <c r="O157" i="68" s="1"/>
  <c r="E157" i="68"/>
  <c r="B157" i="68"/>
  <c r="F156" i="68"/>
  <c r="E156" i="68"/>
  <c r="B156" i="68"/>
  <c r="K138" i="68"/>
  <c r="F108" i="68" s="1"/>
  <c r="H138" i="68"/>
  <c r="B138" i="68"/>
  <c r="Q135" i="68"/>
  <c r="P135" i="68"/>
  <c r="O135" i="68"/>
  <c r="Q134" i="68"/>
  <c r="F133" i="68"/>
  <c r="B133" i="68"/>
  <c r="O130" i="68"/>
  <c r="J130" i="68"/>
  <c r="G130" i="68"/>
  <c r="O129" i="68"/>
  <c r="J129" i="68"/>
  <c r="M126" i="68"/>
  <c r="H126" i="68" a="1"/>
  <c r="H126" i="68" s="1"/>
  <c r="F126" i="68"/>
  <c r="E126" i="68"/>
  <c r="B126" i="68"/>
  <c r="H125" i="68"/>
  <c r="H125" i="68" a="1"/>
  <c r="F125" i="68"/>
  <c r="E125" i="68"/>
  <c r="B125" i="68"/>
  <c r="N107" i="68"/>
  <c r="I107" i="68"/>
  <c r="H107" i="68"/>
  <c r="B107" i="68"/>
  <c r="Q104" i="68"/>
  <c r="P104" i="68"/>
  <c r="Q103" i="68"/>
  <c r="N102" i="68"/>
  <c r="J102" i="68"/>
  <c r="F102" i="68"/>
  <c r="B102" i="68"/>
  <c r="O99" i="68"/>
  <c r="L99" i="68"/>
  <c r="J99" i="68"/>
  <c r="G99" i="68"/>
  <c r="M98" i="68"/>
  <c r="J98" i="68"/>
  <c r="M95" i="68"/>
  <c r="H95" i="68" a="1"/>
  <c r="H95" i="68" s="1"/>
  <c r="F95" i="68"/>
  <c r="O95" i="68" s="1"/>
  <c r="E95" i="68"/>
  <c r="B95" i="68"/>
  <c r="H94" i="68"/>
  <c r="H94" i="68" a="1"/>
  <c r="F94" i="68"/>
  <c r="E94" i="68"/>
  <c r="B94" i="68"/>
  <c r="O223" i="67"/>
  <c r="M223" i="67"/>
  <c r="J223" i="67"/>
  <c r="G223" i="67"/>
  <c r="J222" i="67"/>
  <c r="M219" i="67"/>
  <c r="H219" i="67" a="1"/>
  <c r="H219" i="67" s="1"/>
  <c r="C219" i="67"/>
  <c r="O219" i="67" s="1"/>
  <c r="B223" i="67" s="1"/>
  <c r="E223" i="67" s="1" a="1"/>
  <c r="E223" i="67" s="1"/>
  <c r="H218" i="67"/>
  <c r="H218" i="67" a="1"/>
  <c r="B218" i="67"/>
  <c r="O192" i="67"/>
  <c r="M192" i="67"/>
  <c r="J192" i="67"/>
  <c r="G192" i="67"/>
  <c r="J191" i="67"/>
  <c r="H188" i="67"/>
  <c r="H188" i="67" a="1"/>
  <c r="C188" i="67"/>
  <c r="O188" i="67" s="1"/>
  <c r="B192" i="67" s="1"/>
  <c r="E192" i="67" s="1" a="1"/>
  <c r="E192" i="67" s="1"/>
  <c r="H187" i="67" a="1"/>
  <c r="H187" i="67" s="1"/>
  <c r="B187" i="67"/>
  <c r="F182" i="67"/>
  <c r="B182" i="67"/>
  <c r="M181" i="67"/>
  <c r="J181" i="67"/>
  <c r="H182" i="67" s="1"/>
  <c r="F181" i="67"/>
  <c r="Q180" i="67"/>
  <c r="P180" i="67"/>
  <c r="Q179" i="67"/>
  <c r="O179" i="67"/>
  <c r="F179" i="67"/>
  <c r="B179" i="67"/>
  <c r="K178" i="67"/>
  <c r="H178" i="67"/>
  <c r="B178" i="67"/>
  <c r="Q175" i="67"/>
  <c r="P175" i="67"/>
  <c r="O175" i="67"/>
  <c r="B175" i="67"/>
  <c r="Q174" i="67"/>
  <c r="K174" i="67"/>
  <c r="H174" i="67"/>
  <c r="F175" i="67" s="1"/>
  <c r="B174" i="67"/>
  <c r="Q171" i="67"/>
  <c r="P171" i="67"/>
  <c r="O171" i="67"/>
  <c r="F171" i="67"/>
  <c r="B171" i="67"/>
  <c r="Q170" i="67"/>
  <c r="N164" i="67"/>
  <c r="J164" i="67"/>
  <c r="G164" i="67"/>
  <c r="E164" i="67" a="1"/>
  <c r="E164" i="67" s="1"/>
  <c r="B164" i="67"/>
  <c r="N163" i="67"/>
  <c r="N71" i="67" s="1" a="1"/>
  <c r="N71" i="67" s="1"/>
  <c r="K163" i="67"/>
  <c r="O161" i="67"/>
  <c r="J161" i="67"/>
  <c r="G161" i="67"/>
  <c r="E161" i="67" a="1"/>
  <c r="E161" i="67" s="1"/>
  <c r="B161" i="67"/>
  <c r="O160" i="67"/>
  <c r="J160" i="67"/>
  <c r="M157" i="67"/>
  <c r="J157" i="67"/>
  <c r="H157" i="67"/>
  <c r="F157" i="67"/>
  <c r="O157" i="67" s="1"/>
  <c r="E157" i="67"/>
  <c r="B157" i="67"/>
  <c r="F156" i="67"/>
  <c r="E156" i="67"/>
  <c r="B156" i="67"/>
  <c r="K138" i="67"/>
  <c r="F108" i="67" s="1"/>
  <c r="H138" i="67"/>
  <c r="B138" i="67"/>
  <c r="Q135" i="67"/>
  <c r="P135" i="67"/>
  <c r="O135" i="67"/>
  <c r="Q134" i="67"/>
  <c r="F133" i="67"/>
  <c r="B133" i="67"/>
  <c r="O130" i="67"/>
  <c r="J130" i="67"/>
  <c r="G130" i="67"/>
  <c r="O129" i="67"/>
  <c r="J129" i="67"/>
  <c r="M126" i="67"/>
  <c r="H126" i="67" a="1"/>
  <c r="H126" i="67" s="1"/>
  <c r="F126" i="67"/>
  <c r="E126" i="67"/>
  <c r="B126" i="67"/>
  <c r="H125" i="67"/>
  <c r="H125" i="67" a="1"/>
  <c r="F125" i="67"/>
  <c r="E125" i="67"/>
  <c r="B125" i="67"/>
  <c r="N107" i="67"/>
  <c r="I107" i="67"/>
  <c r="H107" i="67"/>
  <c r="B107" i="67"/>
  <c r="Q104" i="67"/>
  <c r="P104" i="67"/>
  <c r="Q103" i="67"/>
  <c r="N102" i="67"/>
  <c r="J102" i="67"/>
  <c r="F102" i="67"/>
  <c r="B102" i="67"/>
  <c r="O99" i="67"/>
  <c r="L99" i="67"/>
  <c r="J99" i="67"/>
  <c r="G99" i="67"/>
  <c r="M98" i="67"/>
  <c r="J98" i="67"/>
  <c r="M95" i="67"/>
  <c r="H95" i="67" a="1"/>
  <c r="H95" i="67" s="1"/>
  <c r="F95" i="67"/>
  <c r="O95" i="67" s="1"/>
  <c r="E95" i="67"/>
  <c r="B95" i="67"/>
  <c r="H94" i="67"/>
  <c r="H94" i="67" a="1"/>
  <c r="F94" i="67"/>
  <c r="F64" i="67" s="1" a="1"/>
  <c r="F64" i="67" s="1"/>
  <c r="E94" i="67"/>
  <c r="B94" i="67"/>
  <c r="O223" i="66"/>
  <c r="M223" i="66"/>
  <c r="J223" i="66"/>
  <c r="G223" i="66"/>
  <c r="J222" i="66"/>
  <c r="M219" i="66"/>
  <c r="H219" i="66" a="1"/>
  <c r="H219" i="66" s="1"/>
  <c r="H218" i="66"/>
  <c r="H218" i="66" a="1"/>
  <c r="B218" i="66"/>
  <c r="O192" i="66"/>
  <c r="M192" i="66"/>
  <c r="J192" i="66"/>
  <c r="G192" i="66"/>
  <c r="J191" i="66"/>
  <c r="H188" i="66"/>
  <c r="H188" i="66" a="1"/>
  <c r="H187" i="66" a="1"/>
  <c r="H187" i="66" s="1"/>
  <c r="B187" i="66"/>
  <c r="B182" i="66"/>
  <c r="M181" i="66"/>
  <c r="J181" i="66"/>
  <c r="H182" i="66" s="1"/>
  <c r="F181" i="66"/>
  <c r="Q180" i="66"/>
  <c r="P180" i="66"/>
  <c r="Q179" i="66"/>
  <c r="O179" i="66"/>
  <c r="F179" i="66"/>
  <c r="K178" i="66"/>
  <c r="H178" i="66"/>
  <c r="B178" i="66"/>
  <c r="Q175" i="66"/>
  <c r="P175" i="66"/>
  <c r="O175" i="66"/>
  <c r="Q174" i="66"/>
  <c r="K174" i="66"/>
  <c r="H174" i="66"/>
  <c r="F175" i="66" s="1"/>
  <c r="B174" i="66"/>
  <c r="Q171" i="66"/>
  <c r="P171" i="66"/>
  <c r="O171" i="66"/>
  <c r="F171" i="66"/>
  <c r="B171" i="66"/>
  <c r="Q170" i="66"/>
  <c r="N164" i="66"/>
  <c r="J164" i="66"/>
  <c r="G164" i="66"/>
  <c r="N163" i="66"/>
  <c r="K163" i="66"/>
  <c r="O161" i="66"/>
  <c r="J161" i="66"/>
  <c r="G161" i="66"/>
  <c r="O160" i="66"/>
  <c r="J160" i="66"/>
  <c r="M157" i="66"/>
  <c r="J157" i="66"/>
  <c r="H157" i="66"/>
  <c r="E157" i="66"/>
  <c r="B157" i="66"/>
  <c r="F156" i="66"/>
  <c r="B156" i="66"/>
  <c r="K138" i="66"/>
  <c r="F108" i="66" s="1"/>
  <c r="H138" i="66"/>
  <c r="B138" i="66"/>
  <c r="Q135" i="66"/>
  <c r="P135" i="66"/>
  <c r="O135" i="66"/>
  <c r="Q134" i="66"/>
  <c r="F133" i="66"/>
  <c r="B133" i="66"/>
  <c r="O130" i="66"/>
  <c r="J130" i="66"/>
  <c r="G130" i="66"/>
  <c r="O129" i="66"/>
  <c r="J129" i="66"/>
  <c r="M126" i="66"/>
  <c r="H126" i="66" a="1"/>
  <c r="H126" i="66" s="1"/>
  <c r="E126" i="66"/>
  <c r="B126" i="66"/>
  <c r="H125" i="66"/>
  <c r="H125" i="66" a="1"/>
  <c r="F125" i="66"/>
  <c r="B125" i="66"/>
  <c r="N107" i="66"/>
  <c r="I107" i="66"/>
  <c r="H107" i="66"/>
  <c r="B107" i="66"/>
  <c r="Q104" i="66"/>
  <c r="P104" i="66"/>
  <c r="Q103" i="66"/>
  <c r="N102" i="66"/>
  <c r="J102" i="66"/>
  <c r="F102" i="66"/>
  <c r="B102" i="66"/>
  <c r="O99" i="66"/>
  <c r="L99" i="66"/>
  <c r="J99" i="66"/>
  <c r="G99" i="66"/>
  <c r="M98" i="66"/>
  <c r="J98" i="66"/>
  <c r="M95" i="66"/>
  <c r="H95" i="66" a="1"/>
  <c r="H95" i="66" s="1"/>
  <c r="E95" i="66"/>
  <c r="B95" i="66"/>
  <c r="H94" i="66"/>
  <c r="H94" i="66" a="1"/>
  <c r="F94" i="66"/>
  <c r="B94" i="66"/>
  <c r="O223" i="65"/>
  <c r="M223" i="65"/>
  <c r="J223" i="65"/>
  <c r="G223" i="65"/>
  <c r="J222" i="65"/>
  <c r="M219" i="65"/>
  <c r="H219" i="65" a="1"/>
  <c r="H219" i="65" s="1"/>
  <c r="C219" i="65"/>
  <c r="O219" i="65" s="1"/>
  <c r="B223" i="65" s="1"/>
  <c r="E223" i="65" s="1" a="1"/>
  <c r="E223" i="65" s="1"/>
  <c r="H218" i="65"/>
  <c r="H218" i="65" a="1"/>
  <c r="B218" i="65"/>
  <c r="O192" i="65"/>
  <c r="M192" i="65"/>
  <c r="J192" i="65"/>
  <c r="G192" i="65"/>
  <c r="J191" i="65"/>
  <c r="H188" i="65"/>
  <c r="H188" i="65" a="1"/>
  <c r="C188" i="65"/>
  <c r="O188" i="65" s="1"/>
  <c r="B192" i="65" s="1"/>
  <c r="E192" i="65" s="1" a="1"/>
  <c r="E192" i="65" s="1"/>
  <c r="H187" i="65" a="1"/>
  <c r="H187" i="65" s="1"/>
  <c r="B187" i="65"/>
  <c r="F182" i="65"/>
  <c r="B182" i="65"/>
  <c r="M181" i="65"/>
  <c r="J181" i="65"/>
  <c r="H182" i="65" s="1"/>
  <c r="F181" i="65"/>
  <c r="Q180" i="65"/>
  <c r="P180" i="65"/>
  <c r="Q179" i="65"/>
  <c r="O179" i="65"/>
  <c r="F179" i="65"/>
  <c r="B179" i="65"/>
  <c r="K178" i="65"/>
  <c r="H178" i="65"/>
  <c r="B178" i="65"/>
  <c r="B87" i="65" s="1" a="1"/>
  <c r="B87" i="65" s="1"/>
  <c r="Q175" i="65"/>
  <c r="P175" i="65"/>
  <c r="O175" i="65"/>
  <c r="B175" i="65"/>
  <c r="Q174" i="65"/>
  <c r="K174" i="65"/>
  <c r="H174" i="65"/>
  <c r="F175" i="65" s="1"/>
  <c r="B174" i="65"/>
  <c r="Q171" i="65"/>
  <c r="P171" i="65"/>
  <c r="O171" i="65"/>
  <c r="F171" i="65"/>
  <c r="B171" i="65"/>
  <c r="Q170" i="65"/>
  <c r="N164" i="65"/>
  <c r="J164" i="65"/>
  <c r="G164" i="65"/>
  <c r="E164" i="65" a="1"/>
  <c r="E164" i="65" s="1"/>
  <c r="B164" i="65"/>
  <c r="N163" i="65"/>
  <c r="K163" i="65"/>
  <c r="O161" i="65"/>
  <c r="J161" i="65"/>
  <c r="G161" i="65"/>
  <c r="E161" i="65" a="1"/>
  <c r="E161" i="65" s="1"/>
  <c r="B161" i="65"/>
  <c r="O160" i="65"/>
  <c r="J160" i="65"/>
  <c r="M157" i="65"/>
  <c r="J157" i="65"/>
  <c r="H157" i="65"/>
  <c r="F157" i="65"/>
  <c r="O157" i="65" s="1"/>
  <c r="E157" i="65"/>
  <c r="B157" i="65"/>
  <c r="F156" i="65"/>
  <c r="E156" i="65"/>
  <c r="B156" i="65"/>
  <c r="K138" i="65"/>
  <c r="F108" i="65" s="1"/>
  <c r="H138" i="65"/>
  <c r="B138" i="65"/>
  <c r="Q135" i="65"/>
  <c r="P135" i="65"/>
  <c r="O135" i="65"/>
  <c r="Q134" i="65"/>
  <c r="F133" i="65"/>
  <c r="B133" i="65"/>
  <c r="O130" i="65"/>
  <c r="J130" i="65"/>
  <c r="G130" i="65"/>
  <c r="O129" i="65"/>
  <c r="J129" i="65"/>
  <c r="M126" i="65"/>
  <c r="H126" i="65" a="1"/>
  <c r="H126" i="65" s="1"/>
  <c r="F126" i="65"/>
  <c r="E126" i="65"/>
  <c r="B126" i="65"/>
  <c r="H125" i="65"/>
  <c r="H125" i="65" a="1"/>
  <c r="F125" i="65"/>
  <c r="E125" i="65"/>
  <c r="B125" i="65"/>
  <c r="N107" i="65"/>
  <c r="I107" i="65"/>
  <c r="H107" i="65"/>
  <c r="B107" i="65"/>
  <c r="Q104" i="65"/>
  <c r="P104" i="65"/>
  <c r="Q103" i="65"/>
  <c r="N102" i="65"/>
  <c r="J102" i="65"/>
  <c r="F102" i="65"/>
  <c r="B102" i="65"/>
  <c r="O99" i="65"/>
  <c r="L99" i="65"/>
  <c r="J99" i="65"/>
  <c r="G99" i="65"/>
  <c r="M98" i="65"/>
  <c r="J98" i="65"/>
  <c r="M95" i="65"/>
  <c r="H95" i="65" a="1"/>
  <c r="H95" i="65" s="1"/>
  <c r="F95" i="65"/>
  <c r="O95" i="65" s="1"/>
  <c r="E95" i="65"/>
  <c r="B95" i="65"/>
  <c r="H94" i="65"/>
  <c r="H94" i="65" a="1"/>
  <c r="F94" i="65"/>
  <c r="F64" i="65" s="1" a="1"/>
  <c r="F64" i="65" s="1"/>
  <c r="E94" i="65"/>
  <c r="B94" i="65"/>
  <c r="O223" i="64"/>
  <c r="M223" i="64"/>
  <c r="J223" i="64"/>
  <c r="G223" i="64"/>
  <c r="J222" i="64"/>
  <c r="M219" i="64"/>
  <c r="H219" i="64" a="1"/>
  <c r="H219" i="64" s="1"/>
  <c r="C219" i="64"/>
  <c r="O219" i="64" s="1"/>
  <c r="B223" i="64" s="1"/>
  <c r="E223" i="64" s="1" a="1"/>
  <c r="E223" i="64" s="1"/>
  <c r="H218" i="64"/>
  <c r="H218" i="64" a="1"/>
  <c r="B218" i="64"/>
  <c r="O192" i="64"/>
  <c r="M192" i="64"/>
  <c r="J192" i="64"/>
  <c r="G192" i="64"/>
  <c r="J191" i="64"/>
  <c r="H188" i="64"/>
  <c r="H188" i="64" a="1"/>
  <c r="C188" i="64"/>
  <c r="O188" i="64" s="1"/>
  <c r="B192" i="64" s="1"/>
  <c r="E192" i="64" s="1" a="1"/>
  <c r="E192" i="64" s="1"/>
  <c r="H187" i="64" a="1"/>
  <c r="H187" i="64" s="1"/>
  <c r="B187" i="64"/>
  <c r="F182" i="64"/>
  <c r="B182" i="64"/>
  <c r="M181" i="64"/>
  <c r="J181" i="64"/>
  <c r="H182" i="64" s="1"/>
  <c r="F181" i="64"/>
  <c r="Q180" i="64"/>
  <c r="P180" i="64"/>
  <c r="Q179" i="64"/>
  <c r="O179" i="64"/>
  <c r="F179" i="64"/>
  <c r="B179" i="64"/>
  <c r="K178" i="64"/>
  <c r="H178" i="64"/>
  <c r="B178" i="64"/>
  <c r="Q175" i="64"/>
  <c r="P175" i="64"/>
  <c r="O175" i="64"/>
  <c r="B175" i="64"/>
  <c r="Q174" i="64"/>
  <c r="K174" i="64"/>
  <c r="H174" i="64"/>
  <c r="F175" i="64" s="1"/>
  <c r="B174" i="64"/>
  <c r="Q171" i="64"/>
  <c r="P171" i="64"/>
  <c r="O171" i="64"/>
  <c r="F171" i="64"/>
  <c r="B171" i="64"/>
  <c r="Q170" i="64"/>
  <c r="N164" i="64"/>
  <c r="J164" i="64"/>
  <c r="G164" i="64"/>
  <c r="E164" i="64" a="1"/>
  <c r="E164" i="64" s="1"/>
  <c r="B164" i="64"/>
  <c r="N163" i="64"/>
  <c r="K163" i="64"/>
  <c r="O161" i="64"/>
  <c r="J161" i="64"/>
  <c r="G161" i="64"/>
  <c r="E161" i="64" a="1"/>
  <c r="E161" i="64" s="1"/>
  <c r="B161" i="64"/>
  <c r="O160" i="64"/>
  <c r="J160" i="64"/>
  <c r="M157" i="64"/>
  <c r="J157" i="64"/>
  <c r="H157" i="64"/>
  <c r="F157" i="64"/>
  <c r="O157" i="64" s="1"/>
  <c r="E157" i="64"/>
  <c r="B157" i="64"/>
  <c r="F156" i="64"/>
  <c r="E156" i="64"/>
  <c r="B156" i="64"/>
  <c r="K138" i="64"/>
  <c r="F108" i="64" s="1"/>
  <c r="H138" i="64"/>
  <c r="B138" i="64"/>
  <c r="Q135" i="64"/>
  <c r="P135" i="64"/>
  <c r="O135" i="64"/>
  <c r="Q134" i="64"/>
  <c r="F133" i="64"/>
  <c r="B133" i="64"/>
  <c r="O130" i="64"/>
  <c r="J130" i="64"/>
  <c r="G130" i="64"/>
  <c r="O129" i="64"/>
  <c r="J129" i="64"/>
  <c r="M126" i="64"/>
  <c r="H126" i="64" a="1"/>
  <c r="H126" i="64" s="1"/>
  <c r="F126" i="64"/>
  <c r="E126" i="64"/>
  <c r="B126" i="64"/>
  <c r="H125" i="64"/>
  <c r="H125" i="64" a="1"/>
  <c r="F125" i="64"/>
  <c r="E125" i="64"/>
  <c r="B125" i="64"/>
  <c r="N107" i="64"/>
  <c r="I107" i="64"/>
  <c r="H107" i="64"/>
  <c r="B107" i="64"/>
  <c r="Q104" i="64"/>
  <c r="P104" i="64"/>
  <c r="Q103" i="64"/>
  <c r="N102" i="64"/>
  <c r="J102" i="64"/>
  <c r="F102" i="64"/>
  <c r="B102" i="64"/>
  <c r="O99" i="64"/>
  <c r="L99" i="64"/>
  <c r="J99" i="64"/>
  <c r="G99" i="64"/>
  <c r="M98" i="64"/>
  <c r="J98" i="64"/>
  <c r="M95" i="64"/>
  <c r="H95" i="64" a="1"/>
  <c r="H95" i="64" s="1"/>
  <c r="F95" i="64"/>
  <c r="O95" i="64" s="1"/>
  <c r="E95" i="64"/>
  <c r="B95" i="64"/>
  <c r="H94" i="64"/>
  <c r="H94" i="64" a="1"/>
  <c r="F94" i="64"/>
  <c r="E94" i="64"/>
  <c r="B94" i="64"/>
  <c r="O223" i="63"/>
  <c r="M223" i="63"/>
  <c r="J223" i="63"/>
  <c r="G223" i="63"/>
  <c r="J222" i="63"/>
  <c r="M219" i="63"/>
  <c r="H219" i="63" a="1"/>
  <c r="H219" i="63" s="1"/>
  <c r="C219" i="63"/>
  <c r="O219" i="63" s="1"/>
  <c r="B223" i="63" s="1"/>
  <c r="E223" i="63" s="1" a="1"/>
  <c r="E223" i="63" s="1"/>
  <c r="H218" i="63"/>
  <c r="H218" i="63" a="1"/>
  <c r="B218" i="63"/>
  <c r="O192" i="63"/>
  <c r="M192" i="63"/>
  <c r="J192" i="63"/>
  <c r="G192" i="63"/>
  <c r="J191" i="63"/>
  <c r="H188" i="63"/>
  <c r="H188" i="63" a="1"/>
  <c r="C188" i="63"/>
  <c r="O188" i="63" s="1"/>
  <c r="B192" i="63" s="1"/>
  <c r="E192" i="63" s="1" a="1"/>
  <c r="E192" i="63" s="1"/>
  <c r="H187" i="63" a="1"/>
  <c r="H187" i="63" s="1"/>
  <c r="B187" i="63"/>
  <c r="F182" i="63"/>
  <c r="B182" i="63"/>
  <c r="M181" i="63"/>
  <c r="J181" i="63"/>
  <c r="H182" i="63" s="1"/>
  <c r="F181" i="63"/>
  <c r="Q180" i="63"/>
  <c r="P180" i="63"/>
  <c r="Q179" i="63"/>
  <c r="O179" i="63"/>
  <c r="F179" i="63"/>
  <c r="B179" i="63"/>
  <c r="K178" i="63"/>
  <c r="H178" i="63"/>
  <c r="B178" i="63"/>
  <c r="Q175" i="63"/>
  <c r="P175" i="63"/>
  <c r="O175" i="63"/>
  <c r="B175" i="63"/>
  <c r="Q174" i="63"/>
  <c r="K174" i="63"/>
  <c r="H174" i="63"/>
  <c r="F175" i="63" s="1"/>
  <c r="B174" i="63"/>
  <c r="Q171" i="63"/>
  <c r="P171" i="63"/>
  <c r="O171" i="63"/>
  <c r="F171" i="63"/>
  <c r="B171" i="63"/>
  <c r="Q170" i="63"/>
  <c r="N164" i="63"/>
  <c r="J164" i="63"/>
  <c r="G164" i="63"/>
  <c r="E164" i="63" a="1"/>
  <c r="E164" i="63" s="1"/>
  <c r="B164" i="63"/>
  <c r="N163" i="63"/>
  <c r="K163" i="63"/>
  <c r="O161" i="63"/>
  <c r="J161" i="63"/>
  <c r="G161" i="63"/>
  <c r="E161" i="63" a="1"/>
  <c r="E161" i="63" s="1"/>
  <c r="B161" i="63"/>
  <c r="O160" i="63"/>
  <c r="J160" i="63"/>
  <c r="M157" i="63"/>
  <c r="J157" i="63"/>
  <c r="H157" i="63"/>
  <c r="F157" i="63"/>
  <c r="O157" i="63" s="1"/>
  <c r="E157" i="63"/>
  <c r="B157" i="63"/>
  <c r="F156" i="63"/>
  <c r="E156" i="63"/>
  <c r="B156" i="63"/>
  <c r="K138" i="63"/>
  <c r="F108" i="63" s="1"/>
  <c r="H138" i="63"/>
  <c r="B138" i="63"/>
  <c r="Q135" i="63"/>
  <c r="P135" i="63"/>
  <c r="O135" i="63"/>
  <c r="Q134" i="63"/>
  <c r="F133" i="63"/>
  <c r="B133" i="63"/>
  <c r="O130" i="63"/>
  <c r="J130" i="63"/>
  <c r="G130" i="63"/>
  <c r="O129" i="63"/>
  <c r="J129" i="63"/>
  <c r="M126" i="63"/>
  <c r="H126" i="63" a="1"/>
  <c r="H126" i="63" s="1"/>
  <c r="F126" i="63"/>
  <c r="E126" i="63"/>
  <c r="B126" i="63"/>
  <c r="H125" i="63"/>
  <c r="H125" i="63" a="1"/>
  <c r="F125" i="63"/>
  <c r="E125" i="63"/>
  <c r="B125" i="63"/>
  <c r="N107" i="63"/>
  <c r="I107" i="63"/>
  <c r="H107" i="63"/>
  <c r="B107" i="63"/>
  <c r="Q104" i="63"/>
  <c r="P104" i="63"/>
  <c r="Q103" i="63"/>
  <c r="N102" i="63"/>
  <c r="J102" i="63"/>
  <c r="F102" i="63"/>
  <c r="B102" i="63"/>
  <c r="O99" i="63"/>
  <c r="L99" i="63"/>
  <c r="J99" i="63"/>
  <c r="G99" i="63"/>
  <c r="M98" i="63"/>
  <c r="J98" i="63"/>
  <c r="M95" i="63"/>
  <c r="H95" i="63" a="1"/>
  <c r="H95" i="63" s="1"/>
  <c r="F95" i="63"/>
  <c r="O95" i="63" s="1"/>
  <c r="E95" i="63"/>
  <c r="B95" i="63"/>
  <c r="H94" i="63"/>
  <c r="H94" i="63" a="1"/>
  <c r="F94" i="63"/>
  <c r="E94" i="63"/>
  <c r="B94" i="63"/>
  <c r="O223" i="62"/>
  <c r="M223" i="62"/>
  <c r="J223" i="62"/>
  <c r="G223" i="62"/>
  <c r="J222" i="62"/>
  <c r="M219" i="62"/>
  <c r="H219" i="62" a="1"/>
  <c r="H219" i="62" s="1"/>
  <c r="C219" i="62"/>
  <c r="O219" i="62" s="1"/>
  <c r="B223" i="62" s="1"/>
  <c r="E223" i="62" s="1" a="1"/>
  <c r="E223" i="62" s="1"/>
  <c r="H218" i="62"/>
  <c r="H218" i="62" a="1"/>
  <c r="B218" i="62"/>
  <c r="O192" i="62"/>
  <c r="M192" i="62"/>
  <c r="J192" i="62"/>
  <c r="G192" i="62"/>
  <c r="J191" i="62"/>
  <c r="H188" i="62"/>
  <c r="H188" i="62" a="1"/>
  <c r="C188" i="62"/>
  <c r="O188" i="62" s="1"/>
  <c r="B192" i="62" s="1"/>
  <c r="E192" i="62" s="1" a="1"/>
  <c r="E192" i="62" s="1"/>
  <c r="H187" i="62" a="1"/>
  <c r="H187" i="62" s="1"/>
  <c r="B187" i="62"/>
  <c r="F182" i="62"/>
  <c r="B182" i="62"/>
  <c r="M181" i="62"/>
  <c r="J181" i="62"/>
  <c r="H182" i="62" s="1"/>
  <c r="F181" i="62"/>
  <c r="Q180" i="62"/>
  <c r="P180" i="62"/>
  <c r="Q179" i="62"/>
  <c r="O179" i="62"/>
  <c r="F179" i="62"/>
  <c r="B179" i="62"/>
  <c r="K178" i="62"/>
  <c r="H178" i="62"/>
  <c r="B178" i="62"/>
  <c r="Q175" i="62"/>
  <c r="P175" i="62"/>
  <c r="O175" i="62"/>
  <c r="B175" i="62"/>
  <c r="Q174" i="62"/>
  <c r="K174" i="62"/>
  <c r="H174" i="62"/>
  <c r="F175" i="62" s="1"/>
  <c r="B174" i="62"/>
  <c r="Q171" i="62"/>
  <c r="P171" i="62"/>
  <c r="O171" i="62"/>
  <c r="F171" i="62"/>
  <c r="B171" i="62"/>
  <c r="Q170" i="62"/>
  <c r="N164" i="62"/>
  <c r="J164" i="62"/>
  <c r="G164" i="62"/>
  <c r="E164" i="62" a="1"/>
  <c r="E164" i="62" s="1"/>
  <c r="B164" i="62"/>
  <c r="N163" i="62"/>
  <c r="N71" i="62" s="1" a="1"/>
  <c r="N71" i="62" s="1"/>
  <c r="K163" i="62"/>
  <c r="O161" i="62"/>
  <c r="J161" i="62"/>
  <c r="G161" i="62"/>
  <c r="E161" i="62" a="1"/>
  <c r="E161" i="62" s="1"/>
  <c r="B161" i="62"/>
  <c r="O160" i="62"/>
  <c r="J160" i="62"/>
  <c r="M157" i="62"/>
  <c r="J157" i="62"/>
  <c r="H157" i="62"/>
  <c r="F157" i="62"/>
  <c r="O157" i="62" s="1"/>
  <c r="E157" i="62"/>
  <c r="B157" i="62"/>
  <c r="F156" i="62"/>
  <c r="E156" i="62"/>
  <c r="B156" i="62"/>
  <c r="K138" i="62"/>
  <c r="F108" i="62" s="1"/>
  <c r="H138" i="62"/>
  <c r="B138" i="62"/>
  <c r="Q135" i="62"/>
  <c r="P135" i="62"/>
  <c r="O135" i="62"/>
  <c r="Q134" i="62"/>
  <c r="F133" i="62"/>
  <c r="B133" i="62"/>
  <c r="O130" i="62"/>
  <c r="J130" i="62"/>
  <c r="G130" i="62"/>
  <c r="O129" i="62"/>
  <c r="J129" i="62"/>
  <c r="M126" i="62"/>
  <c r="H126" i="62" a="1"/>
  <c r="H126" i="62" s="1"/>
  <c r="F126" i="62"/>
  <c r="E126" i="62"/>
  <c r="B126" i="62"/>
  <c r="H125" i="62"/>
  <c r="H125" i="62" a="1"/>
  <c r="F125" i="62"/>
  <c r="E125" i="62"/>
  <c r="B125" i="62"/>
  <c r="N107" i="62"/>
  <c r="I107" i="62"/>
  <c r="H107" i="62"/>
  <c r="B107" i="62"/>
  <c r="Q104" i="62"/>
  <c r="P104" i="62"/>
  <c r="Q103" i="62"/>
  <c r="N102" i="62"/>
  <c r="J102" i="62"/>
  <c r="F102" i="62"/>
  <c r="B102" i="62"/>
  <c r="O99" i="62"/>
  <c r="L99" i="62"/>
  <c r="J99" i="62"/>
  <c r="G99" i="62"/>
  <c r="M98" i="62"/>
  <c r="J98" i="62"/>
  <c r="M95" i="62"/>
  <c r="H95" i="62" a="1"/>
  <c r="H95" i="62" s="1"/>
  <c r="F95" i="62"/>
  <c r="O95" i="62" s="1"/>
  <c r="E95" i="62"/>
  <c r="B95" i="62"/>
  <c r="H94" i="62"/>
  <c r="H94" i="62" a="1"/>
  <c r="F94" i="62"/>
  <c r="E94" i="62"/>
  <c r="B94" i="62"/>
  <c r="O223" i="61"/>
  <c r="M223" i="61"/>
  <c r="J223" i="61"/>
  <c r="G223" i="61"/>
  <c r="J222" i="61"/>
  <c r="M219" i="61"/>
  <c r="H219" i="61" a="1"/>
  <c r="H219" i="61" s="1"/>
  <c r="C219" i="61"/>
  <c r="O219" i="61" s="1"/>
  <c r="B223" i="61" s="1"/>
  <c r="E223" i="61" s="1" a="1"/>
  <c r="E223" i="61" s="1"/>
  <c r="H218" i="61"/>
  <c r="H218" i="61" a="1"/>
  <c r="B218" i="61"/>
  <c r="O192" i="61"/>
  <c r="M192" i="61"/>
  <c r="J192" i="61"/>
  <c r="G192" i="61"/>
  <c r="J191" i="61"/>
  <c r="H188" i="61"/>
  <c r="H188" i="61" a="1"/>
  <c r="C188" i="61"/>
  <c r="O188" i="61" s="1"/>
  <c r="B192" i="61" s="1"/>
  <c r="E192" i="61" s="1" a="1"/>
  <c r="E192" i="61" s="1"/>
  <c r="H187" i="61" a="1"/>
  <c r="H187" i="61" s="1"/>
  <c r="B187" i="61"/>
  <c r="F182" i="61"/>
  <c r="B182" i="61"/>
  <c r="M181" i="61"/>
  <c r="J181" i="61"/>
  <c r="H182" i="61" s="1"/>
  <c r="F181" i="61"/>
  <c r="Q180" i="61"/>
  <c r="P180" i="61"/>
  <c r="Q179" i="61"/>
  <c r="O179" i="61"/>
  <c r="F179" i="61"/>
  <c r="B179" i="61"/>
  <c r="K178" i="61"/>
  <c r="H178" i="61"/>
  <c r="B178" i="61"/>
  <c r="Q175" i="61"/>
  <c r="P175" i="61"/>
  <c r="O175" i="61"/>
  <c r="B175" i="61"/>
  <c r="Q174" i="61"/>
  <c r="K174" i="61"/>
  <c r="H174" i="61"/>
  <c r="F175" i="61" s="1"/>
  <c r="B174" i="61"/>
  <c r="Q171" i="61"/>
  <c r="P171" i="61"/>
  <c r="O171" i="61"/>
  <c r="F171" i="61"/>
  <c r="B171" i="61"/>
  <c r="Q170" i="61"/>
  <c r="N164" i="61"/>
  <c r="J164" i="61"/>
  <c r="G164" i="61"/>
  <c r="E164" i="61" a="1"/>
  <c r="E164" i="61" s="1"/>
  <c r="B164" i="61"/>
  <c r="N163" i="61"/>
  <c r="K163" i="61"/>
  <c r="O161" i="61"/>
  <c r="J161" i="61"/>
  <c r="G161" i="61"/>
  <c r="E161" i="61" a="1"/>
  <c r="E161" i="61" s="1"/>
  <c r="B161" i="61"/>
  <c r="O160" i="61"/>
  <c r="J160" i="61"/>
  <c r="M157" i="61"/>
  <c r="J157" i="61"/>
  <c r="H157" i="61"/>
  <c r="F157" i="61"/>
  <c r="O157" i="61" s="1"/>
  <c r="E157" i="61"/>
  <c r="B157" i="61"/>
  <c r="F156" i="61"/>
  <c r="E156" i="61"/>
  <c r="B156" i="61"/>
  <c r="K138" i="61"/>
  <c r="F108" i="61" s="1"/>
  <c r="H138" i="61"/>
  <c r="B138" i="61"/>
  <c r="Q135" i="61"/>
  <c r="P135" i="61"/>
  <c r="O135" i="61"/>
  <c r="Q134" i="61"/>
  <c r="F133" i="61"/>
  <c r="B133" i="61"/>
  <c r="O130" i="61"/>
  <c r="J130" i="61"/>
  <c r="G130" i="61"/>
  <c r="O129" i="61"/>
  <c r="J129" i="61"/>
  <c r="M126" i="61"/>
  <c r="H126" i="61" a="1"/>
  <c r="H126" i="61" s="1"/>
  <c r="F126" i="61"/>
  <c r="E126" i="61"/>
  <c r="B126" i="61"/>
  <c r="H125" i="61"/>
  <c r="H125" i="61" a="1"/>
  <c r="F125" i="61"/>
  <c r="E125" i="61"/>
  <c r="B125" i="61"/>
  <c r="N107" i="61"/>
  <c r="I107" i="61"/>
  <c r="H107" i="61"/>
  <c r="B107" i="61"/>
  <c r="Q104" i="61"/>
  <c r="P104" i="61"/>
  <c r="Q103" i="61"/>
  <c r="N102" i="61"/>
  <c r="J102" i="61"/>
  <c r="F102" i="61"/>
  <c r="B102" i="61"/>
  <c r="O99" i="61"/>
  <c r="L99" i="61"/>
  <c r="J99" i="61"/>
  <c r="G99" i="61"/>
  <c r="M98" i="61"/>
  <c r="J98" i="61"/>
  <c r="M95" i="61"/>
  <c r="H95" i="61" a="1"/>
  <c r="H95" i="61" s="1"/>
  <c r="F95" i="61"/>
  <c r="O95" i="61" s="1"/>
  <c r="E95" i="61"/>
  <c r="B95" i="61"/>
  <c r="H94" i="61"/>
  <c r="H94" i="61" a="1"/>
  <c r="F94" i="61"/>
  <c r="E94" i="61"/>
  <c r="B94" i="61"/>
  <c r="O223" i="59"/>
  <c r="M223" i="59"/>
  <c r="J223" i="59"/>
  <c r="G223" i="59"/>
  <c r="J222" i="59"/>
  <c r="M219" i="59"/>
  <c r="H219" i="59" a="1"/>
  <c r="H219" i="59" s="1"/>
  <c r="C219" i="59"/>
  <c r="O219" i="59" s="1"/>
  <c r="B223" i="59" s="1"/>
  <c r="E223" i="59" s="1" a="1"/>
  <c r="E223" i="59" s="1"/>
  <c r="H218" i="59"/>
  <c r="H218" i="59" a="1"/>
  <c r="B218" i="59"/>
  <c r="O192" i="59"/>
  <c r="M192" i="59"/>
  <c r="J192" i="59"/>
  <c r="G192" i="59"/>
  <c r="J191" i="59"/>
  <c r="H188" i="59"/>
  <c r="H188" i="59" a="1"/>
  <c r="C188" i="59"/>
  <c r="O188" i="59" s="1"/>
  <c r="B192" i="59" s="1"/>
  <c r="E192" i="59" s="1" a="1"/>
  <c r="E192" i="59" s="1"/>
  <c r="H187" i="59" a="1"/>
  <c r="H187" i="59" s="1"/>
  <c r="B187" i="59"/>
  <c r="F182" i="59"/>
  <c r="B182" i="59"/>
  <c r="M181" i="59"/>
  <c r="J181" i="59"/>
  <c r="H182" i="59" s="1"/>
  <c r="F181" i="59"/>
  <c r="Q180" i="59"/>
  <c r="P180" i="59"/>
  <c r="Q179" i="59"/>
  <c r="O179" i="59"/>
  <c r="F179" i="59"/>
  <c r="B179" i="59"/>
  <c r="K178" i="59"/>
  <c r="H178" i="59"/>
  <c r="B178" i="59"/>
  <c r="Q175" i="59"/>
  <c r="P175" i="59"/>
  <c r="O175" i="59"/>
  <c r="B175" i="59"/>
  <c r="Q174" i="59"/>
  <c r="K174" i="59"/>
  <c r="H174" i="59"/>
  <c r="F175" i="59" s="1"/>
  <c r="B174" i="59"/>
  <c r="Q171" i="59"/>
  <c r="P171" i="59"/>
  <c r="O171" i="59"/>
  <c r="F171" i="59"/>
  <c r="B171" i="59"/>
  <c r="Q170" i="59"/>
  <c r="N164" i="59"/>
  <c r="J164" i="59"/>
  <c r="G164" i="59"/>
  <c r="E164" i="59" a="1"/>
  <c r="E164" i="59" s="1"/>
  <c r="B164" i="59"/>
  <c r="N163" i="59"/>
  <c r="K163" i="59"/>
  <c r="O161" i="59"/>
  <c r="J161" i="59"/>
  <c r="G161" i="59"/>
  <c r="E161" i="59" a="1"/>
  <c r="E161" i="59" s="1"/>
  <c r="B161" i="59"/>
  <c r="O160" i="59"/>
  <c r="J160" i="59"/>
  <c r="M157" i="59"/>
  <c r="J157" i="59"/>
  <c r="H157" i="59"/>
  <c r="F157" i="59"/>
  <c r="O157" i="59" s="1"/>
  <c r="E157" i="59"/>
  <c r="B157" i="59"/>
  <c r="F156" i="59"/>
  <c r="E156" i="59"/>
  <c r="B156" i="59"/>
  <c r="K138" i="59"/>
  <c r="F108" i="59" s="1"/>
  <c r="H138" i="59"/>
  <c r="B138" i="59"/>
  <c r="Q135" i="59"/>
  <c r="P135" i="59"/>
  <c r="O135" i="59"/>
  <c r="Q134" i="59"/>
  <c r="F133" i="59"/>
  <c r="B133" i="59"/>
  <c r="O130" i="59"/>
  <c r="J130" i="59"/>
  <c r="G130" i="59"/>
  <c r="O129" i="59"/>
  <c r="J129" i="59"/>
  <c r="M126" i="59"/>
  <c r="H126" i="59" a="1"/>
  <c r="H126" i="59" s="1"/>
  <c r="F126" i="59"/>
  <c r="E126" i="59"/>
  <c r="B126" i="59"/>
  <c r="H125" i="59"/>
  <c r="H125" i="59" a="1"/>
  <c r="F125" i="59"/>
  <c r="E125" i="59"/>
  <c r="B125" i="59"/>
  <c r="N107" i="59"/>
  <c r="I107" i="59"/>
  <c r="H107" i="59"/>
  <c r="B107" i="59"/>
  <c r="Q104" i="59"/>
  <c r="P104" i="59"/>
  <c r="Q103" i="59"/>
  <c r="N102" i="59"/>
  <c r="J102" i="59"/>
  <c r="F102" i="59"/>
  <c r="B102" i="59"/>
  <c r="O99" i="59"/>
  <c r="L99" i="59"/>
  <c r="J99" i="59"/>
  <c r="G99" i="59"/>
  <c r="M98" i="59"/>
  <c r="J98" i="59"/>
  <c r="M95" i="59"/>
  <c r="H95" i="59" a="1"/>
  <c r="H95" i="59" s="1"/>
  <c r="F95" i="59"/>
  <c r="O95" i="59" s="1"/>
  <c r="E95" i="59"/>
  <c r="B95" i="59"/>
  <c r="H94" i="59"/>
  <c r="H94" i="59" a="1"/>
  <c r="F94" i="59"/>
  <c r="E94" i="59"/>
  <c r="B94" i="59"/>
  <c r="O223" i="58"/>
  <c r="M223" i="58"/>
  <c r="J223" i="58"/>
  <c r="G223" i="58"/>
  <c r="J222" i="58"/>
  <c r="M219" i="58"/>
  <c r="H219" i="58" a="1"/>
  <c r="H219" i="58" s="1"/>
  <c r="C219" i="58"/>
  <c r="O219" i="58" s="1"/>
  <c r="B223" i="58" s="1"/>
  <c r="E223" i="58" s="1" a="1"/>
  <c r="E223" i="58" s="1"/>
  <c r="H218" i="58"/>
  <c r="H218" i="58" a="1"/>
  <c r="B218" i="58"/>
  <c r="O192" i="58"/>
  <c r="M192" i="58"/>
  <c r="J192" i="58"/>
  <c r="G192" i="58"/>
  <c r="J191" i="58"/>
  <c r="H188" i="58"/>
  <c r="H188" i="58" a="1"/>
  <c r="C188" i="58"/>
  <c r="O188" i="58" s="1"/>
  <c r="B192" i="58" s="1"/>
  <c r="E192" i="58" s="1" a="1"/>
  <c r="E192" i="58" s="1"/>
  <c r="H187" i="58" a="1"/>
  <c r="H187" i="58" s="1"/>
  <c r="B187" i="58"/>
  <c r="F182" i="58"/>
  <c r="B182" i="58"/>
  <c r="M181" i="58"/>
  <c r="J181" i="58"/>
  <c r="H182" i="58" s="1"/>
  <c r="F181" i="58"/>
  <c r="Q180" i="58"/>
  <c r="P180" i="58"/>
  <c r="Q179" i="58"/>
  <c r="O179" i="58"/>
  <c r="F179" i="58"/>
  <c r="B179" i="58"/>
  <c r="K178" i="58"/>
  <c r="H178" i="58"/>
  <c r="B178" i="58"/>
  <c r="Q175" i="58"/>
  <c r="P175" i="58"/>
  <c r="O175" i="58"/>
  <c r="B175" i="58"/>
  <c r="Q174" i="58"/>
  <c r="K174" i="58"/>
  <c r="H174" i="58"/>
  <c r="F175" i="58" s="1"/>
  <c r="B174" i="58"/>
  <c r="Q171" i="58"/>
  <c r="P171" i="58"/>
  <c r="O171" i="58"/>
  <c r="F171" i="58"/>
  <c r="B171" i="58"/>
  <c r="Q170" i="58"/>
  <c r="N164" i="58"/>
  <c r="J164" i="58"/>
  <c r="G164" i="58"/>
  <c r="E164" i="58" a="1"/>
  <c r="E164" i="58" s="1"/>
  <c r="B164" i="58"/>
  <c r="N163" i="58"/>
  <c r="K163" i="58"/>
  <c r="O161" i="58"/>
  <c r="J161" i="58"/>
  <c r="G161" i="58"/>
  <c r="E161" i="58" a="1"/>
  <c r="E161" i="58" s="1"/>
  <c r="B161" i="58"/>
  <c r="O160" i="58"/>
  <c r="J160" i="58"/>
  <c r="M157" i="58"/>
  <c r="J157" i="58"/>
  <c r="H157" i="58"/>
  <c r="F157" i="58"/>
  <c r="O157" i="58" s="1"/>
  <c r="E157" i="58"/>
  <c r="B157" i="58"/>
  <c r="F156" i="58"/>
  <c r="E156" i="58"/>
  <c r="B156" i="58"/>
  <c r="K138" i="58"/>
  <c r="F108" i="58" s="1"/>
  <c r="H138" i="58"/>
  <c r="B138" i="58"/>
  <c r="Q135" i="58"/>
  <c r="P135" i="58"/>
  <c r="O135" i="58"/>
  <c r="Q134" i="58"/>
  <c r="F133" i="58"/>
  <c r="B133" i="58"/>
  <c r="O130" i="58"/>
  <c r="J130" i="58"/>
  <c r="G130" i="58"/>
  <c r="O129" i="58"/>
  <c r="J129" i="58"/>
  <c r="M126" i="58"/>
  <c r="H126" i="58" a="1"/>
  <c r="H126" i="58" s="1"/>
  <c r="F126" i="58"/>
  <c r="E126" i="58"/>
  <c r="B126" i="58"/>
  <c r="H125" i="58"/>
  <c r="H125" i="58" a="1"/>
  <c r="F125" i="58"/>
  <c r="E125" i="58"/>
  <c r="B125" i="58"/>
  <c r="N107" i="58"/>
  <c r="I107" i="58"/>
  <c r="H107" i="58"/>
  <c r="B107" i="58"/>
  <c r="Q104" i="58"/>
  <c r="P104" i="58"/>
  <c r="Q103" i="58"/>
  <c r="N102" i="58"/>
  <c r="J102" i="58"/>
  <c r="F102" i="58"/>
  <c r="B102" i="58"/>
  <c r="O99" i="58"/>
  <c r="L99" i="58"/>
  <c r="J99" i="58"/>
  <c r="G99" i="58"/>
  <c r="M98" i="58"/>
  <c r="J98" i="58"/>
  <c r="M95" i="58"/>
  <c r="H95" i="58" a="1"/>
  <c r="H95" i="58" s="1"/>
  <c r="F95" i="58"/>
  <c r="O95" i="58" s="1"/>
  <c r="E95" i="58"/>
  <c r="B95" i="58"/>
  <c r="H94" i="58"/>
  <c r="H94" i="58" a="1"/>
  <c r="F94" i="58"/>
  <c r="E94" i="58"/>
  <c r="B94" i="58"/>
  <c r="J222" i="57"/>
  <c r="B218" i="57"/>
  <c r="J191" i="57"/>
  <c r="B187" i="57"/>
  <c r="J181" i="57"/>
  <c r="F181" i="57"/>
  <c r="H178" i="57"/>
  <c r="B178" i="57"/>
  <c r="H174" i="57"/>
  <c r="B174" i="57"/>
  <c r="B171" i="57"/>
  <c r="N163" i="57"/>
  <c r="K163" i="57"/>
  <c r="O160" i="57"/>
  <c r="J160" i="57"/>
  <c r="B157" i="57"/>
  <c r="F156" i="57"/>
  <c r="B156" i="57"/>
  <c r="H138" i="57"/>
  <c r="B138" i="57"/>
  <c r="B133" i="57"/>
  <c r="O129" i="57"/>
  <c r="J129" i="57"/>
  <c r="B126" i="57"/>
  <c r="F125" i="57"/>
  <c r="B125" i="57"/>
  <c r="H107" i="57"/>
  <c r="B107" i="57"/>
  <c r="J102" i="57"/>
  <c r="B102" i="57"/>
  <c r="M98" i="57"/>
  <c r="J98" i="57"/>
  <c r="E95" i="57"/>
  <c r="B95" i="57"/>
  <c r="F94" i="57"/>
  <c r="B94" i="57"/>
  <c r="G91" i="57" a="1"/>
  <c r="G91" i="57" s="1"/>
  <c r="C91" i="57" a="1"/>
  <c r="C91" i="57" s="1"/>
  <c r="N90" i="57" a="1"/>
  <c r="N90" i="57" s="1"/>
  <c r="N88" i="57" a="1"/>
  <c r="N88" i="57" s="1"/>
  <c r="E88" i="57" a="1"/>
  <c r="E88" i="57" s="1"/>
  <c r="C88" i="57" a="1"/>
  <c r="C88" i="57" s="1"/>
  <c r="N84" i="57" a="1"/>
  <c r="N84" i="57" s="1"/>
  <c r="E84" i="57" a="1"/>
  <c r="E84" i="57" s="1"/>
  <c r="C84" i="57" a="1"/>
  <c r="C84" i="57" s="1"/>
  <c r="P66" i="57" a="1"/>
  <c r="P66" i="57" s="1"/>
  <c r="E60" i="57"/>
  <c r="I57" i="57"/>
  <c r="E57" i="57"/>
  <c r="N54" i="57" a="1"/>
  <c r="N54" i="57" s="1"/>
  <c r="J54" i="57"/>
  <c r="I54" i="57"/>
  <c r="G54" i="57"/>
  <c r="M126" i="57" s="1"/>
  <c r="E54" i="57"/>
  <c r="D54" i="57"/>
  <c r="B54" i="57"/>
  <c r="B56" i="57" s="1"/>
  <c r="A54" i="57"/>
  <c r="G91" i="58" a="1"/>
  <c r="G91" i="58" s="1"/>
  <c r="C91" i="58" a="1"/>
  <c r="C91" i="58" s="1"/>
  <c r="N90" i="58" a="1"/>
  <c r="N90" i="58" s="1"/>
  <c r="N88" i="58" a="1"/>
  <c r="N88" i="58" s="1"/>
  <c r="E88" i="58" a="1"/>
  <c r="E88" i="58" s="1"/>
  <c r="C88" i="58" a="1"/>
  <c r="C88" i="58" s="1"/>
  <c r="N84" i="58" a="1"/>
  <c r="N84" i="58" s="1"/>
  <c r="E84" i="58" a="1"/>
  <c r="E84" i="58" s="1"/>
  <c r="C84" i="58" a="1"/>
  <c r="C84" i="58" s="1"/>
  <c r="P66" i="58" a="1"/>
  <c r="P66" i="58" s="1"/>
  <c r="J61" i="58"/>
  <c r="A61" i="58"/>
  <c r="A60" i="58"/>
  <c r="A56" i="58"/>
  <c r="N54" i="58" a="1"/>
  <c r="N54" i="58" s="1"/>
  <c r="J54" i="58"/>
  <c r="I54" i="58"/>
  <c r="H54" i="58"/>
  <c r="G54" i="58"/>
  <c r="E54" i="58"/>
  <c r="D54" i="58"/>
  <c r="B54" i="58"/>
  <c r="A54" i="58"/>
  <c r="G91" i="59" a="1"/>
  <c r="G91" i="59" s="1"/>
  <c r="C91" i="59" a="1"/>
  <c r="C91" i="59" s="1"/>
  <c r="N90" i="59" a="1"/>
  <c r="N90" i="59" s="1"/>
  <c r="N88" i="59" a="1"/>
  <c r="N88" i="59" s="1"/>
  <c r="E88" i="59" a="1"/>
  <c r="E88" i="59" s="1"/>
  <c r="C88" i="59" a="1"/>
  <c r="C88" i="59" s="1"/>
  <c r="N84" i="59" a="1"/>
  <c r="N84" i="59" s="1"/>
  <c r="E84" i="59" a="1"/>
  <c r="E84" i="59" s="1"/>
  <c r="C84" i="59" a="1"/>
  <c r="C84" i="59" s="1"/>
  <c r="P66" i="59" a="1"/>
  <c r="P66" i="59" s="1"/>
  <c r="G58" i="59"/>
  <c r="I57" i="59"/>
  <c r="G56" i="59"/>
  <c r="N54" i="59"/>
  <c r="N54" i="59" a="1"/>
  <c r="J54" i="59"/>
  <c r="I54" i="59"/>
  <c r="H54" i="59"/>
  <c r="G54" i="59"/>
  <c r="E54" i="59"/>
  <c r="D54" i="59"/>
  <c r="B54" i="59"/>
  <c r="A54" i="59"/>
  <c r="D53" i="59" a="1"/>
  <c r="D53" i="59" s="1"/>
  <c r="G91" i="61" a="1"/>
  <c r="G91" i="61" s="1"/>
  <c r="C91" i="61" a="1"/>
  <c r="C91" i="61" s="1"/>
  <c r="N90" i="61" a="1"/>
  <c r="N90" i="61" s="1"/>
  <c r="N88" i="61" a="1"/>
  <c r="N88" i="61" s="1"/>
  <c r="E88" i="61" a="1"/>
  <c r="E88" i="61" s="1"/>
  <c r="C88" i="61" a="1"/>
  <c r="C88" i="61" s="1"/>
  <c r="N84" i="61" a="1"/>
  <c r="N84" i="61" s="1"/>
  <c r="E84" i="61" a="1"/>
  <c r="E84" i="61" s="1"/>
  <c r="C84" i="61" a="1"/>
  <c r="C84" i="61" s="1"/>
  <c r="P66" i="61" a="1"/>
  <c r="P66" i="61" s="1"/>
  <c r="G58" i="61"/>
  <c r="I57" i="61"/>
  <c r="G56" i="61"/>
  <c r="N54" i="61"/>
  <c r="N54" i="61" a="1"/>
  <c r="J54" i="61"/>
  <c r="I54" i="61"/>
  <c r="H54" i="61"/>
  <c r="G54" i="61"/>
  <c r="E54" i="61"/>
  <c r="D54" i="61"/>
  <c r="B54" i="61"/>
  <c r="A54" i="61"/>
  <c r="D53" i="61" a="1"/>
  <c r="D53" i="61" s="1"/>
  <c r="G91" i="62" a="1"/>
  <c r="G91" i="62" s="1"/>
  <c r="C91" i="62" a="1"/>
  <c r="C91" i="62" s="1"/>
  <c r="N90" i="62" a="1"/>
  <c r="N90" i="62" s="1"/>
  <c r="N88" i="62" a="1"/>
  <c r="N88" i="62" s="1"/>
  <c r="E88" i="62" a="1"/>
  <c r="E88" i="62" s="1"/>
  <c r="C88" i="62" a="1"/>
  <c r="C88" i="62" s="1"/>
  <c r="N84" i="62" a="1"/>
  <c r="N84" i="62" s="1"/>
  <c r="E84" i="62" a="1"/>
  <c r="E84" i="62" s="1"/>
  <c r="C84" i="62" a="1"/>
  <c r="C84" i="62" s="1"/>
  <c r="P66" i="62" a="1"/>
  <c r="P66" i="62" s="1"/>
  <c r="J61" i="62"/>
  <c r="A61" i="62"/>
  <c r="A60" i="62"/>
  <c r="A56" i="62"/>
  <c r="N54" i="62" a="1"/>
  <c r="N54" i="62" s="1"/>
  <c r="J54" i="62"/>
  <c r="I54" i="62"/>
  <c r="H54" i="62"/>
  <c r="H60" i="62" s="1"/>
  <c r="G54" i="62"/>
  <c r="E54" i="62"/>
  <c r="D54" i="62"/>
  <c r="B54" i="62"/>
  <c r="A54" i="62"/>
  <c r="G91" i="63" a="1"/>
  <c r="G91" i="63" s="1"/>
  <c r="C91" i="63" a="1"/>
  <c r="C91" i="63" s="1"/>
  <c r="N90" i="63" a="1"/>
  <c r="N90" i="63" s="1"/>
  <c r="N88" i="63" a="1"/>
  <c r="N88" i="63" s="1"/>
  <c r="E88" i="63" a="1"/>
  <c r="E88" i="63" s="1"/>
  <c r="C88" i="63" a="1"/>
  <c r="C88" i="63" s="1"/>
  <c r="N84" i="63" a="1"/>
  <c r="N84" i="63" s="1"/>
  <c r="E84" i="63" a="1"/>
  <c r="E84" i="63" s="1"/>
  <c r="C84" i="63" a="1"/>
  <c r="C84" i="63" s="1"/>
  <c r="P66" i="63" a="1"/>
  <c r="P66" i="63" s="1"/>
  <c r="E60" i="63"/>
  <c r="G58" i="63"/>
  <c r="B58" i="63"/>
  <c r="I57" i="63"/>
  <c r="E57" i="63"/>
  <c r="G56" i="63"/>
  <c r="B56" i="63"/>
  <c r="N54" i="63"/>
  <c r="O79" i="63" s="1" a="1"/>
  <c r="O79" i="63" s="1"/>
  <c r="N54" i="63" a="1"/>
  <c r="J54" i="63"/>
  <c r="I54" i="63"/>
  <c r="H54" i="63"/>
  <c r="G54" i="63"/>
  <c r="E54" i="63"/>
  <c r="D54" i="63"/>
  <c r="B54" i="63"/>
  <c r="A54" i="63"/>
  <c r="D53" i="63" a="1"/>
  <c r="D53" i="63" s="1"/>
  <c r="G91" i="64" a="1"/>
  <c r="G91" i="64" s="1"/>
  <c r="C91" i="64" a="1"/>
  <c r="C91" i="64" s="1"/>
  <c r="N90" i="64" a="1"/>
  <c r="N90" i="64" s="1"/>
  <c r="N88" i="64" a="1"/>
  <c r="N88" i="64" s="1"/>
  <c r="E88" i="64" a="1"/>
  <c r="E88" i="64" s="1"/>
  <c r="C88" i="64" a="1"/>
  <c r="C88" i="64" s="1"/>
  <c r="N84" i="64" a="1"/>
  <c r="N84" i="64" s="1"/>
  <c r="E84" i="64" a="1"/>
  <c r="E84" i="64" s="1"/>
  <c r="C84" i="64" a="1"/>
  <c r="C84" i="64" s="1"/>
  <c r="B67" i="64" a="1"/>
  <c r="B67" i="64" s="1"/>
  <c r="P66" i="64" a="1"/>
  <c r="P66" i="64" s="1"/>
  <c r="B66" i="64" a="1"/>
  <c r="B66" i="64" s="1"/>
  <c r="O64" i="64" a="1"/>
  <c r="O64" i="64" s="1"/>
  <c r="F64" i="64" a="1"/>
  <c r="F64" i="64" s="1"/>
  <c r="A63" i="64" a="1"/>
  <c r="A63" i="64" s="1"/>
  <c r="E60" i="64"/>
  <c r="G58" i="64"/>
  <c r="B58" i="64"/>
  <c r="I57" i="64"/>
  <c r="E57" i="64"/>
  <c r="G56" i="64"/>
  <c r="B56" i="64"/>
  <c r="N54" i="64"/>
  <c r="N54" i="64" a="1"/>
  <c r="J54" i="64"/>
  <c r="J60" i="64" s="1"/>
  <c r="I54" i="64"/>
  <c r="H54" i="64"/>
  <c r="H61" i="64" s="1"/>
  <c r="G54" i="64"/>
  <c r="E54" i="64"/>
  <c r="D54" i="64"/>
  <c r="B54" i="64"/>
  <c r="A54" i="64"/>
  <c r="D53" i="64" a="1"/>
  <c r="D53" i="64" s="1"/>
  <c r="G91" i="65" a="1"/>
  <c r="G91" i="65" s="1"/>
  <c r="C91" i="65" a="1"/>
  <c r="C91" i="65" s="1"/>
  <c r="N90" i="65" a="1"/>
  <c r="N90" i="65" s="1"/>
  <c r="N88" i="65" a="1"/>
  <c r="N88" i="65" s="1"/>
  <c r="E88" i="65" a="1"/>
  <c r="E88" i="65" s="1"/>
  <c r="C88" i="65" a="1"/>
  <c r="C88" i="65" s="1"/>
  <c r="N84" i="65" a="1"/>
  <c r="N84" i="65" s="1"/>
  <c r="E84" i="65" a="1"/>
  <c r="E84" i="65" s="1"/>
  <c r="C84" i="65" a="1"/>
  <c r="C84" i="65" s="1"/>
  <c r="O79" i="65" a="1"/>
  <c r="O79" i="65" s="1"/>
  <c r="J77" i="65" a="1"/>
  <c r="J77" i="65" s="1"/>
  <c r="E77" i="65" a="1"/>
  <c r="E77" i="65" s="1"/>
  <c r="L75" i="65" a="1"/>
  <c r="L75" i="65" s="1"/>
  <c r="M74" i="65" a="1"/>
  <c r="M74" i="65" s="1"/>
  <c r="D74" i="65" a="1"/>
  <c r="D74" i="65" s="1"/>
  <c r="N71" i="65" a="1"/>
  <c r="N71" i="65" s="1"/>
  <c r="K70" i="65" a="1"/>
  <c r="K70" i="65" s="1"/>
  <c r="P69" i="65" a="1"/>
  <c r="P69" i="65" s="1"/>
  <c r="K69" i="65" a="1"/>
  <c r="K69" i="65" s="1"/>
  <c r="L68" i="65" a="1"/>
  <c r="L68" i="65" s="1"/>
  <c r="B67" i="65" a="1"/>
  <c r="B67" i="65" s="1"/>
  <c r="P66" i="65" a="1"/>
  <c r="P66" i="65" s="1"/>
  <c r="B66" i="65" a="1"/>
  <c r="B66" i="65" s="1"/>
  <c r="O64" i="65" a="1"/>
  <c r="O64" i="65" s="1"/>
  <c r="A63" i="65" a="1"/>
  <c r="A63" i="65" s="1"/>
  <c r="E60" i="65"/>
  <c r="G58" i="65"/>
  <c r="B58" i="65"/>
  <c r="I57" i="65"/>
  <c r="E57" i="65"/>
  <c r="G56" i="65"/>
  <c r="B56" i="65"/>
  <c r="N54" i="65"/>
  <c r="N54" i="65" a="1"/>
  <c r="J54" i="65"/>
  <c r="I54" i="65"/>
  <c r="H54" i="65"/>
  <c r="G54" i="65"/>
  <c r="E54" i="65"/>
  <c r="D54" i="65"/>
  <c r="B54" i="65"/>
  <c r="A54" i="65"/>
  <c r="D53" i="65" a="1"/>
  <c r="D53" i="65" s="1"/>
  <c r="G91" i="66" a="1"/>
  <c r="G91" i="66" s="1"/>
  <c r="C91" i="66" a="1"/>
  <c r="C91" i="66" s="1"/>
  <c r="N90" i="66" a="1"/>
  <c r="N90" i="66" s="1"/>
  <c r="N88" i="66" a="1"/>
  <c r="N88" i="66" s="1"/>
  <c r="E88" i="66" a="1"/>
  <c r="E88" i="66" s="1"/>
  <c r="C88" i="66" a="1"/>
  <c r="C88" i="66" s="1"/>
  <c r="N84" i="66" a="1"/>
  <c r="N84" i="66" s="1"/>
  <c r="E84" i="66" a="1"/>
  <c r="E84" i="66" s="1"/>
  <c r="C84" i="66" a="1"/>
  <c r="C84" i="66" s="1"/>
  <c r="P66" i="66" a="1"/>
  <c r="P66" i="66" s="1"/>
  <c r="G58" i="66"/>
  <c r="I57" i="66"/>
  <c r="G56" i="66"/>
  <c r="N54" i="66"/>
  <c r="N54" i="66" a="1"/>
  <c r="J54" i="66"/>
  <c r="I54" i="66"/>
  <c r="H54" i="66"/>
  <c r="G54" i="66"/>
  <c r="E54" i="66"/>
  <c r="D54" i="66"/>
  <c r="B54" i="66"/>
  <c r="D53" i="66" a="1"/>
  <c r="D53" i="66" s="1"/>
  <c r="B87" i="67" a="1"/>
  <c r="B87" i="67" s="1"/>
  <c r="G91" i="67" a="1"/>
  <c r="G91" i="67" s="1"/>
  <c r="C91" i="67" a="1"/>
  <c r="C91" i="67" s="1"/>
  <c r="N90" i="67" a="1"/>
  <c r="N90" i="67" s="1"/>
  <c r="N88" i="67" a="1"/>
  <c r="N88" i="67" s="1"/>
  <c r="E88" i="67" a="1"/>
  <c r="E88" i="67" s="1"/>
  <c r="C88" i="67" a="1"/>
  <c r="C88" i="67" s="1"/>
  <c r="N84" i="67" a="1"/>
  <c r="N84" i="67" s="1"/>
  <c r="E84" i="67" a="1"/>
  <c r="E84" i="67" s="1"/>
  <c r="C84" i="67" a="1"/>
  <c r="C84" i="67" s="1"/>
  <c r="O79" i="67" a="1"/>
  <c r="O79" i="67" s="1"/>
  <c r="J77" i="67" a="1"/>
  <c r="J77" i="67" s="1"/>
  <c r="E77" i="67" a="1"/>
  <c r="E77" i="67" s="1"/>
  <c r="L75" i="67" a="1"/>
  <c r="L75" i="67" s="1"/>
  <c r="M74" i="67" a="1"/>
  <c r="M74" i="67" s="1"/>
  <c r="D74" i="67" a="1"/>
  <c r="D74" i="67" s="1"/>
  <c r="K70" i="67" a="1"/>
  <c r="K70" i="67" s="1"/>
  <c r="P69" i="67" a="1"/>
  <c r="P69" i="67" s="1"/>
  <c r="K69" i="67" a="1"/>
  <c r="K69" i="67" s="1"/>
  <c r="L68" i="67" a="1"/>
  <c r="L68" i="67" s="1"/>
  <c r="B67" i="67" a="1"/>
  <c r="B67" i="67" s="1"/>
  <c r="P66" i="67" a="1"/>
  <c r="P66" i="67" s="1"/>
  <c r="B66" i="67" a="1"/>
  <c r="B66" i="67" s="1"/>
  <c r="O64" i="67" a="1"/>
  <c r="O64" i="67" s="1"/>
  <c r="A63" i="67" a="1"/>
  <c r="A63" i="67" s="1"/>
  <c r="E60" i="67"/>
  <c r="G58" i="67"/>
  <c r="B58" i="67"/>
  <c r="I57" i="67"/>
  <c r="E57" i="67"/>
  <c r="G56" i="67"/>
  <c r="B56" i="67"/>
  <c r="N54" i="67"/>
  <c r="N54" i="67" a="1"/>
  <c r="J54" i="67"/>
  <c r="I54" i="67"/>
  <c r="H54" i="67"/>
  <c r="G54" i="67"/>
  <c r="E54" i="67"/>
  <c r="D54" i="67"/>
  <c r="B54" i="67"/>
  <c r="A54" i="67"/>
  <c r="D53" i="67" a="1"/>
  <c r="D53" i="67" s="1"/>
  <c r="G91" i="68" a="1"/>
  <c r="G91" i="68" s="1"/>
  <c r="C91" i="68" a="1"/>
  <c r="C91" i="68" s="1"/>
  <c r="N90" i="68" a="1"/>
  <c r="N90" i="68" s="1"/>
  <c r="N88" i="68" a="1"/>
  <c r="N88" i="68" s="1"/>
  <c r="E88" i="68" a="1"/>
  <c r="E88" i="68" s="1"/>
  <c r="C88" i="68" a="1"/>
  <c r="C88" i="68" s="1"/>
  <c r="N84" i="68" a="1"/>
  <c r="N84" i="68" s="1"/>
  <c r="E84" i="68" a="1"/>
  <c r="E84" i="68" s="1"/>
  <c r="C84" i="68" a="1"/>
  <c r="C84" i="68" s="1"/>
  <c r="P66" i="68" a="1"/>
  <c r="P66" i="68" s="1"/>
  <c r="G58" i="68"/>
  <c r="I57" i="68"/>
  <c r="G56" i="68"/>
  <c r="N54" i="68"/>
  <c r="N54" i="68" a="1"/>
  <c r="J54" i="68"/>
  <c r="I54" i="68"/>
  <c r="H54" i="68"/>
  <c r="G54" i="68"/>
  <c r="E54" i="68"/>
  <c r="D54" i="68"/>
  <c r="B54" i="68"/>
  <c r="A54" i="68"/>
  <c r="D53" i="68" a="1"/>
  <c r="D53" i="68" s="1"/>
  <c r="G91" i="69" a="1"/>
  <c r="G91" i="69" s="1"/>
  <c r="C91" i="69" a="1"/>
  <c r="C91" i="69" s="1"/>
  <c r="N90" i="69" a="1"/>
  <c r="N90" i="69" s="1"/>
  <c r="N88" i="69" a="1"/>
  <c r="N88" i="69" s="1"/>
  <c r="E88" i="69" a="1"/>
  <c r="E88" i="69" s="1"/>
  <c r="C88" i="69" a="1"/>
  <c r="C88" i="69" s="1"/>
  <c r="N84" i="69" a="1"/>
  <c r="N84" i="69" s="1"/>
  <c r="E84" i="69" a="1"/>
  <c r="E84" i="69" s="1"/>
  <c r="C84" i="69" a="1"/>
  <c r="C84" i="69" s="1"/>
  <c r="P66" i="69" a="1"/>
  <c r="P66" i="69" s="1"/>
  <c r="J61" i="69"/>
  <c r="A61" i="69"/>
  <c r="A60" i="69"/>
  <c r="A56" i="69"/>
  <c r="N54" i="69" a="1"/>
  <c r="N54" i="69" s="1"/>
  <c r="J54" i="69"/>
  <c r="I54" i="69"/>
  <c r="H54" i="69"/>
  <c r="G54" i="69"/>
  <c r="E54" i="69"/>
  <c r="D54" i="69"/>
  <c r="B54" i="69"/>
  <c r="A54" i="69"/>
  <c r="V10" i="57" a="1"/>
  <c r="V10" i="57" s="1"/>
  <c r="V10" i="58" a="1"/>
  <c r="V10" i="58"/>
  <c r="V10" i="59" a="1"/>
  <c r="V10" i="59"/>
  <c r="V10" i="61" a="1"/>
  <c r="V10" i="61"/>
  <c r="V10" i="62" a="1"/>
  <c r="V10" i="62"/>
  <c r="V10" i="63" a="1"/>
  <c r="V10" i="63"/>
  <c r="V10" i="64" a="1"/>
  <c r="V10" i="64"/>
  <c r="V10" i="65" a="1"/>
  <c r="V10" i="65"/>
  <c r="V10" i="66" a="1"/>
  <c r="V10" i="66"/>
  <c r="V10" i="67" a="1"/>
  <c r="V10" i="67"/>
  <c r="V10" i="68" a="1"/>
  <c r="V10" i="68"/>
  <c r="V10" i="69" a="1"/>
  <c r="V10" i="69"/>
  <c r="AB43" i="69" a="1"/>
  <c r="AB43" i="69" s="1"/>
  <c r="AF43" i="69"/>
  <c r="AF43" i="69" a="1"/>
  <c r="AE43" i="69"/>
  <c r="AE43" i="69" a="1"/>
  <c r="AD43" i="69"/>
  <c r="Y43" i="69" a="1"/>
  <c r="Y43" i="69" s="1"/>
  <c r="I43" i="69" a="1"/>
  <c r="I43" i="69" s="1"/>
  <c r="AA43" i="69" s="1" a="1"/>
  <c r="AA43" i="69" s="1"/>
  <c r="AF42" i="69" a="1"/>
  <c r="AF42" i="69" s="1"/>
  <c r="AE42" i="69" a="1"/>
  <c r="AE42" i="69" s="1"/>
  <c r="AD42" i="69"/>
  <c r="Y42" i="69"/>
  <c r="Y42" i="69" a="1"/>
  <c r="I42" i="69"/>
  <c r="I42" i="69" a="1"/>
  <c r="AF41" i="69" a="1"/>
  <c r="AF41" i="69" s="1"/>
  <c r="AE41" i="69"/>
  <c r="AE41" i="69" a="1"/>
  <c r="AD41" i="69"/>
  <c r="Y41" i="69" a="1"/>
  <c r="Y41" i="69" s="1"/>
  <c r="I41" i="69" a="1"/>
  <c r="I41" i="69" s="1"/>
  <c r="AF40" i="69" a="1"/>
  <c r="AF40" i="69" s="1"/>
  <c r="AE40" i="69" a="1"/>
  <c r="AE40" i="69" s="1"/>
  <c r="AD40" i="69"/>
  <c r="Y40" i="69"/>
  <c r="Y40" i="69" a="1"/>
  <c r="I40" i="69"/>
  <c r="I40" i="69" a="1"/>
  <c r="AF39" i="69" a="1"/>
  <c r="AF39" i="69" s="1"/>
  <c r="AE39" i="69"/>
  <c r="AE39" i="69" a="1"/>
  <c r="AD39" i="69"/>
  <c r="Y39" i="69" a="1"/>
  <c r="Y39" i="69" s="1"/>
  <c r="I39" i="69" a="1"/>
  <c r="I39" i="69" s="1"/>
  <c r="AF38" i="69" a="1"/>
  <c r="AF38" i="69" s="1"/>
  <c r="AE38" i="69" a="1"/>
  <c r="AE38" i="69" s="1"/>
  <c r="AD38" i="69"/>
  <c r="Y38" i="69"/>
  <c r="Y38" i="69" a="1"/>
  <c r="I38" i="69"/>
  <c r="I38" i="69" a="1"/>
  <c r="AF37" i="69" a="1"/>
  <c r="AF37" i="69" s="1"/>
  <c r="AE37" i="69"/>
  <c r="AE37" i="69" a="1"/>
  <c r="AD37" i="69"/>
  <c r="Y37" i="69" a="1"/>
  <c r="Y37" i="69" s="1"/>
  <c r="I37" i="69" a="1"/>
  <c r="I37" i="69" s="1"/>
  <c r="AF36" i="69" a="1"/>
  <c r="AF36" i="69" s="1"/>
  <c r="AE36" i="69" a="1"/>
  <c r="AE36" i="69" s="1"/>
  <c r="AD36" i="69"/>
  <c r="Y36" i="69"/>
  <c r="Y36" i="69" a="1"/>
  <c r="I36" i="69"/>
  <c r="I36" i="69" a="1"/>
  <c r="AF35" i="69" a="1"/>
  <c r="AF35" i="69" s="1"/>
  <c r="AE35" i="69"/>
  <c r="AE35" i="69" a="1"/>
  <c r="AD35" i="69"/>
  <c r="Y35" i="69" a="1"/>
  <c r="Y35" i="69" s="1"/>
  <c r="I35" i="69" a="1"/>
  <c r="I35" i="69" s="1"/>
  <c r="AF34" i="69" a="1"/>
  <c r="AF34" i="69" s="1"/>
  <c r="AE34" i="69" a="1"/>
  <c r="AE34" i="69" s="1"/>
  <c r="AD34" i="69"/>
  <c r="Y34" i="69"/>
  <c r="Y34" i="69" a="1"/>
  <c r="I34" i="69"/>
  <c r="AB34" i="69" s="1" a="1"/>
  <c r="AB34" i="69" s="1"/>
  <c r="I34" i="69" a="1"/>
  <c r="AF33" i="69"/>
  <c r="AF33" i="69" a="1"/>
  <c r="AE33" i="69"/>
  <c r="AE33" i="69" a="1"/>
  <c r="AD33" i="69"/>
  <c r="Y33" i="69" a="1"/>
  <c r="Y33" i="69" s="1"/>
  <c r="I33" i="69" a="1"/>
  <c r="I33" i="69" s="1"/>
  <c r="AF32" i="69" a="1"/>
  <c r="AF32" i="69" s="1"/>
  <c r="AE32" i="69" a="1"/>
  <c r="AE32" i="69" s="1"/>
  <c r="AD32" i="69"/>
  <c r="Y32" i="69"/>
  <c r="Y32" i="69" a="1"/>
  <c r="I32" i="69"/>
  <c r="I32" i="69" a="1"/>
  <c r="AF31" i="69"/>
  <c r="AF31" i="69" a="1"/>
  <c r="AE31" i="69"/>
  <c r="AE31" i="69" a="1"/>
  <c r="AD31" i="69"/>
  <c r="Y31" i="69" a="1"/>
  <c r="Y31" i="69" s="1"/>
  <c r="I31" i="69" a="1"/>
  <c r="I31" i="69" s="1"/>
  <c r="AF30" i="69" a="1"/>
  <c r="AF30" i="69" s="1"/>
  <c r="AE30" i="69" a="1"/>
  <c r="AE30" i="69" s="1"/>
  <c r="AD30" i="69"/>
  <c r="Y30" i="69"/>
  <c r="Y30" i="69" a="1"/>
  <c r="I30" i="69"/>
  <c r="I30" i="69" a="1"/>
  <c r="AF29" i="69"/>
  <c r="AF29" i="69" a="1"/>
  <c r="AE29" i="69"/>
  <c r="AE29" i="69" a="1"/>
  <c r="AD29" i="69"/>
  <c r="Y29" i="69" a="1"/>
  <c r="Y29" i="69" s="1"/>
  <c r="I29" i="69" a="1"/>
  <c r="I29" i="69" s="1"/>
  <c r="AF28" i="69" a="1"/>
  <c r="AF28" i="69" s="1"/>
  <c r="AE28" i="69" a="1"/>
  <c r="AE28" i="69" s="1"/>
  <c r="AD28" i="69"/>
  <c r="Y28" i="69"/>
  <c r="Y28" i="69" a="1"/>
  <c r="I28" i="69"/>
  <c r="I28" i="69" a="1"/>
  <c r="AF27" i="69"/>
  <c r="AF27" i="69" a="1"/>
  <c r="AE27" i="69"/>
  <c r="AE27" i="69" a="1"/>
  <c r="AD27" i="69"/>
  <c r="Y27" i="69" a="1"/>
  <c r="Y27" i="69" s="1"/>
  <c r="I27" i="69" a="1"/>
  <c r="I27" i="69" s="1"/>
  <c r="AF26" i="69" a="1"/>
  <c r="AF26" i="69" s="1"/>
  <c r="AE26" i="69" a="1"/>
  <c r="AE26" i="69" s="1"/>
  <c r="AD26" i="69"/>
  <c r="Y26" i="69"/>
  <c r="Y26" i="69" a="1"/>
  <c r="I26" i="69"/>
  <c r="I26" i="69" a="1"/>
  <c r="AF25" i="69"/>
  <c r="AF25" i="69" a="1"/>
  <c r="AE25" i="69"/>
  <c r="AE25" i="69" a="1"/>
  <c r="AD25" i="69"/>
  <c r="Y25" i="69" a="1"/>
  <c r="Y25" i="69" s="1"/>
  <c r="I25" i="69" a="1"/>
  <c r="I25" i="69" s="1"/>
  <c r="AF24" i="69" a="1"/>
  <c r="AF24" i="69" s="1"/>
  <c r="AE24" i="69" a="1"/>
  <c r="AE24" i="69" s="1"/>
  <c r="AD24" i="69"/>
  <c r="Y24" i="69"/>
  <c r="Y24" i="69" a="1"/>
  <c r="I24" i="69"/>
  <c r="I24" i="69" a="1"/>
  <c r="AF23" i="69" a="1"/>
  <c r="AF23" i="69" s="1"/>
  <c r="AE23" i="69"/>
  <c r="AE23" i="69" a="1"/>
  <c r="AD23" i="69"/>
  <c r="Y23" i="69" a="1"/>
  <c r="Y23" i="69" s="1"/>
  <c r="I23" i="69" a="1"/>
  <c r="I23" i="69" s="1"/>
  <c r="AF22" i="69" a="1"/>
  <c r="AF22" i="69" s="1"/>
  <c r="AE22" i="69" a="1"/>
  <c r="AE22" i="69" s="1"/>
  <c r="AD22" i="69"/>
  <c r="Y22" i="69"/>
  <c r="Y22" i="69" a="1"/>
  <c r="I22" i="69"/>
  <c r="I22" i="69" a="1"/>
  <c r="AI21" i="69" a="1"/>
  <c r="AI21" i="69" s="1"/>
  <c r="AF21" i="69" a="1"/>
  <c r="AF21" i="69" s="1"/>
  <c r="AE21" i="69"/>
  <c r="AE21" i="69" a="1"/>
  <c r="AD21" i="69"/>
  <c r="Y21" i="69" a="1"/>
  <c r="Y21" i="69" s="1"/>
  <c r="I21" i="69" a="1"/>
  <c r="I21" i="69" s="1"/>
  <c r="AF20" i="69"/>
  <c r="AF20" i="69" a="1"/>
  <c r="AE20" i="69"/>
  <c r="AE20" i="69" a="1"/>
  <c r="AD20" i="69"/>
  <c r="Y20" i="69" a="1"/>
  <c r="Y20" i="69" s="1"/>
  <c r="I20" i="69" a="1"/>
  <c r="I20" i="69" s="1"/>
  <c r="AF19" i="69" a="1"/>
  <c r="AF19" i="69" s="1"/>
  <c r="AE19" i="69"/>
  <c r="AE19" i="69" a="1"/>
  <c r="AD19" i="69"/>
  <c r="Y19" i="69" a="1"/>
  <c r="Y19" i="69" s="1"/>
  <c r="I19" i="69" a="1"/>
  <c r="I19" i="69" s="1"/>
  <c r="AF18" i="69" a="1"/>
  <c r="AF18" i="69" s="1"/>
  <c r="AE18" i="69" a="1"/>
  <c r="AE18" i="69" s="1"/>
  <c r="AD18" i="69"/>
  <c r="Y18" i="69"/>
  <c r="Y18" i="69" a="1"/>
  <c r="I18" i="69"/>
  <c r="I18" i="69" a="1"/>
  <c r="AI17" i="69"/>
  <c r="AI17" i="69" a="1"/>
  <c r="AF17" i="69"/>
  <c r="AF17" i="69" a="1"/>
  <c r="AE17" i="69"/>
  <c r="AE17" i="69" a="1"/>
  <c r="AD17" i="69"/>
  <c r="Y17" i="69" a="1"/>
  <c r="Y17" i="69" s="1"/>
  <c r="I17" i="69" a="1"/>
  <c r="I17" i="69" s="1"/>
  <c r="AI16" i="69" a="1"/>
  <c r="AI16" i="69" s="1"/>
  <c r="AF16" i="69" a="1"/>
  <c r="AF16" i="69" s="1"/>
  <c r="AE16" i="69" a="1"/>
  <c r="AE16" i="69" s="1"/>
  <c r="AD16" i="69"/>
  <c r="Y16" i="69"/>
  <c r="Y16" i="69" a="1"/>
  <c r="I16" i="69"/>
  <c r="I16" i="69" a="1"/>
  <c r="AF15" i="69" a="1"/>
  <c r="AF15" i="69" s="1"/>
  <c r="AE15" i="69" a="1"/>
  <c r="AE15" i="69" s="1"/>
  <c r="AD15" i="69"/>
  <c r="Y15" i="69"/>
  <c r="Y15" i="69" a="1"/>
  <c r="I15" i="69"/>
  <c r="AB15" i="69" s="1" a="1"/>
  <c r="AB15" i="69" s="1"/>
  <c r="I15" i="69" a="1"/>
  <c r="AF14" i="69" a="1"/>
  <c r="AF14" i="69" s="1"/>
  <c r="AE14" i="69" a="1"/>
  <c r="AE14" i="69" s="1"/>
  <c r="AD14" i="69"/>
  <c r="Y14" i="69"/>
  <c r="Y14" i="69" a="1"/>
  <c r="I14" i="69"/>
  <c r="I14" i="69" a="1"/>
  <c r="AF13" i="69" a="1"/>
  <c r="AF13" i="69" s="1"/>
  <c r="AE13" i="69" a="1"/>
  <c r="AE13" i="69" s="1"/>
  <c r="AI20" i="69" s="1"/>
  <c r="AD13" i="69"/>
  <c r="Y13" i="69"/>
  <c r="AI19" i="69" s="1"/>
  <c r="Y13" i="69" a="1"/>
  <c r="I13" i="69"/>
  <c r="I13" i="69" a="1"/>
  <c r="B13" i="69"/>
  <c r="A13" i="69"/>
  <c r="A14" i="69" s="1"/>
  <c r="AI12" i="69"/>
  <c r="S12" i="69"/>
  <c r="AI11" i="69"/>
  <c r="AI10" i="69"/>
  <c r="X10" i="69"/>
  <c r="X10" i="69" a="1"/>
  <c r="W10" i="69"/>
  <c r="W10" i="69" a="1"/>
  <c r="U10" i="69"/>
  <c r="U10" i="69" a="1"/>
  <c r="O10" i="69"/>
  <c r="O10" i="69" a="1"/>
  <c r="E10" i="69"/>
  <c r="AI9" i="69"/>
  <c r="S9" i="69"/>
  <c r="S9" i="69" a="1"/>
  <c r="AI8" i="69"/>
  <c r="S8" i="69" a="1"/>
  <c r="S8" i="69" s="1"/>
  <c r="L8" i="69"/>
  <c r="AI7" i="69" a="1"/>
  <c r="AI7" i="69" s="1"/>
  <c r="S7" i="69" a="1"/>
  <c r="S7" i="69" s="1"/>
  <c r="C7" i="69"/>
  <c r="AI6" i="69"/>
  <c r="A6" i="69"/>
  <c r="AI5" i="69" a="1"/>
  <c r="AI5" i="69" s="1"/>
  <c r="AO4" i="69"/>
  <c r="AP5" i="69" s="1"/>
  <c r="AI4" i="69" a="1"/>
  <c r="AI4" i="69" s="1"/>
  <c r="S4" i="69"/>
  <c r="AI3" i="69"/>
  <c r="A3" i="69"/>
  <c r="AI2" i="69"/>
  <c r="S2" i="69" a="1"/>
  <c r="S2" i="69" s="1"/>
  <c r="N1" i="69"/>
  <c r="AB41" i="68" a="1"/>
  <c r="AB41" i="68"/>
  <c r="AB39" i="68" a="1"/>
  <c r="AB39" i="68"/>
  <c r="H10" i="68" a="1"/>
  <c r="H10" i="68" s="1"/>
  <c r="AF43" i="68" a="1"/>
  <c r="AF43" i="68" s="1"/>
  <c r="AE43" i="68" a="1"/>
  <c r="AE43" i="68" s="1"/>
  <c r="AD43" i="68"/>
  <c r="Y43" i="68" a="1"/>
  <c r="Y43" i="68" s="1"/>
  <c r="I43" i="68" a="1"/>
  <c r="I43" i="68" s="1"/>
  <c r="AF42" i="68" a="1"/>
  <c r="AF42" i="68" s="1"/>
  <c r="AE42" i="68" a="1"/>
  <c r="AE42" i="68" s="1"/>
  <c r="AD42" i="68"/>
  <c r="Y42" i="68"/>
  <c r="Y42" i="68" a="1"/>
  <c r="I42" i="68"/>
  <c r="I42" i="68" a="1"/>
  <c r="AF41" i="68" a="1"/>
  <c r="AF41" i="68" s="1"/>
  <c r="AE41" i="68"/>
  <c r="AE41" i="68" a="1"/>
  <c r="AD41" i="68"/>
  <c r="Y41" i="68" a="1"/>
  <c r="Y41" i="68" s="1"/>
  <c r="I41" i="68" a="1"/>
  <c r="I41" i="68" s="1"/>
  <c r="AF40" i="68" a="1"/>
  <c r="AF40" i="68" s="1"/>
  <c r="AE40" i="68" a="1"/>
  <c r="AE40" i="68" s="1"/>
  <c r="AD40" i="68"/>
  <c r="Y40" i="68"/>
  <c r="Y40" i="68" a="1"/>
  <c r="I40" i="68" a="1"/>
  <c r="I40" i="68" s="1"/>
  <c r="AF39" i="68" a="1"/>
  <c r="AF39" i="68" s="1"/>
  <c r="AE39" i="68" a="1"/>
  <c r="AE39" i="68" s="1"/>
  <c r="AD39" i="68"/>
  <c r="Y39" i="68"/>
  <c r="Y39" i="68" a="1"/>
  <c r="I39" i="68" a="1"/>
  <c r="I39" i="68" s="1"/>
  <c r="AF38" i="68" a="1"/>
  <c r="AF38" i="68" s="1"/>
  <c r="AE38" i="68" a="1"/>
  <c r="AE38" i="68" s="1"/>
  <c r="AD38" i="68"/>
  <c r="Y38" i="68"/>
  <c r="Y38" i="68" a="1"/>
  <c r="I38" i="68" a="1"/>
  <c r="I38" i="68" s="1"/>
  <c r="AF37" i="68" a="1"/>
  <c r="AF37" i="68" s="1"/>
  <c r="AE37" i="68" a="1"/>
  <c r="AE37" i="68" s="1"/>
  <c r="AD37" i="68"/>
  <c r="Y37" i="68"/>
  <c r="Y37" i="68" a="1"/>
  <c r="I37" i="68" a="1"/>
  <c r="I37" i="68" s="1"/>
  <c r="AF36" i="68" a="1"/>
  <c r="AF36" i="68" s="1"/>
  <c r="AE36" i="68" a="1"/>
  <c r="AE36" i="68" s="1"/>
  <c r="AD36" i="68"/>
  <c r="Y36" i="68"/>
  <c r="Y36" i="68" a="1"/>
  <c r="I36" i="68" a="1"/>
  <c r="I36" i="68" s="1"/>
  <c r="AF35" i="68" a="1"/>
  <c r="AF35" i="68" s="1"/>
  <c r="AE35" i="68" a="1"/>
  <c r="AE35" i="68" s="1"/>
  <c r="AD35" i="68"/>
  <c r="Y35" i="68"/>
  <c r="Y35" i="68" a="1"/>
  <c r="I35" i="68" a="1"/>
  <c r="I35" i="68" s="1"/>
  <c r="AF34" i="68" a="1"/>
  <c r="AF34" i="68" s="1"/>
  <c r="AE34" i="68" a="1"/>
  <c r="AE34" i="68" s="1"/>
  <c r="AD34" i="68"/>
  <c r="Y34" i="68"/>
  <c r="Y34" i="68" a="1"/>
  <c r="I34" i="68" a="1"/>
  <c r="I34" i="68" s="1"/>
  <c r="AF33" i="68" a="1"/>
  <c r="AF33" i="68" s="1"/>
  <c r="AE33" i="68" a="1"/>
  <c r="AE33" i="68" s="1"/>
  <c r="AD33" i="68"/>
  <c r="Y33" i="68"/>
  <c r="Y33" i="68" a="1"/>
  <c r="I33" i="68" a="1"/>
  <c r="I33" i="68" s="1"/>
  <c r="AF32" i="68" a="1"/>
  <c r="AF32" i="68" s="1"/>
  <c r="AE32" i="68" a="1"/>
  <c r="AE32" i="68" s="1"/>
  <c r="AD32" i="68"/>
  <c r="Y32" i="68"/>
  <c r="Y32" i="68" a="1"/>
  <c r="I32" i="68" a="1"/>
  <c r="I32" i="68" s="1"/>
  <c r="AF31" i="68" a="1"/>
  <c r="AF31" i="68" s="1"/>
  <c r="AE31" i="68" a="1"/>
  <c r="AE31" i="68" s="1"/>
  <c r="AD31" i="68"/>
  <c r="Y31" i="68" a="1"/>
  <c r="Y31" i="68" s="1"/>
  <c r="I31" i="68" a="1"/>
  <c r="I31" i="68" s="1"/>
  <c r="AF30" i="68" a="1"/>
  <c r="AF30" i="68" s="1"/>
  <c r="AE30" i="68" a="1"/>
  <c r="AE30" i="68" s="1"/>
  <c r="AD30" i="68"/>
  <c r="Y30" i="68"/>
  <c r="Y30" i="68" a="1"/>
  <c r="I30" i="68"/>
  <c r="I30" i="68" a="1"/>
  <c r="AF29" i="68" a="1"/>
  <c r="AF29" i="68" s="1"/>
  <c r="AE29" i="68" a="1"/>
  <c r="AE29" i="68" s="1"/>
  <c r="AD29" i="68"/>
  <c r="Y29" i="68" a="1"/>
  <c r="Y29" i="68" s="1"/>
  <c r="I29" i="68" a="1"/>
  <c r="I29" i="68" s="1"/>
  <c r="AF28" i="68" a="1"/>
  <c r="AF28" i="68" s="1"/>
  <c r="AE28" i="68" a="1"/>
  <c r="AE28" i="68" s="1"/>
  <c r="AD28" i="68"/>
  <c r="Y28" i="68"/>
  <c r="Y28" i="68" a="1"/>
  <c r="I28" i="68"/>
  <c r="I28" i="68" a="1"/>
  <c r="AF27" i="68"/>
  <c r="AF27" i="68" a="1"/>
  <c r="AE27" i="68" a="1"/>
  <c r="AE27" i="68" s="1"/>
  <c r="AD27" i="68"/>
  <c r="Y27" i="68" a="1"/>
  <c r="Y27" i="68" s="1"/>
  <c r="I27" i="68" a="1"/>
  <c r="I27" i="68" s="1"/>
  <c r="AF26" i="68" a="1"/>
  <c r="AF26" i="68" s="1"/>
  <c r="AE26" i="68" a="1"/>
  <c r="AE26" i="68" s="1"/>
  <c r="AD26" i="68"/>
  <c r="Y26" i="68"/>
  <c r="Y26" i="68" a="1"/>
  <c r="I26" i="68"/>
  <c r="I26" i="68" a="1"/>
  <c r="AF25" i="68" a="1"/>
  <c r="AF25" i="68" s="1"/>
  <c r="AE25" i="68" a="1"/>
  <c r="AE25" i="68" s="1"/>
  <c r="AD25" i="68"/>
  <c r="Y25" i="68" a="1"/>
  <c r="Y25" i="68" s="1"/>
  <c r="I25" i="68" a="1"/>
  <c r="I25" i="68" s="1"/>
  <c r="AF24" i="68" a="1"/>
  <c r="AF24" i="68" s="1"/>
  <c r="AE24" i="68" a="1"/>
  <c r="AE24" i="68" s="1"/>
  <c r="AD24" i="68"/>
  <c r="Y24" i="68"/>
  <c r="Y24" i="68" a="1"/>
  <c r="I24" i="68" a="1"/>
  <c r="I24" i="68" s="1"/>
  <c r="AF23" i="68" a="1"/>
  <c r="AF23" i="68" s="1"/>
  <c r="AE23" i="68" a="1"/>
  <c r="AE23" i="68" s="1"/>
  <c r="AD23" i="68"/>
  <c r="Y23" i="68" a="1"/>
  <c r="Y23" i="68" s="1"/>
  <c r="I23" i="68" a="1"/>
  <c r="I23" i="68" s="1"/>
  <c r="AF22" i="68" a="1"/>
  <c r="AF22" i="68" s="1"/>
  <c r="AE22" i="68" a="1"/>
  <c r="AE22" i="68" s="1"/>
  <c r="AD22" i="68"/>
  <c r="Y22" i="68"/>
  <c r="Y22" i="68" a="1"/>
  <c r="I22" i="68" a="1"/>
  <c r="I22" i="68" s="1"/>
  <c r="AI21" i="68" a="1"/>
  <c r="AI21" i="68" s="1"/>
  <c r="AF21" i="68" a="1"/>
  <c r="AF21" i="68" s="1"/>
  <c r="AE21" i="68" a="1"/>
  <c r="AE21" i="68" s="1"/>
  <c r="AD21" i="68"/>
  <c r="Y21" i="68"/>
  <c r="Y21" i="68" a="1"/>
  <c r="I21" i="68" a="1"/>
  <c r="I21" i="68" s="1"/>
  <c r="AF20" i="68" a="1"/>
  <c r="AF20" i="68" s="1"/>
  <c r="AE20" i="68" a="1"/>
  <c r="AE20" i="68" s="1"/>
  <c r="AD20" i="68"/>
  <c r="Y20" i="68" a="1"/>
  <c r="Y20" i="68" s="1"/>
  <c r="I20" i="68" a="1"/>
  <c r="I20" i="68" s="1"/>
  <c r="AF19" i="68" a="1"/>
  <c r="AF19" i="68" s="1"/>
  <c r="AE19" i="68"/>
  <c r="AE19" i="68" a="1"/>
  <c r="AD19" i="68"/>
  <c r="Y19" i="68" a="1"/>
  <c r="Y19" i="68" s="1"/>
  <c r="I19" i="68" a="1"/>
  <c r="I19" i="68" s="1"/>
  <c r="AF18" i="68" a="1"/>
  <c r="AF18" i="68" s="1"/>
  <c r="AE18" i="68" a="1"/>
  <c r="AE18" i="68" s="1"/>
  <c r="AD18" i="68"/>
  <c r="Y18" i="68"/>
  <c r="Y18" i="68" a="1"/>
  <c r="I18" i="68" a="1"/>
  <c r="I18" i="68" s="1"/>
  <c r="AI17" i="68" a="1"/>
  <c r="AI17" i="68" s="1"/>
  <c r="AF17" i="68" a="1"/>
  <c r="AF17" i="68" s="1"/>
  <c r="AE17" i="68" a="1"/>
  <c r="AE17" i="68" s="1"/>
  <c r="AD17" i="68"/>
  <c r="Y17" i="68"/>
  <c r="Y17" i="68" a="1"/>
  <c r="I17" i="68"/>
  <c r="I17" i="68" a="1"/>
  <c r="AI16" i="68" a="1"/>
  <c r="AI16" i="68" s="1"/>
  <c r="AF16" i="68" a="1"/>
  <c r="AF16" i="68" s="1"/>
  <c r="AE16" i="68" a="1"/>
  <c r="AE16" i="68" s="1"/>
  <c r="AD16" i="68"/>
  <c r="Y16" i="68" a="1"/>
  <c r="Y16" i="68" s="1"/>
  <c r="I16" i="68" a="1"/>
  <c r="I16" i="68" s="1"/>
  <c r="AF15" i="68" a="1"/>
  <c r="AF15" i="68" s="1"/>
  <c r="AE15" i="68"/>
  <c r="AE15" i="68" a="1"/>
  <c r="AD15" i="68"/>
  <c r="Y15" i="68" a="1"/>
  <c r="Y15" i="68" s="1"/>
  <c r="I15" i="68" a="1"/>
  <c r="I15" i="68" s="1"/>
  <c r="AF14" i="68"/>
  <c r="AF14" i="68" a="1"/>
  <c r="AE14" i="68"/>
  <c r="AE14" i="68" a="1"/>
  <c r="AD14" i="68"/>
  <c r="Y14" i="68" a="1"/>
  <c r="Y14" i="68" s="1"/>
  <c r="I14" i="68" a="1"/>
  <c r="I14" i="68" s="1"/>
  <c r="AF13" i="68" a="1"/>
  <c r="AF13" i="68" s="1"/>
  <c r="AE13" i="68"/>
  <c r="AE13" i="68" a="1"/>
  <c r="AD13" i="68"/>
  <c r="Y13" i="68" a="1"/>
  <c r="Y13" i="68" s="1"/>
  <c r="AI19" i="68" s="1"/>
  <c r="I13" i="68" a="1"/>
  <c r="I13" i="68" s="1"/>
  <c r="A13" i="68"/>
  <c r="A14" i="68" s="1"/>
  <c r="AI12" i="68"/>
  <c r="S12" i="68"/>
  <c r="AI11" i="68"/>
  <c r="AI10" i="68"/>
  <c r="X10" i="68" a="1"/>
  <c r="X10" i="68" s="1"/>
  <c r="W10" i="68" a="1"/>
  <c r="W10" i="68" s="1"/>
  <c r="U10" i="68" a="1"/>
  <c r="U10" i="68" s="1"/>
  <c r="O10" i="68" a="1"/>
  <c r="O10" i="68" s="1"/>
  <c r="K10" i="68" a="1"/>
  <c r="K10" i="68" s="1"/>
  <c r="E10" i="68"/>
  <c r="AI9" i="68"/>
  <c r="S9" i="68" a="1"/>
  <c r="S9" i="68" s="1"/>
  <c r="AI8" i="68"/>
  <c r="S8" i="68"/>
  <c r="S8" i="68" a="1"/>
  <c r="L8" i="68"/>
  <c r="AI7" i="68"/>
  <c r="AI7" i="68" a="1"/>
  <c r="S7" i="68"/>
  <c r="S7" i="68" a="1"/>
  <c r="C7" i="68"/>
  <c r="AI6" i="68"/>
  <c r="A6" i="68"/>
  <c r="AI5" i="68" a="1"/>
  <c r="AI5" i="68" s="1"/>
  <c r="AO4" i="68"/>
  <c r="AP5" i="68" s="1"/>
  <c r="AI4" i="68" a="1"/>
  <c r="AI4" i="68" s="1"/>
  <c r="S3" i="68" s="1" a="1"/>
  <c r="S3" i="68" s="1"/>
  <c r="S4" i="68"/>
  <c r="AI3" i="68"/>
  <c r="A3" i="68"/>
  <c r="AI2" i="68"/>
  <c r="S2" i="68" s="1" a="1"/>
  <c r="S2" i="68" s="1"/>
  <c r="N1" i="68"/>
  <c r="AB43" i="67" a="1"/>
  <c r="AB43" i="67"/>
  <c r="AF43" i="67" a="1"/>
  <c r="AF43" i="67" s="1"/>
  <c r="AE43" i="67" a="1"/>
  <c r="AE43" i="67" s="1"/>
  <c r="AD43" i="67"/>
  <c r="Y43" i="67" a="1"/>
  <c r="Y43" i="67" s="1"/>
  <c r="I43" i="67" a="1"/>
  <c r="I43" i="67" s="1"/>
  <c r="AF42" i="67" a="1"/>
  <c r="AF42" i="67" s="1"/>
  <c r="AE42" i="67" a="1"/>
  <c r="AE42" i="67" s="1"/>
  <c r="AD42" i="67"/>
  <c r="Y42" i="67"/>
  <c r="Y42" i="67" a="1"/>
  <c r="I42" i="67"/>
  <c r="I42" i="67" a="1"/>
  <c r="AF41" i="67"/>
  <c r="AF41" i="67" a="1"/>
  <c r="AE41" i="67"/>
  <c r="AE41" i="67" a="1"/>
  <c r="AD41" i="67"/>
  <c r="Y41" i="67" a="1"/>
  <c r="Y41" i="67" s="1"/>
  <c r="I41" i="67" a="1"/>
  <c r="I41" i="67" s="1"/>
  <c r="AF40" i="67" a="1"/>
  <c r="AF40" i="67" s="1"/>
  <c r="AE40" i="67" a="1"/>
  <c r="AE40" i="67" s="1"/>
  <c r="AD40" i="67"/>
  <c r="Y40" i="67"/>
  <c r="Y40" i="67" a="1"/>
  <c r="I40" i="67"/>
  <c r="I40" i="67" a="1"/>
  <c r="AF39" i="67"/>
  <c r="AF39" i="67" a="1"/>
  <c r="AE39" i="67"/>
  <c r="AE39" i="67" a="1"/>
  <c r="AD39" i="67"/>
  <c r="Y39" i="67" a="1"/>
  <c r="Y39" i="67" s="1"/>
  <c r="I39" i="67" a="1"/>
  <c r="I39" i="67" s="1"/>
  <c r="AF38" i="67" a="1"/>
  <c r="AF38" i="67" s="1"/>
  <c r="AE38" i="67" a="1"/>
  <c r="AE38" i="67" s="1"/>
  <c r="AD38" i="67"/>
  <c r="Y38" i="67"/>
  <c r="Y38" i="67" a="1"/>
  <c r="I38" i="67"/>
  <c r="AB38" i="67" s="1" a="1"/>
  <c r="AB38" i="67" s="1"/>
  <c r="I38" i="67" a="1"/>
  <c r="AF37" i="67"/>
  <c r="AF37" i="67" a="1"/>
  <c r="AE37" i="67" a="1"/>
  <c r="AE37" i="67" s="1"/>
  <c r="AD37" i="67"/>
  <c r="Y37" i="67" a="1"/>
  <c r="Y37" i="67" s="1"/>
  <c r="I37" i="67" a="1"/>
  <c r="I37" i="67" s="1"/>
  <c r="AF36" i="67" a="1"/>
  <c r="AF36" i="67" s="1"/>
  <c r="AE36" i="67" a="1"/>
  <c r="AE36" i="67" s="1"/>
  <c r="AD36" i="67"/>
  <c r="Y36" i="67"/>
  <c r="Y36" i="67" a="1"/>
  <c r="I36" i="67"/>
  <c r="I36" i="67" a="1"/>
  <c r="AF35" i="67" a="1"/>
  <c r="AF35" i="67" s="1"/>
  <c r="AE35" i="67"/>
  <c r="AE35" i="67" a="1"/>
  <c r="AD35" i="67"/>
  <c r="Y35" i="67" a="1"/>
  <c r="Y35" i="67" s="1"/>
  <c r="I35" i="67" a="1"/>
  <c r="I35" i="67" s="1"/>
  <c r="AF34" i="67" a="1"/>
  <c r="AF34" i="67" s="1"/>
  <c r="AE34" i="67" a="1"/>
  <c r="AE34" i="67" s="1"/>
  <c r="AD34" i="67"/>
  <c r="Y34" i="67"/>
  <c r="Y34" i="67" a="1"/>
  <c r="I34" i="67"/>
  <c r="I34" i="67" a="1"/>
  <c r="AF33" i="67" a="1"/>
  <c r="AF33" i="67" s="1"/>
  <c r="AE33" i="67"/>
  <c r="AE33" i="67" a="1"/>
  <c r="AD33" i="67"/>
  <c r="Y33" i="67" a="1"/>
  <c r="Y33" i="67" s="1"/>
  <c r="I33" i="67" a="1"/>
  <c r="I33" i="67" s="1"/>
  <c r="AF32" i="67" a="1"/>
  <c r="AF32" i="67" s="1"/>
  <c r="AE32" i="67" a="1"/>
  <c r="AE32" i="67" s="1"/>
  <c r="AD32" i="67"/>
  <c r="Y32" i="67"/>
  <c r="Y32" i="67" a="1"/>
  <c r="I32" i="67"/>
  <c r="I32" i="67" a="1"/>
  <c r="AF31" i="67" a="1"/>
  <c r="AF31" i="67" s="1"/>
  <c r="AE31" i="67"/>
  <c r="AE31" i="67" a="1"/>
  <c r="AD31" i="67"/>
  <c r="Y31" i="67" a="1"/>
  <c r="Y31" i="67" s="1"/>
  <c r="I31" i="67" a="1"/>
  <c r="I31" i="67" s="1"/>
  <c r="AF30" i="67" a="1"/>
  <c r="AF30" i="67" s="1"/>
  <c r="AE30" i="67" a="1"/>
  <c r="AE30" i="67" s="1"/>
  <c r="AD30" i="67"/>
  <c r="Y30" i="67"/>
  <c r="Y30" i="67" a="1"/>
  <c r="I30" i="67"/>
  <c r="AB30" i="67" s="1" a="1"/>
  <c r="AB30" i="67" s="1"/>
  <c r="I30" i="67" a="1"/>
  <c r="AF29" i="67" a="1"/>
  <c r="AF29" i="67" s="1"/>
  <c r="AE29" i="67"/>
  <c r="AE29" i="67" a="1"/>
  <c r="AD29" i="67"/>
  <c r="Y29" i="67" a="1"/>
  <c r="Y29" i="67" s="1"/>
  <c r="I29" i="67" a="1"/>
  <c r="I29" i="67" s="1"/>
  <c r="AF28" i="67" a="1"/>
  <c r="AF28" i="67" s="1"/>
  <c r="AE28" i="67" a="1"/>
  <c r="AE28" i="67" s="1"/>
  <c r="AD28" i="67"/>
  <c r="Y28" i="67"/>
  <c r="Y28" i="67" a="1"/>
  <c r="I28" i="67"/>
  <c r="I28" i="67" a="1"/>
  <c r="AF27" i="67" a="1"/>
  <c r="AF27" i="67" s="1"/>
  <c r="AE27" i="67"/>
  <c r="AE27" i="67" a="1"/>
  <c r="AD27" i="67"/>
  <c r="Y27" i="67" a="1"/>
  <c r="Y27" i="67" s="1"/>
  <c r="I27" i="67" a="1"/>
  <c r="I27" i="67" s="1"/>
  <c r="AF26" i="67" a="1"/>
  <c r="AF26" i="67" s="1"/>
  <c r="AE26" i="67" a="1"/>
  <c r="AE26" i="67" s="1"/>
  <c r="AD26" i="67"/>
  <c r="Y26" i="67"/>
  <c r="Y26" i="67" a="1"/>
  <c r="I26" i="67"/>
  <c r="I26" i="67" a="1"/>
  <c r="AF25" i="67" a="1"/>
  <c r="AF25" i="67" s="1"/>
  <c r="AE25" i="67"/>
  <c r="AE25" i="67" a="1"/>
  <c r="AD25" i="67"/>
  <c r="Y25" i="67" a="1"/>
  <c r="Y25" i="67" s="1"/>
  <c r="I25" i="67" a="1"/>
  <c r="I25" i="67" s="1"/>
  <c r="AF24" i="67" a="1"/>
  <c r="AF24" i="67" s="1"/>
  <c r="AE24" i="67" a="1"/>
  <c r="AE24" i="67" s="1"/>
  <c r="AD24" i="67"/>
  <c r="Y24" i="67"/>
  <c r="Y24" i="67" a="1"/>
  <c r="I24" i="67"/>
  <c r="I24" i="67" a="1"/>
  <c r="AF23" i="67" a="1"/>
  <c r="AF23" i="67" s="1"/>
  <c r="AE23" i="67" a="1"/>
  <c r="AE23" i="67" s="1"/>
  <c r="AD23" i="67"/>
  <c r="Y23" i="67" a="1"/>
  <c r="Y23" i="67" s="1"/>
  <c r="I23" i="67" a="1"/>
  <c r="I23" i="67" s="1"/>
  <c r="AF22" i="67" a="1"/>
  <c r="AF22" i="67" s="1"/>
  <c r="AE22" i="67" a="1"/>
  <c r="AE22" i="67" s="1"/>
  <c r="AD22" i="67"/>
  <c r="Y22" i="67"/>
  <c r="Y22" i="67" a="1"/>
  <c r="I22" i="67" a="1"/>
  <c r="I22" i="67" s="1"/>
  <c r="AI21" i="67" a="1"/>
  <c r="AI21" i="67" s="1"/>
  <c r="AF21" i="67" a="1"/>
  <c r="AF21" i="67" s="1"/>
  <c r="AE21" i="67" a="1"/>
  <c r="AE21" i="67" s="1"/>
  <c r="AD21" i="67"/>
  <c r="Y21" i="67" a="1"/>
  <c r="Y21" i="67" s="1"/>
  <c r="I21" i="67" a="1"/>
  <c r="I21" i="67" s="1"/>
  <c r="AF20" i="67"/>
  <c r="AF20" i="67" a="1"/>
  <c r="AE20" i="67"/>
  <c r="AE20" i="67" a="1"/>
  <c r="AD20" i="67"/>
  <c r="Y20" i="67" a="1"/>
  <c r="Y20" i="67" s="1"/>
  <c r="I20" i="67" a="1"/>
  <c r="I20" i="67" s="1"/>
  <c r="AF19" i="67" a="1"/>
  <c r="AF19" i="67" s="1"/>
  <c r="AE19" i="67" a="1"/>
  <c r="AE19" i="67" s="1"/>
  <c r="AD19" i="67"/>
  <c r="Y19" i="67" a="1"/>
  <c r="Y19" i="67" s="1"/>
  <c r="I19" i="67" a="1"/>
  <c r="I19" i="67" s="1"/>
  <c r="AF18" i="67" a="1"/>
  <c r="AF18" i="67" s="1"/>
  <c r="AE18" i="67" a="1"/>
  <c r="AE18" i="67" s="1"/>
  <c r="AD18" i="67"/>
  <c r="Y18" i="67"/>
  <c r="Y18" i="67" a="1"/>
  <c r="I18" i="67"/>
  <c r="I18" i="67" a="1"/>
  <c r="AI17" i="67"/>
  <c r="AI17" i="67" a="1"/>
  <c r="AF17" i="67"/>
  <c r="AF17" i="67" a="1"/>
  <c r="AE17" i="67"/>
  <c r="AE17" i="67" a="1"/>
  <c r="AD17" i="67"/>
  <c r="Y17" i="67" a="1"/>
  <c r="Y17" i="67" s="1"/>
  <c r="I17" i="67" a="1"/>
  <c r="I17" i="67" s="1"/>
  <c r="AI16" i="67" a="1"/>
  <c r="AI16" i="67" s="1"/>
  <c r="AF16" i="67" a="1"/>
  <c r="AF16" i="67" s="1"/>
  <c r="AE16" i="67" a="1"/>
  <c r="AE16" i="67" s="1"/>
  <c r="AD16" i="67"/>
  <c r="Y16" i="67"/>
  <c r="Y16" i="67" a="1"/>
  <c r="I16" i="67"/>
  <c r="AB16" i="67" s="1" a="1"/>
  <c r="AB16" i="67" s="1"/>
  <c r="I16" i="67" a="1"/>
  <c r="AF15" i="67" a="1"/>
  <c r="AF15" i="67" s="1"/>
  <c r="AE15" i="67" a="1"/>
  <c r="AE15" i="67" s="1"/>
  <c r="AD15" i="67"/>
  <c r="Y15" i="67"/>
  <c r="Y15" i="67" a="1"/>
  <c r="I15" i="67"/>
  <c r="I15" i="67" a="1"/>
  <c r="AF14" i="67" a="1"/>
  <c r="AF14" i="67" s="1"/>
  <c r="AE14" i="67" a="1"/>
  <c r="AE14" i="67" s="1"/>
  <c r="AD14" i="67"/>
  <c r="Y14" i="67"/>
  <c r="Y14" i="67" a="1"/>
  <c r="I14" i="67" a="1"/>
  <c r="I14" i="67" s="1"/>
  <c r="AF13" i="67"/>
  <c r="AF13" i="67" a="1"/>
  <c r="AE13" i="67"/>
  <c r="AE13" i="67" a="1"/>
  <c r="AD13" i="67"/>
  <c r="Y13" i="67"/>
  <c r="Y13" i="67" a="1"/>
  <c r="I13" i="67" a="1"/>
  <c r="I13" i="67" s="1"/>
  <c r="A13" i="67"/>
  <c r="B13" i="67" s="1"/>
  <c r="AI12" i="67"/>
  <c r="S12" i="67"/>
  <c r="AI11" i="67"/>
  <c r="AI10" i="67"/>
  <c r="X10" i="67" a="1"/>
  <c r="X10" i="67" s="1"/>
  <c r="W10" i="67" a="1"/>
  <c r="W10" i="67" s="1"/>
  <c r="U10" i="67" a="1"/>
  <c r="U10" i="67" s="1"/>
  <c r="O10" i="67" a="1"/>
  <c r="O10" i="67" s="1"/>
  <c r="K10" i="67" a="1"/>
  <c r="K10" i="67" s="1"/>
  <c r="H10" i="67" a="1"/>
  <c r="H10" i="67" s="1"/>
  <c r="E10" i="67"/>
  <c r="AI9" i="67"/>
  <c r="S9" i="67" a="1"/>
  <c r="S9" i="67" s="1"/>
  <c r="AI8" i="67"/>
  <c r="S8" i="67"/>
  <c r="S8" i="67" a="1"/>
  <c r="L8" i="67"/>
  <c r="AI7" i="67"/>
  <c r="AI7" i="67" a="1"/>
  <c r="S7" i="67"/>
  <c r="S7" i="67" a="1"/>
  <c r="C7" i="67"/>
  <c r="AI6" i="67"/>
  <c r="A6" i="67"/>
  <c r="AI5" i="67" a="1"/>
  <c r="AI5" i="67" s="1"/>
  <c r="AO4" i="67"/>
  <c r="AP7" i="67" s="1"/>
  <c r="AI4" i="67" a="1"/>
  <c r="AI4" i="67" s="1"/>
  <c r="S3" i="67" s="1" a="1"/>
  <c r="S3" i="67" s="1"/>
  <c r="S4" i="67"/>
  <c r="AI3" i="67"/>
  <c r="A3" i="67"/>
  <c r="AI2" i="67"/>
  <c r="S2" i="67" s="1" a="1"/>
  <c r="S2" i="67" s="1"/>
  <c r="N1" i="67"/>
  <c r="AB13" i="66" a="1"/>
  <c r="AB13" i="66"/>
  <c r="AB14" i="66" a="1"/>
  <c r="AB14" i="66"/>
  <c r="AB40" i="66" a="1"/>
  <c r="AB40" i="66"/>
  <c r="AB41" i="66" a="1"/>
  <c r="AB41" i="66"/>
  <c r="AB37" i="66" a="1"/>
  <c r="AB37" i="66"/>
  <c r="AB43" i="66" a="1"/>
  <c r="AB43" i="66"/>
  <c r="K10" i="66" a="1"/>
  <c r="K10" i="66" s="1"/>
  <c r="AF43" i="66"/>
  <c r="AF43" i="66" a="1"/>
  <c r="AE43" i="66"/>
  <c r="AE43" i="66" a="1"/>
  <c r="AD43" i="66"/>
  <c r="Y43" i="66" a="1"/>
  <c r="Y43" i="66" s="1"/>
  <c r="I43" i="66" a="1"/>
  <c r="I43" i="66" s="1"/>
  <c r="AA43" i="66" s="1" a="1"/>
  <c r="AA43" i="66" s="1"/>
  <c r="AF42" i="66" a="1"/>
  <c r="AF42" i="66" s="1"/>
  <c r="AE42" i="66" a="1"/>
  <c r="AE42" i="66" s="1"/>
  <c r="AD42" i="66"/>
  <c r="Y42" i="66"/>
  <c r="Y42" i="66" a="1"/>
  <c r="I42" i="66"/>
  <c r="I42" i="66" a="1"/>
  <c r="AF41" i="66" a="1"/>
  <c r="AF41" i="66" s="1"/>
  <c r="AE41" i="66" a="1"/>
  <c r="AE41" i="66" s="1"/>
  <c r="AD41" i="66"/>
  <c r="Y41" i="66"/>
  <c r="Y41" i="66" a="1"/>
  <c r="I41" i="66" a="1"/>
  <c r="I41" i="66" s="1"/>
  <c r="AF40" i="66" a="1"/>
  <c r="AF40" i="66" s="1"/>
  <c r="AE40" i="66" a="1"/>
  <c r="AE40" i="66" s="1"/>
  <c r="AD40" i="66"/>
  <c r="Y40" i="66"/>
  <c r="Y40" i="66" a="1"/>
  <c r="I40" i="66" a="1"/>
  <c r="I40" i="66" s="1"/>
  <c r="AF39" i="66" a="1"/>
  <c r="AF39" i="66" s="1"/>
  <c r="AE39" i="66" a="1"/>
  <c r="AE39" i="66" s="1"/>
  <c r="AD39" i="66"/>
  <c r="Y39" i="66"/>
  <c r="Y39" i="66" a="1"/>
  <c r="I39" i="66" a="1"/>
  <c r="I39" i="66" s="1"/>
  <c r="AF38" i="66" a="1"/>
  <c r="AF38" i="66" s="1"/>
  <c r="AE38" i="66" a="1"/>
  <c r="AE38" i="66" s="1"/>
  <c r="AD38" i="66"/>
  <c r="Y38" i="66"/>
  <c r="Y38" i="66" a="1"/>
  <c r="I38" i="66" a="1"/>
  <c r="I38" i="66" s="1"/>
  <c r="AF37" i="66" a="1"/>
  <c r="AF37" i="66" s="1"/>
  <c r="AE37" i="66" a="1"/>
  <c r="AE37" i="66" s="1"/>
  <c r="AD37" i="66"/>
  <c r="Y37" i="66"/>
  <c r="Y37" i="66" a="1"/>
  <c r="I37" i="66" a="1"/>
  <c r="I37" i="66" s="1"/>
  <c r="AF36" i="66" a="1"/>
  <c r="AF36" i="66" s="1"/>
  <c r="AE36" i="66" a="1"/>
  <c r="AE36" i="66" s="1"/>
  <c r="AD36" i="66"/>
  <c r="Y36" i="66"/>
  <c r="Y36" i="66" a="1"/>
  <c r="I36" i="66" a="1"/>
  <c r="I36" i="66" s="1"/>
  <c r="AF35" i="66" a="1"/>
  <c r="AF35" i="66" s="1"/>
  <c r="AE35" i="66" a="1"/>
  <c r="AE35" i="66" s="1"/>
  <c r="AD35" i="66"/>
  <c r="Y35" i="66"/>
  <c r="Y35" i="66" a="1"/>
  <c r="I35" i="66"/>
  <c r="I35" i="66" a="1"/>
  <c r="AF34" i="66" a="1"/>
  <c r="AF34" i="66" s="1"/>
  <c r="AE34" i="66" a="1"/>
  <c r="AE34" i="66" s="1"/>
  <c r="AD34" i="66"/>
  <c r="Y34" i="66" a="1"/>
  <c r="Y34" i="66" s="1"/>
  <c r="I34" i="66" a="1"/>
  <c r="I34" i="66" s="1"/>
  <c r="AF33" i="66" a="1"/>
  <c r="AF33" i="66" s="1"/>
  <c r="AE33" i="66" a="1"/>
  <c r="AE33" i="66" s="1"/>
  <c r="AD33" i="66"/>
  <c r="Y33" i="66"/>
  <c r="Y33" i="66" a="1"/>
  <c r="I33" i="66"/>
  <c r="AB33" i="66" s="1" a="1"/>
  <c r="AB33" i="66" s="1"/>
  <c r="I33" i="66" a="1"/>
  <c r="AF32" i="66" a="1"/>
  <c r="AF32" i="66" s="1"/>
  <c r="AE32" i="66"/>
  <c r="AE32" i="66" a="1"/>
  <c r="AD32" i="66"/>
  <c r="Y32" i="66" a="1"/>
  <c r="Y32" i="66" s="1"/>
  <c r="I32" i="66" a="1"/>
  <c r="I32" i="66" s="1"/>
  <c r="AF31" i="66" a="1"/>
  <c r="AF31" i="66" s="1"/>
  <c r="AE31" i="66" a="1"/>
  <c r="AE31" i="66" s="1"/>
  <c r="AD31" i="66"/>
  <c r="Y31" i="66"/>
  <c r="Y31" i="66" a="1"/>
  <c r="I31" i="66"/>
  <c r="I31" i="66" a="1"/>
  <c r="AF30" i="66" a="1"/>
  <c r="AF30" i="66" s="1"/>
  <c r="AE30" i="66"/>
  <c r="AE30" i="66" a="1"/>
  <c r="AD30" i="66"/>
  <c r="Y30" i="66" a="1"/>
  <c r="Y30" i="66" s="1"/>
  <c r="I30" i="66" a="1"/>
  <c r="I30" i="66" s="1"/>
  <c r="AF29" i="66" a="1"/>
  <c r="AF29" i="66" s="1"/>
  <c r="AE29" i="66" a="1"/>
  <c r="AE29" i="66" s="1"/>
  <c r="AD29" i="66"/>
  <c r="Y29" i="66"/>
  <c r="Y29" i="66" a="1"/>
  <c r="I29" i="66"/>
  <c r="I29" i="66" a="1"/>
  <c r="AF28" i="66" a="1"/>
  <c r="AF28" i="66" s="1"/>
  <c r="AE28" i="66"/>
  <c r="AE28" i="66" a="1"/>
  <c r="AD28" i="66"/>
  <c r="Y28" i="66" a="1"/>
  <c r="Y28" i="66" s="1"/>
  <c r="I28" i="66" a="1"/>
  <c r="I28" i="66" s="1"/>
  <c r="AF27" i="66" a="1"/>
  <c r="AF27" i="66" s="1"/>
  <c r="AE27" i="66" a="1"/>
  <c r="AE27" i="66" s="1"/>
  <c r="AD27" i="66"/>
  <c r="Y27" i="66"/>
  <c r="Y27" i="66" a="1"/>
  <c r="I27" i="66"/>
  <c r="I27" i="66" a="1"/>
  <c r="AF26" i="66" a="1"/>
  <c r="AF26" i="66" s="1"/>
  <c r="AE26" i="66"/>
  <c r="AE26" i="66" a="1"/>
  <c r="AD26" i="66"/>
  <c r="Y26" i="66" a="1"/>
  <c r="Y26" i="66" s="1"/>
  <c r="I26" i="66" a="1"/>
  <c r="I26" i="66" s="1"/>
  <c r="AF25" i="66" a="1"/>
  <c r="AF25" i="66" s="1"/>
  <c r="AE25" i="66" a="1"/>
  <c r="AE25" i="66" s="1"/>
  <c r="AD25" i="66"/>
  <c r="Y25" i="66"/>
  <c r="Y25" i="66" a="1"/>
  <c r="I25" i="66"/>
  <c r="I25" i="66" a="1"/>
  <c r="AF24" i="66" a="1"/>
  <c r="AF24" i="66" s="1"/>
  <c r="AE24" i="66"/>
  <c r="AE24" i="66" a="1"/>
  <c r="AD24" i="66"/>
  <c r="Y24" i="66" a="1"/>
  <c r="Y24" i="66" s="1"/>
  <c r="I24" i="66" a="1"/>
  <c r="I24" i="66" s="1"/>
  <c r="AF23" i="66" a="1"/>
  <c r="AF23" i="66" s="1"/>
  <c r="AE23" i="66" a="1"/>
  <c r="AE23" i="66" s="1"/>
  <c r="AD23" i="66"/>
  <c r="Y23" i="66"/>
  <c r="Y23" i="66" a="1"/>
  <c r="I23" i="66"/>
  <c r="I23" i="66" a="1"/>
  <c r="AF22" i="66" a="1"/>
  <c r="AF22" i="66" s="1"/>
  <c r="AE22" i="66"/>
  <c r="AE22" i="66" a="1"/>
  <c r="AD22" i="66"/>
  <c r="Y22" i="66" a="1"/>
  <c r="Y22" i="66" s="1"/>
  <c r="I22" i="66" a="1"/>
  <c r="I22" i="66" s="1"/>
  <c r="AI21" i="66" a="1"/>
  <c r="AI21" i="66" s="1"/>
  <c r="AF21" i="66" a="1"/>
  <c r="AF21" i="66" s="1"/>
  <c r="AE21" i="66" a="1"/>
  <c r="AE21" i="66" s="1"/>
  <c r="AD21" i="66"/>
  <c r="Y21" i="66"/>
  <c r="Y21" i="66" a="1"/>
  <c r="I21" i="66"/>
  <c r="I21" i="66" a="1"/>
  <c r="AF20" i="66" a="1"/>
  <c r="AF20" i="66" s="1"/>
  <c r="AE20" i="66" a="1"/>
  <c r="AE20" i="66" s="1"/>
  <c r="AD20" i="66"/>
  <c r="Y20" i="66"/>
  <c r="Y20" i="66" a="1"/>
  <c r="I20" i="66"/>
  <c r="AB20" i="66" s="1" a="1"/>
  <c r="AB20" i="66" s="1"/>
  <c r="I20" i="66" a="1"/>
  <c r="AF19" i="66" a="1"/>
  <c r="AF19" i="66" s="1"/>
  <c r="AE19" i="66" a="1"/>
  <c r="AE19" i="66" s="1"/>
  <c r="AD19" i="66"/>
  <c r="Y19" i="66"/>
  <c r="Y19" i="66" a="1"/>
  <c r="I19" i="66"/>
  <c r="I19" i="66" a="1"/>
  <c r="AF18" i="66" a="1"/>
  <c r="AF18" i="66" s="1"/>
  <c r="AE18" i="66" a="1"/>
  <c r="AE18" i="66" s="1"/>
  <c r="AD18" i="66"/>
  <c r="Y18" i="66"/>
  <c r="Y18" i="66" a="1"/>
  <c r="I18" i="66" a="1"/>
  <c r="I18" i="66" s="1"/>
  <c r="AI17" i="66" a="1"/>
  <c r="AI17" i="66" s="1"/>
  <c r="AF17" i="66" a="1"/>
  <c r="AF17" i="66" s="1"/>
  <c r="AE17" i="66" a="1"/>
  <c r="AE17" i="66" s="1"/>
  <c r="AD17" i="66"/>
  <c r="Y17" i="66"/>
  <c r="Y17" i="66" a="1"/>
  <c r="I17" i="66"/>
  <c r="I17" i="66" a="1"/>
  <c r="AI16" i="66" a="1"/>
  <c r="AI16" i="66" s="1"/>
  <c r="AF16" i="66" a="1"/>
  <c r="AF16" i="66" s="1"/>
  <c r="AE16" i="66"/>
  <c r="AE16" i="66" a="1"/>
  <c r="AD16" i="66"/>
  <c r="Y16" i="66" a="1"/>
  <c r="Y16" i="66" s="1"/>
  <c r="I16" i="66" a="1"/>
  <c r="I16" i="66" s="1"/>
  <c r="AF15" i="66"/>
  <c r="AF15" i="66" a="1"/>
  <c r="AE15" i="66"/>
  <c r="AE15" i="66" a="1"/>
  <c r="AD15" i="66"/>
  <c r="Y15" i="66" a="1"/>
  <c r="Y15" i="66" s="1"/>
  <c r="I15" i="66" a="1"/>
  <c r="I15" i="66" s="1"/>
  <c r="AF14" i="66" a="1"/>
  <c r="AF14" i="66" s="1"/>
  <c r="AE14" i="66"/>
  <c r="AE14" i="66" a="1"/>
  <c r="AD14" i="66"/>
  <c r="Y14" i="66" a="1"/>
  <c r="Y14" i="66" s="1"/>
  <c r="I14" i="66" a="1"/>
  <c r="I14" i="66" s="1"/>
  <c r="AF13" i="66"/>
  <c r="AF13" i="66" a="1"/>
  <c r="AE13" i="66"/>
  <c r="AE13" i="66" a="1"/>
  <c r="AD13" i="66"/>
  <c r="Y13" i="66" a="1"/>
  <c r="Y13" i="66" s="1"/>
  <c r="AI19" i="66" s="1"/>
  <c r="I13" i="66" a="1"/>
  <c r="I13" i="66" s="1"/>
  <c r="A13" i="66"/>
  <c r="B13" i="66" s="1"/>
  <c r="AI12" i="66"/>
  <c r="S12" i="66"/>
  <c r="AI11" i="66"/>
  <c r="AI10" i="66"/>
  <c r="X10" i="66" a="1"/>
  <c r="X10" i="66" s="1"/>
  <c r="W10" i="66" a="1"/>
  <c r="W10" i="66" s="1"/>
  <c r="U10" i="66" a="1"/>
  <c r="U10" i="66" s="1"/>
  <c r="O10" i="66" a="1"/>
  <c r="O10" i="66" s="1"/>
  <c r="H10" i="66" a="1"/>
  <c r="H10" i="66" s="1"/>
  <c r="E10" i="66"/>
  <c r="AI9" i="66"/>
  <c r="S9" i="66" a="1"/>
  <c r="S9" i="66" s="1"/>
  <c r="AI8" i="66"/>
  <c r="S8" i="66"/>
  <c r="S8" i="66" a="1"/>
  <c r="L8" i="66"/>
  <c r="AI7" i="66"/>
  <c r="AI7" i="66" a="1"/>
  <c r="S7" i="66"/>
  <c r="S7" i="66" a="1"/>
  <c r="C7" i="66"/>
  <c r="AI6" i="66"/>
  <c r="A6" i="66"/>
  <c r="AI5" i="66" a="1"/>
  <c r="AI5" i="66" s="1"/>
  <c r="AO4" i="66"/>
  <c r="AP7" i="66" s="1"/>
  <c r="AI4" i="66" a="1"/>
  <c r="AI4" i="66" s="1"/>
  <c r="S3" i="66" s="1" a="1"/>
  <c r="S3" i="66" s="1"/>
  <c r="S4" i="66"/>
  <c r="AI3" i="66"/>
  <c r="A3" i="66"/>
  <c r="AI2" i="66"/>
  <c r="N1" i="66"/>
  <c r="AB24" i="65" a="1"/>
  <c r="AB24" i="65"/>
  <c r="AB18" i="65" a="1"/>
  <c r="AB18" i="65"/>
  <c r="AB43" i="65" a="1"/>
  <c r="AB43" i="65"/>
  <c r="AB42" i="65" a="1"/>
  <c r="AB42" i="65"/>
  <c r="AB41" i="65" a="1"/>
  <c r="AB41" i="65"/>
  <c r="AB40" i="65" a="1"/>
  <c r="AB40" i="65" s="1"/>
  <c r="AB39" i="65" a="1"/>
  <c r="AB39" i="65" s="1"/>
  <c r="AB38" i="65" a="1"/>
  <c r="AB38" i="65" s="1"/>
  <c r="AB37" i="65" a="1"/>
  <c r="AB37" i="65" s="1"/>
  <c r="AB36" i="65" a="1"/>
  <c r="AB36" i="65" s="1"/>
  <c r="AB35" i="65" a="1"/>
  <c r="AB35" i="65"/>
  <c r="AB34" i="65" a="1"/>
  <c r="AB34" i="65"/>
  <c r="AB33" i="65" a="1"/>
  <c r="AB33" i="65" s="1"/>
  <c r="AB32" i="65" a="1"/>
  <c r="AB32" i="65" s="1"/>
  <c r="AB31" i="65" a="1"/>
  <c r="AB31" i="65" s="1"/>
  <c r="AB30" i="65" a="1"/>
  <c r="AB30" i="65" s="1"/>
  <c r="AB29" i="65" a="1"/>
  <c r="AB29" i="65" s="1"/>
  <c r="AB28" i="65" a="1"/>
  <c r="AB28" i="65"/>
  <c r="AB27" i="65" a="1"/>
  <c r="AB27" i="65"/>
  <c r="AB26" i="65" a="1"/>
  <c r="AB26" i="65" s="1"/>
  <c r="AB25" i="65" a="1"/>
  <c r="AB25" i="65" s="1"/>
  <c r="AB23" i="65" a="1"/>
  <c r="AB23" i="65" s="1"/>
  <c r="AB22" i="65" a="1"/>
  <c r="AB22" i="65" s="1"/>
  <c r="AB21" i="65" a="1"/>
  <c r="AB21" i="65"/>
  <c r="AB20" i="65" a="1"/>
  <c r="AB20" i="65"/>
  <c r="AB19" i="65" a="1"/>
  <c r="AB19" i="65"/>
  <c r="AB17" i="65" a="1"/>
  <c r="AB17" i="65" s="1"/>
  <c r="AB16" i="65" a="1"/>
  <c r="AB16" i="65" s="1"/>
  <c r="AB15" i="65" a="1"/>
  <c r="AB15" i="65" s="1"/>
  <c r="AB14" i="65" a="1"/>
  <c r="AB14" i="65"/>
  <c r="AB13" i="65" a="1"/>
  <c r="AB13" i="65"/>
  <c r="AF43" i="65" a="1"/>
  <c r="AF43" i="65" s="1"/>
  <c r="AE43" i="65"/>
  <c r="AE43" i="65" a="1"/>
  <c r="AD43" i="65"/>
  <c r="Y43" i="65" a="1"/>
  <c r="Y43" i="65" s="1"/>
  <c r="I43" i="65" a="1"/>
  <c r="I43" i="65" s="1"/>
  <c r="AA43" i="65" s="1" a="1"/>
  <c r="AA43" i="65" s="1"/>
  <c r="AF42" i="65" a="1"/>
  <c r="AF42" i="65" s="1"/>
  <c r="AE42" i="65" a="1"/>
  <c r="AE42" i="65" s="1"/>
  <c r="AD42" i="65"/>
  <c r="Y42" i="65"/>
  <c r="Y42" i="65" a="1"/>
  <c r="I42" i="65"/>
  <c r="I42" i="65" a="1"/>
  <c r="AF41" i="65" a="1"/>
  <c r="AF41" i="65" s="1"/>
  <c r="AE41" i="65"/>
  <c r="AE41" i="65" a="1"/>
  <c r="AD41" i="65"/>
  <c r="Y41" i="65" a="1"/>
  <c r="Y41" i="65" s="1"/>
  <c r="I41" i="65" a="1"/>
  <c r="I41" i="65" s="1"/>
  <c r="AA41" i="65" s="1" a="1"/>
  <c r="AA41" i="65" s="1"/>
  <c r="AF40" i="65" a="1"/>
  <c r="AF40" i="65" s="1"/>
  <c r="AE40" i="65" a="1"/>
  <c r="AE40" i="65" s="1"/>
  <c r="AD40" i="65"/>
  <c r="Y40" i="65"/>
  <c r="Y40" i="65" a="1"/>
  <c r="I40" i="65"/>
  <c r="I40" i="65" a="1"/>
  <c r="AF39" i="65" a="1"/>
  <c r="AF39" i="65" s="1"/>
  <c r="AE39" i="65"/>
  <c r="AE39" i="65" a="1"/>
  <c r="AD39" i="65"/>
  <c r="Y39" i="65" a="1"/>
  <c r="Y39" i="65" s="1"/>
  <c r="I39" i="65" a="1"/>
  <c r="I39" i="65" s="1"/>
  <c r="AA39" i="65" s="1" a="1"/>
  <c r="AA39" i="65" s="1"/>
  <c r="AF38" i="65" a="1"/>
  <c r="AF38" i="65" s="1"/>
  <c r="AE38" i="65" a="1"/>
  <c r="AE38" i="65" s="1"/>
  <c r="AD38" i="65"/>
  <c r="Y38" i="65"/>
  <c r="Y38" i="65" a="1"/>
  <c r="I38" i="65"/>
  <c r="I38" i="65" a="1"/>
  <c r="AF37" i="65" a="1"/>
  <c r="AF37" i="65" s="1"/>
  <c r="AE37" i="65"/>
  <c r="AE37" i="65" a="1"/>
  <c r="AD37" i="65"/>
  <c r="Y37" i="65" a="1"/>
  <c r="Y37" i="65" s="1"/>
  <c r="I37" i="65" a="1"/>
  <c r="I37" i="65" s="1"/>
  <c r="AA37" i="65" s="1" a="1"/>
  <c r="AA37" i="65" s="1"/>
  <c r="AF36" i="65" a="1"/>
  <c r="AF36" i="65" s="1"/>
  <c r="AE36" i="65" a="1"/>
  <c r="AE36" i="65" s="1"/>
  <c r="AD36" i="65"/>
  <c r="Y36" i="65"/>
  <c r="Y36" i="65" a="1"/>
  <c r="I36" i="65"/>
  <c r="I36" i="65" a="1"/>
  <c r="AF35" i="65" a="1"/>
  <c r="AF35" i="65" s="1"/>
  <c r="AE35" i="65"/>
  <c r="AE35" i="65" a="1"/>
  <c r="AD35" i="65"/>
  <c r="Y35" i="65" a="1"/>
  <c r="Y35" i="65" s="1"/>
  <c r="I35" i="65" a="1"/>
  <c r="I35" i="65" s="1"/>
  <c r="AA35" i="65" s="1" a="1"/>
  <c r="AA35" i="65" s="1"/>
  <c r="AF34" i="65" a="1"/>
  <c r="AF34" i="65" s="1"/>
  <c r="AE34" i="65" a="1"/>
  <c r="AE34" i="65" s="1"/>
  <c r="AD34" i="65"/>
  <c r="Y34" i="65"/>
  <c r="Y34" i="65" a="1"/>
  <c r="I34" i="65"/>
  <c r="I34" i="65" a="1"/>
  <c r="AF33" i="65" a="1"/>
  <c r="AF33" i="65" s="1"/>
  <c r="AE33" i="65"/>
  <c r="AE33" i="65" a="1"/>
  <c r="AD33" i="65"/>
  <c r="Y33" i="65" a="1"/>
  <c r="Y33" i="65" s="1"/>
  <c r="I33" i="65" a="1"/>
  <c r="I33" i="65" s="1"/>
  <c r="AA33" i="65" s="1" a="1"/>
  <c r="AA33" i="65" s="1"/>
  <c r="AF32" i="65" a="1"/>
  <c r="AF32" i="65" s="1"/>
  <c r="AE32" i="65" a="1"/>
  <c r="AE32" i="65" s="1"/>
  <c r="AD32" i="65"/>
  <c r="Y32" i="65"/>
  <c r="Y32" i="65" a="1"/>
  <c r="I32" i="65"/>
  <c r="I32" i="65" a="1"/>
  <c r="AF31" i="65" a="1"/>
  <c r="AF31" i="65" s="1"/>
  <c r="AE31" i="65"/>
  <c r="AE31" i="65" a="1"/>
  <c r="AD31" i="65"/>
  <c r="Y31" i="65" a="1"/>
  <c r="Y31" i="65" s="1"/>
  <c r="I31" i="65" a="1"/>
  <c r="I31" i="65" s="1"/>
  <c r="AA31" i="65" s="1" a="1"/>
  <c r="AA31" i="65" s="1"/>
  <c r="AF30" i="65" a="1"/>
  <c r="AF30" i="65" s="1"/>
  <c r="AE30" i="65" a="1"/>
  <c r="AE30" i="65" s="1"/>
  <c r="AD30" i="65"/>
  <c r="Y30" i="65"/>
  <c r="Y30" i="65" a="1"/>
  <c r="I30" i="65"/>
  <c r="I30" i="65" a="1"/>
  <c r="AF29" i="65" a="1"/>
  <c r="AF29" i="65" s="1"/>
  <c r="AE29" i="65"/>
  <c r="AE29" i="65" a="1"/>
  <c r="AD29" i="65"/>
  <c r="Y29" i="65" a="1"/>
  <c r="Y29" i="65" s="1"/>
  <c r="I29" i="65" a="1"/>
  <c r="I29" i="65" s="1"/>
  <c r="AA29" i="65" s="1" a="1"/>
  <c r="AA29" i="65" s="1"/>
  <c r="AF28" i="65" a="1"/>
  <c r="AF28" i="65" s="1"/>
  <c r="AE28" i="65" a="1"/>
  <c r="AE28" i="65" s="1"/>
  <c r="AD28" i="65"/>
  <c r="Y28" i="65"/>
  <c r="Y28" i="65" a="1"/>
  <c r="I28" i="65"/>
  <c r="I28" i="65" a="1"/>
  <c r="AF27" i="65" a="1"/>
  <c r="AF27" i="65" s="1"/>
  <c r="AE27" i="65"/>
  <c r="AE27" i="65" a="1"/>
  <c r="AD27" i="65"/>
  <c r="Y27" i="65" a="1"/>
  <c r="Y27" i="65" s="1"/>
  <c r="I27" i="65" a="1"/>
  <c r="I27" i="65" s="1"/>
  <c r="AA27" i="65" s="1" a="1"/>
  <c r="AA27" i="65" s="1"/>
  <c r="AF26" i="65" a="1"/>
  <c r="AF26" i="65" s="1"/>
  <c r="AE26" i="65" a="1"/>
  <c r="AE26" i="65" s="1"/>
  <c r="AD26" i="65"/>
  <c r="Y26" i="65"/>
  <c r="Y26" i="65" a="1"/>
  <c r="I26" i="65"/>
  <c r="I26" i="65" a="1"/>
  <c r="AF25" i="65" a="1"/>
  <c r="AF25" i="65" s="1"/>
  <c r="AE25" i="65"/>
  <c r="AE25" i="65" a="1"/>
  <c r="AD25" i="65"/>
  <c r="Y25" i="65" a="1"/>
  <c r="Y25" i="65" s="1"/>
  <c r="I25" i="65" a="1"/>
  <c r="I25" i="65" s="1"/>
  <c r="AA25" i="65" s="1" a="1"/>
  <c r="AA25" i="65" s="1"/>
  <c r="AF24" i="65" a="1"/>
  <c r="AF24" i="65" s="1"/>
  <c r="AE24" i="65" a="1"/>
  <c r="AE24" i="65" s="1"/>
  <c r="AD24" i="65"/>
  <c r="Y24" i="65"/>
  <c r="Y24" i="65" a="1"/>
  <c r="I24" i="65"/>
  <c r="I24" i="65" a="1"/>
  <c r="AF23" i="65" a="1"/>
  <c r="AF23" i="65" s="1"/>
  <c r="AE23" i="65"/>
  <c r="AE23" i="65" a="1"/>
  <c r="AD23" i="65"/>
  <c r="Y23" i="65" a="1"/>
  <c r="Y23" i="65" s="1"/>
  <c r="I23" i="65" a="1"/>
  <c r="I23" i="65" s="1"/>
  <c r="AA23" i="65" s="1" a="1"/>
  <c r="AA23" i="65" s="1"/>
  <c r="AF22" i="65" a="1"/>
  <c r="AF22" i="65" s="1"/>
  <c r="AE22" i="65" a="1"/>
  <c r="AE22" i="65" s="1"/>
  <c r="AD22" i="65"/>
  <c r="Y22" i="65"/>
  <c r="Y22" i="65" a="1"/>
  <c r="I22" i="65"/>
  <c r="I22" i="65" a="1"/>
  <c r="AI21" i="65" a="1"/>
  <c r="AI21" i="65" s="1"/>
  <c r="AF21" i="65" a="1"/>
  <c r="AF21" i="65" s="1"/>
  <c r="AE21" i="65"/>
  <c r="AE21" i="65" a="1"/>
  <c r="AD21" i="65"/>
  <c r="Y21" i="65" a="1"/>
  <c r="Y21" i="65" s="1"/>
  <c r="I21" i="65" a="1"/>
  <c r="I21" i="65" s="1"/>
  <c r="AA21" i="65" s="1" a="1"/>
  <c r="AA21" i="65" s="1"/>
  <c r="AF20" i="65" a="1"/>
  <c r="AF20" i="65" s="1"/>
  <c r="AE20" i="65"/>
  <c r="AE20" i="65" a="1"/>
  <c r="AD20" i="65"/>
  <c r="Y20" i="65" a="1"/>
  <c r="Y20" i="65" s="1"/>
  <c r="I20" i="65" a="1"/>
  <c r="I20" i="65" s="1"/>
  <c r="AA20" i="65" s="1" a="1"/>
  <c r="AA20" i="65" s="1"/>
  <c r="AF19" i="65" a="1"/>
  <c r="AF19" i="65" s="1"/>
  <c r="AE19" i="65"/>
  <c r="AE19" i="65" a="1"/>
  <c r="AD19" i="65"/>
  <c r="Y19" i="65" a="1"/>
  <c r="Y19" i="65" s="1"/>
  <c r="I19" i="65" a="1"/>
  <c r="I19" i="65" s="1"/>
  <c r="AA19" i="65" s="1" a="1"/>
  <c r="AA19" i="65" s="1"/>
  <c r="AF18" i="65" a="1"/>
  <c r="AF18" i="65" s="1"/>
  <c r="AE18" i="65" a="1"/>
  <c r="AE18" i="65" s="1"/>
  <c r="AD18" i="65"/>
  <c r="Y18" i="65"/>
  <c r="Y18" i="65" a="1"/>
  <c r="I18" i="65"/>
  <c r="I18" i="65" a="1"/>
  <c r="AI17" i="65" a="1"/>
  <c r="AI17" i="65" s="1"/>
  <c r="AF17" i="65" a="1"/>
  <c r="AF17" i="65" s="1"/>
  <c r="AE17" i="65"/>
  <c r="AE17" i="65" a="1"/>
  <c r="AD17" i="65"/>
  <c r="Y17" i="65" a="1"/>
  <c r="Y17" i="65" s="1"/>
  <c r="I17" i="65" a="1"/>
  <c r="I17" i="65" s="1"/>
  <c r="AI16" i="65" a="1"/>
  <c r="AI16" i="65" s="1"/>
  <c r="AF16" i="65" a="1"/>
  <c r="AF16" i="65" s="1"/>
  <c r="AE16" i="65" a="1"/>
  <c r="AE16" i="65" s="1"/>
  <c r="AD16" i="65"/>
  <c r="Y16" i="65"/>
  <c r="Y16" i="65" a="1"/>
  <c r="I16" i="65"/>
  <c r="I16" i="65" a="1"/>
  <c r="AF15" i="65" a="1"/>
  <c r="AF15" i="65" s="1"/>
  <c r="AE15" i="65" a="1"/>
  <c r="AE15" i="65" s="1"/>
  <c r="AD15" i="65"/>
  <c r="Y15" i="65"/>
  <c r="Y15" i="65" a="1"/>
  <c r="I15" i="65"/>
  <c r="I15" i="65" a="1"/>
  <c r="AF14" i="65" a="1"/>
  <c r="AF14" i="65" s="1"/>
  <c r="AE14" i="65" a="1"/>
  <c r="AE14" i="65" s="1"/>
  <c r="AD14" i="65"/>
  <c r="Y14" i="65"/>
  <c r="Y14" i="65" a="1"/>
  <c r="I14" i="65"/>
  <c r="I14" i="65" a="1"/>
  <c r="AF13" i="65" a="1"/>
  <c r="AF13" i="65" s="1"/>
  <c r="AE13" i="65" a="1"/>
  <c r="AE13" i="65" s="1"/>
  <c r="AD13" i="65"/>
  <c r="Y13" i="65"/>
  <c r="AI19" i="65" s="1"/>
  <c r="Y13" i="65" a="1"/>
  <c r="I13" i="65"/>
  <c r="I13" i="65" a="1"/>
  <c r="A13" i="65"/>
  <c r="A14" i="65" s="1"/>
  <c r="AI12" i="65"/>
  <c r="S12" i="65"/>
  <c r="AI11" i="65"/>
  <c r="AI10" i="65"/>
  <c r="X10" i="65" a="1"/>
  <c r="X10" i="65" s="1"/>
  <c r="W10" i="65"/>
  <c r="W10" i="65" a="1"/>
  <c r="U10" i="65"/>
  <c r="U10" i="65" a="1"/>
  <c r="O10" i="65" a="1"/>
  <c r="O10" i="65" s="1"/>
  <c r="E10" i="65"/>
  <c r="AI9" i="65"/>
  <c r="S9" i="65"/>
  <c r="S9" i="65" a="1"/>
  <c r="AI8" i="65"/>
  <c r="S8" i="65" a="1"/>
  <c r="S8" i="65" s="1"/>
  <c r="L8" i="65"/>
  <c r="AI7" i="65" a="1"/>
  <c r="AI7" i="65" s="1"/>
  <c r="S7" i="65" a="1"/>
  <c r="S7" i="65" s="1"/>
  <c r="C7" i="65"/>
  <c r="AI6" i="65"/>
  <c r="A6" i="65"/>
  <c r="AI5" i="65" a="1"/>
  <c r="AI5" i="65" s="1"/>
  <c r="AO4" i="65"/>
  <c r="AP5" i="65" s="1"/>
  <c r="AI4" i="65" a="1"/>
  <c r="AI4" i="65" s="1"/>
  <c r="S4" i="65"/>
  <c r="AI3" i="65"/>
  <c r="A3" i="65"/>
  <c r="AI2" i="65"/>
  <c r="S2" i="65" a="1"/>
  <c r="S2" i="65" s="1"/>
  <c r="N1" i="65"/>
  <c r="AB43" i="64" a="1"/>
  <c r="AB43" i="64"/>
  <c r="AB42" i="64" a="1"/>
  <c r="AB42" i="64" s="1"/>
  <c r="AB41" i="64" a="1"/>
  <c r="AB41" i="64" s="1"/>
  <c r="AB40" i="64" a="1"/>
  <c r="AB40" i="64" s="1"/>
  <c r="AB39" i="64" a="1"/>
  <c r="AB39" i="64" s="1"/>
  <c r="AB38" i="64" a="1"/>
  <c r="AB38" i="64"/>
  <c r="AB37" i="64" a="1"/>
  <c r="AB37" i="64"/>
  <c r="AB36" i="64" a="1"/>
  <c r="AB36" i="64" s="1"/>
  <c r="AB35" i="64" a="1"/>
  <c r="AB35" i="64" s="1"/>
  <c r="AB34" i="64" a="1"/>
  <c r="AB34" i="64" s="1"/>
  <c r="AB33" i="64" a="1"/>
  <c r="AB33" i="64" s="1"/>
  <c r="AB32" i="64" a="1"/>
  <c r="AB32" i="64" s="1"/>
  <c r="AB31" i="64" a="1"/>
  <c r="AB31" i="64"/>
  <c r="AB30" i="64" a="1"/>
  <c r="AB30" i="64"/>
  <c r="AB29" i="64" a="1"/>
  <c r="AB29" i="64" s="1"/>
  <c r="AB28" i="64" a="1"/>
  <c r="AB28" i="64" s="1"/>
  <c r="AB27" i="64" a="1"/>
  <c r="AB27" i="64" s="1"/>
  <c r="AB26" i="64" a="1"/>
  <c r="AB26" i="64" s="1"/>
  <c r="AB25" i="64" a="1"/>
  <c r="AB25" i="64" s="1"/>
  <c r="AB24" i="64" a="1"/>
  <c r="AB24" i="64"/>
  <c r="AB23" i="64" a="1"/>
  <c r="AB23" i="64"/>
  <c r="AB22" i="64" a="1"/>
  <c r="AB22" i="64" s="1"/>
  <c r="AB21" i="64" a="1"/>
  <c r="AB21" i="64" s="1"/>
  <c r="AB20" i="64" a="1"/>
  <c r="AB20" i="64" s="1"/>
  <c r="AB19" i="64" a="1"/>
  <c r="AB19" i="64" s="1"/>
  <c r="AB18" i="64" a="1"/>
  <c r="AB18" i="64" s="1"/>
  <c r="AB17" i="64" a="1"/>
  <c r="AB17" i="64"/>
  <c r="AB16" i="64" a="1"/>
  <c r="AB16" i="64"/>
  <c r="AB15" i="64" a="1"/>
  <c r="AB15" i="64" s="1"/>
  <c r="AB14" i="64" a="1"/>
  <c r="AB14" i="64" s="1"/>
  <c r="AB13" i="64" a="1"/>
  <c r="AB13" i="64"/>
  <c r="AF43" i="64" a="1"/>
  <c r="AF43" i="64" s="1"/>
  <c r="AE43" i="64" a="1"/>
  <c r="AE43" i="64" s="1"/>
  <c r="AD43" i="64"/>
  <c r="Y43" i="64"/>
  <c r="Y43" i="64" a="1"/>
  <c r="I43" i="64"/>
  <c r="I43" i="64" a="1"/>
  <c r="AF42" i="64" a="1"/>
  <c r="AF42" i="64" s="1"/>
  <c r="AE42" i="64"/>
  <c r="AE42" i="64" a="1"/>
  <c r="AD42" i="64"/>
  <c r="Y42" i="64" a="1"/>
  <c r="Y42" i="64" s="1"/>
  <c r="I42" i="64" a="1"/>
  <c r="I42" i="64" s="1"/>
  <c r="AF41" i="64" a="1"/>
  <c r="AF41" i="64" s="1"/>
  <c r="AE41" i="64" a="1"/>
  <c r="AE41" i="64" s="1"/>
  <c r="AD41" i="64"/>
  <c r="Y41" i="64"/>
  <c r="Y41" i="64" a="1"/>
  <c r="I41" i="64"/>
  <c r="I41" i="64" a="1"/>
  <c r="AF40" i="64" a="1"/>
  <c r="AF40" i="64" s="1"/>
  <c r="AE40" i="64"/>
  <c r="AE40" i="64" a="1"/>
  <c r="AD40" i="64"/>
  <c r="Y40" i="64" a="1"/>
  <c r="Y40" i="64" s="1"/>
  <c r="I40" i="64" a="1"/>
  <c r="I40" i="64" s="1"/>
  <c r="AF39" i="64" a="1"/>
  <c r="AF39" i="64" s="1"/>
  <c r="AE39" i="64" a="1"/>
  <c r="AE39" i="64" s="1"/>
  <c r="AD39" i="64"/>
  <c r="Y39" i="64"/>
  <c r="Y39" i="64" a="1"/>
  <c r="I39" i="64"/>
  <c r="I39" i="64" a="1"/>
  <c r="AF38" i="64" a="1"/>
  <c r="AF38" i="64" s="1"/>
  <c r="AE38" i="64"/>
  <c r="AE38" i="64" a="1"/>
  <c r="AD38" i="64"/>
  <c r="Y38" i="64" a="1"/>
  <c r="Y38" i="64" s="1"/>
  <c r="I38" i="64" a="1"/>
  <c r="I38" i="64" s="1"/>
  <c r="AF37" i="64" a="1"/>
  <c r="AF37" i="64" s="1"/>
  <c r="AE37" i="64" a="1"/>
  <c r="AE37" i="64" s="1"/>
  <c r="AD37" i="64"/>
  <c r="Y37" i="64"/>
  <c r="Y37" i="64" a="1"/>
  <c r="I37" i="64"/>
  <c r="I37" i="64" a="1"/>
  <c r="AF36" i="64" a="1"/>
  <c r="AF36" i="64" s="1"/>
  <c r="AE36" i="64"/>
  <c r="AE36" i="64" a="1"/>
  <c r="AD36" i="64"/>
  <c r="Y36" i="64" a="1"/>
  <c r="Y36" i="64" s="1"/>
  <c r="I36" i="64" a="1"/>
  <c r="I36" i="64" s="1"/>
  <c r="AF35" i="64" a="1"/>
  <c r="AF35" i="64" s="1"/>
  <c r="AE35" i="64" a="1"/>
  <c r="AE35" i="64" s="1"/>
  <c r="AD35" i="64"/>
  <c r="Y35" i="64"/>
  <c r="Y35" i="64" a="1"/>
  <c r="I35" i="64"/>
  <c r="I35" i="64" a="1"/>
  <c r="AF34" i="64" a="1"/>
  <c r="AF34" i="64" s="1"/>
  <c r="AE34" i="64"/>
  <c r="AE34" i="64" a="1"/>
  <c r="AD34" i="64"/>
  <c r="Y34" i="64" a="1"/>
  <c r="Y34" i="64" s="1"/>
  <c r="I34" i="64" a="1"/>
  <c r="I34" i="64" s="1"/>
  <c r="AA34" i="64" s="1" a="1"/>
  <c r="AA34" i="64" s="1"/>
  <c r="AF33" i="64" a="1"/>
  <c r="AF33" i="64" s="1"/>
  <c r="AE33" i="64" a="1"/>
  <c r="AE33" i="64" s="1"/>
  <c r="AD33" i="64"/>
  <c r="Y33" i="64"/>
  <c r="Y33" i="64" a="1"/>
  <c r="I33" i="64"/>
  <c r="I33" i="64" a="1"/>
  <c r="AF32" i="64" a="1"/>
  <c r="AF32" i="64" s="1"/>
  <c r="AE32" i="64"/>
  <c r="AE32" i="64" a="1"/>
  <c r="AD32" i="64"/>
  <c r="Y32" i="64" a="1"/>
  <c r="Y32" i="64" s="1"/>
  <c r="I32" i="64" a="1"/>
  <c r="I32" i="64" s="1"/>
  <c r="AA32" i="64" s="1" a="1"/>
  <c r="AA32" i="64" s="1"/>
  <c r="AF31" i="64" a="1"/>
  <c r="AF31" i="64" s="1"/>
  <c r="AE31" i="64" a="1"/>
  <c r="AE31" i="64" s="1"/>
  <c r="AD31" i="64"/>
  <c r="Y31" i="64"/>
  <c r="Y31" i="64" a="1"/>
  <c r="I31" i="64"/>
  <c r="I31" i="64" a="1"/>
  <c r="AF30" i="64" a="1"/>
  <c r="AF30" i="64" s="1"/>
  <c r="AE30" i="64"/>
  <c r="AE30" i="64" a="1"/>
  <c r="AD30" i="64"/>
  <c r="Y30" i="64" a="1"/>
  <c r="Y30" i="64" s="1"/>
  <c r="I30" i="64" a="1"/>
  <c r="I30" i="64" s="1"/>
  <c r="AA30" i="64" s="1" a="1"/>
  <c r="AA30" i="64" s="1"/>
  <c r="AF29" i="64" a="1"/>
  <c r="AF29" i="64" s="1"/>
  <c r="AE29" i="64" a="1"/>
  <c r="AE29" i="64" s="1"/>
  <c r="AD29" i="64"/>
  <c r="Y29" i="64"/>
  <c r="Y29" i="64" a="1"/>
  <c r="I29" i="64"/>
  <c r="I29" i="64" a="1"/>
  <c r="AF28" i="64" a="1"/>
  <c r="AF28" i="64" s="1"/>
  <c r="AE28" i="64"/>
  <c r="AE28" i="64" a="1"/>
  <c r="AD28" i="64"/>
  <c r="Y28" i="64"/>
  <c r="Y28" i="64" a="1"/>
  <c r="I28" i="64"/>
  <c r="I28" i="64" a="1"/>
  <c r="AF27" i="64" a="1"/>
  <c r="AF27" i="64" s="1"/>
  <c r="AE27" i="64"/>
  <c r="AE27" i="64" a="1"/>
  <c r="AD27" i="64"/>
  <c r="Y27" i="64" a="1"/>
  <c r="Y27" i="64" s="1"/>
  <c r="I27" i="64" a="1"/>
  <c r="I27" i="64" s="1"/>
  <c r="AF26" i="64" a="1"/>
  <c r="AF26" i="64" s="1"/>
  <c r="AE26" i="64" a="1"/>
  <c r="AE26" i="64" s="1"/>
  <c r="AD26" i="64"/>
  <c r="Y26" i="64"/>
  <c r="Y26" i="64" a="1"/>
  <c r="I26" i="64"/>
  <c r="I26" i="64" a="1"/>
  <c r="AF25" i="64" a="1"/>
  <c r="AF25" i="64" s="1"/>
  <c r="AE25" i="64"/>
  <c r="AE25" i="64" a="1"/>
  <c r="AD25" i="64"/>
  <c r="Y25" i="64" a="1"/>
  <c r="Y25" i="64" s="1"/>
  <c r="I25" i="64" a="1"/>
  <c r="I25" i="64" s="1"/>
  <c r="AF24" i="64" a="1"/>
  <c r="AF24" i="64" s="1"/>
  <c r="AE24" i="64" a="1"/>
  <c r="AE24" i="64" s="1"/>
  <c r="AD24" i="64"/>
  <c r="Y24" i="64"/>
  <c r="Y24" i="64" a="1"/>
  <c r="I24" i="64"/>
  <c r="I24" i="64" a="1"/>
  <c r="AF23" i="64" a="1"/>
  <c r="AF23" i="64" s="1"/>
  <c r="AE23" i="64"/>
  <c r="AE23" i="64" a="1"/>
  <c r="AD23" i="64"/>
  <c r="Y23" i="64" a="1"/>
  <c r="Y23" i="64" s="1"/>
  <c r="I23" i="64" a="1"/>
  <c r="I23" i="64" s="1"/>
  <c r="AF22" i="64" a="1"/>
  <c r="AF22" i="64" s="1"/>
  <c r="AE22" i="64" a="1"/>
  <c r="AE22" i="64" s="1"/>
  <c r="AD22" i="64"/>
  <c r="Y22" i="64"/>
  <c r="Y22" i="64" a="1"/>
  <c r="I22" i="64"/>
  <c r="I22" i="64" a="1"/>
  <c r="AI21" i="64" a="1"/>
  <c r="AI21" i="64" s="1"/>
  <c r="AF21" i="64" a="1"/>
  <c r="AF21" i="64" s="1"/>
  <c r="AE21" i="64"/>
  <c r="AE21" i="64" a="1"/>
  <c r="AD21" i="64"/>
  <c r="Y21" i="64" a="1"/>
  <c r="Y21" i="64" s="1"/>
  <c r="I21" i="64" a="1"/>
  <c r="I21" i="64" s="1"/>
  <c r="AF20" i="64" a="1"/>
  <c r="AF20" i="64" s="1"/>
  <c r="AE20" i="64"/>
  <c r="AE20" i="64" a="1"/>
  <c r="AD20" i="64"/>
  <c r="Y20" i="64" a="1"/>
  <c r="Y20" i="64" s="1"/>
  <c r="I20" i="64" a="1"/>
  <c r="I20" i="64" s="1"/>
  <c r="AF19" i="64"/>
  <c r="AF19" i="64" a="1"/>
  <c r="AE19" i="64"/>
  <c r="AE19" i="64" a="1"/>
  <c r="AD19" i="64"/>
  <c r="Y19" i="64" a="1"/>
  <c r="Y19" i="64" s="1"/>
  <c r="I19" i="64" a="1"/>
  <c r="I19" i="64" s="1"/>
  <c r="AF18" i="64" a="1"/>
  <c r="AF18" i="64" s="1"/>
  <c r="AE18" i="64" a="1"/>
  <c r="AE18" i="64" s="1"/>
  <c r="AD18" i="64"/>
  <c r="Y18" i="64"/>
  <c r="Y18" i="64" a="1"/>
  <c r="I18" i="64"/>
  <c r="I18" i="64" a="1"/>
  <c r="AI17" i="64" a="1"/>
  <c r="AI17" i="64" s="1"/>
  <c r="AF17" i="64" a="1"/>
  <c r="AF17" i="64" s="1"/>
  <c r="AE17" i="64"/>
  <c r="AE17" i="64" a="1"/>
  <c r="AD17" i="64"/>
  <c r="Y17" i="64" a="1"/>
  <c r="Y17" i="64" s="1"/>
  <c r="I17" i="64" a="1"/>
  <c r="I17" i="64" s="1"/>
  <c r="AI16" i="64" a="1"/>
  <c r="AI16" i="64" s="1"/>
  <c r="AF16" i="64" a="1"/>
  <c r="AF16" i="64" s="1"/>
  <c r="AE16" i="64" a="1"/>
  <c r="AE16" i="64" s="1"/>
  <c r="AD16" i="64"/>
  <c r="Y16" i="64"/>
  <c r="Y16" i="64" a="1"/>
  <c r="I16" i="64"/>
  <c r="I16" i="64" a="1"/>
  <c r="AF15" i="64" a="1"/>
  <c r="AF15" i="64" s="1"/>
  <c r="AE15" i="64" a="1"/>
  <c r="AE15" i="64" s="1"/>
  <c r="AD15" i="64"/>
  <c r="Y15" i="64"/>
  <c r="Y15" i="64" a="1"/>
  <c r="I15" i="64"/>
  <c r="I15" i="64" a="1"/>
  <c r="AF14" i="64" a="1"/>
  <c r="AF14" i="64" s="1"/>
  <c r="AE14" i="64" a="1"/>
  <c r="AE14" i="64" s="1"/>
  <c r="AD14" i="64"/>
  <c r="Y14" i="64"/>
  <c r="Y14" i="64" a="1"/>
  <c r="I14" i="64"/>
  <c r="I14" i="64" a="1"/>
  <c r="AF13" i="64" a="1"/>
  <c r="AF13" i="64" s="1"/>
  <c r="AE13" i="64" a="1"/>
  <c r="AE13" i="64" s="1"/>
  <c r="AI20" i="64" s="1"/>
  <c r="AD13" i="64"/>
  <c r="Y13" i="64"/>
  <c r="AI19" i="64" s="1"/>
  <c r="Y13" i="64" a="1"/>
  <c r="I13" i="64"/>
  <c r="I13" i="64" a="1"/>
  <c r="A13" i="64"/>
  <c r="A14" i="64" s="1"/>
  <c r="AI12" i="64"/>
  <c r="S12" i="64"/>
  <c r="AI11" i="64"/>
  <c r="AI10" i="64"/>
  <c r="X10" i="64" a="1"/>
  <c r="X10" i="64" s="1"/>
  <c r="W10" i="64"/>
  <c r="W10" i="64" a="1"/>
  <c r="U10" i="64"/>
  <c r="U10" i="64" a="1"/>
  <c r="O10" i="64" a="1"/>
  <c r="O10" i="64" s="1"/>
  <c r="E10" i="64"/>
  <c r="AI9" i="64"/>
  <c r="S9" i="64" a="1"/>
  <c r="S9" i="64" s="1"/>
  <c r="AI8" i="64"/>
  <c r="S8" i="64" a="1"/>
  <c r="S8" i="64" s="1"/>
  <c r="L8" i="64"/>
  <c r="AI7" i="64" a="1"/>
  <c r="AI7" i="64" s="1"/>
  <c r="S7" i="64" a="1"/>
  <c r="S7" i="64" s="1"/>
  <c r="C7" i="64"/>
  <c r="AI6" i="64"/>
  <c r="A6" i="64"/>
  <c r="AI5" i="64"/>
  <c r="AI5" i="64" a="1"/>
  <c r="AO4" i="64"/>
  <c r="AP5" i="64" s="1"/>
  <c r="AI4" i="64" a="1"/>
  <c r="AI4" i="64" s="1"/>
  <c r="S4" i="64"/>
  <c r="AI3" i="64"/>
  <c r="A3" i="64"/>
  <c r="AI2" i="64"/>
  <c r="S2" i="64" a="1"/>
  <c r="S2" i="64" s="1"/>
  <c r="N1" i="64"/>
  <c r="AB42" i="63" a="1"/>
  <c r="AB42" i="63"/>
  <c r="AB43" i="63" a="1"/>
  <c r="AB43" i="63" s="1"/>
  <c r="AB41" i="63" a="1"/>
  <c r="AB41" i="63" s="1"/>
  <c r="AB40" i="63" a="1"/>
  <c r="AB40" i="63"/>
  <c r="AB39" i="63" a="1"/>
  <c r="AB39" i="63" s="1"/>
  <c r="AB38" i="63" a="1"/>
  <c r="AB38" i="63" s="1"/>
  <c r="AB37" i="63" a="1"/>
  <c r="AB37" i="63" s="1"/>
  <c r="AB36" i="63" a="1"/>
  <c r="AB36" i="63" s="1"/>
  <c r="AB35" i="63" a="1"/>
  <c r="AB35" i="63" s="1"/>
  <c r="AB34" i="63" a="1"/>
  <c r="AB34" i="63" s="1"/>
  <c r="AB33" i="63" a="1"/>
  <c r="AB33" i="63"/>
  <c r="AB32" i="63" a="1"/>
  <c r="AB32" i="63"/>
  <c r="AB25" i="63" a="1"/>
  <c r="AB25" i="63"/>
  <c r="AB31" i="63" a="1"/>
  <c r="AB31" i="63" s="1"/>
  <c r="AB30" i="63" a="1"/>
  <c r="AB30" i="63" s="1"/>
  <c r="AB29" i="63" a="1"/>
  <c r="AB29" i="63" s="1"/>
  <c r="AB28" i="63" a="1"/>
  <c r="AB28" i="63" s="1"/>
  <c r="AB27" i="63" a="1"/>
  <c r="AB27" i="63" s="1"/>
  <c r="AB26" i="63" a="1"/>
  <c r="AB26" i="63"/>
  <c r="AB24" i="63" a="1"/>
  <c r="AB24" i="63" s="1"/>
  <c r="AB23" i="63" a="1"/>
  <c r="AB23" i="63" s="1"/>
  <c r="AB22" i="63" a="1"/>
  <c r="AB22" i="63" s="1"/>
  <c r="AB21" i="63" a="1"/>
  <c r="AB21" i="63" s="1"/>
  <c r="AB20" i="63" a="1"/>
  <c r="AB20" i="63" s="1"/>
  <c r="AB19" i="63" a="1"/>
  <c r="AB19" i="63"/>
  <c r="AB18" i="63" a="1"/>
  <c r="AB18" i="63"/>
  <c r="AB17" i="63" a="1"/>
  <c r="AB17" i="63" s="1"/>
  <c r="AB16" i="63" a="1"/>
  <c r="AB16" i="63" s="1"/>
  <c r="AB15" i="63" a="1"/>
  <c r="AB15" i="63" s="1"/>
  <c r="AB14" i="63" a="1"/>
  <c r="AB14" i="63" s="1"/>
  <c r="AB13" i="63" a="1"/>
  <c r="AB13" i="63"/>
  <c r="AF43" i="63" a="1"/>
  <c r="AF43" i="63" s="1"/>
  <c r="AE43" i="63" a="1"/>
  <c r="AE43" i="63" s="1"/>
  <c r="AD43" i="63"/>
  <c r="Y43" i="63" a="1"/>
  <c r="Y43" i="63" s="1"/>
  <c r="I43" i="63" a="1"/>
  <c r="I43" i="63" s="1"/>
  <c r="AF42" i="63" a="1"/>
  <c r="AF42" i="63" s="1"/>
  <c r="AE42" i="63" a="1"/>
  <c r="AE42" i="63" s="1"/>
  <c r="AD42" i="63"/>
  <c r="Y42" i="63"/>
  <c r="Y42" i="63" a="1"/>
  <c r="I42" i="63"/>
  <c r="I42" i="63" a="1"/>
  <c r="AF41" i="63"/>
  <c r="AF41" i="63" a="1"/>
  <c r="AE41" i="63"/>
  <c r="AE41" i="63" a="1"/>
  <c r="AD41" i="63"/>
  <c r="Y41" i="63" a="1"/>
  <c r="Y41" i="63" s="1"/>
  <c r="I41" i="63" a="1"/>
  <c r="I41" i="63" s="1"/>
  <c r="AA41" i="63" s="1" a="1"/>
  <c r="AA41" i="63" s="1"/>
  <c r="AF40" i="63" a="1"/>
  <c r="AF40" i="63" s="1"/>
  <c r="AE40" i="63" a="1"/>
  <c r="AE40" i="63" s="1"/>
  <c r="AD40" i="63"/>
  <c r="Y40" i="63"/>
  <c r="Y40" i="63" a="1"/>
  <c r="I40" i="63"/>
  <c r="I40" i="63" a="1"/>
  <c r="AF39" i="63" a="1"/>
  <c r="AF39" i="63" s="1"/>
  <c r="AE39" i="63"/>
  <c r="AE39" i="63" a="1"/>
  <c r="AD39" i="63"/>
  <c r="Y39" i="63" a="1"/>
  <c r="Y39" i="63" s="1"/>
  <c r="I39" i="63" a="1"/>
  <c r="I39" i="63" s="1"/>
  <c r="AA39" i="63" s="1" a="1"/>
  <c r="AA39" i="63" s="1"/>
  <c r="AF38" i="63" a="1"/>
  <c r="AF38" i="63" s="1"/>
  <c r="AE38" i="63" a="1"/>
  <c r="AE38" i="63" s="1"/>
  <c r="AD38" i="63"/>
  <c r="Y38" i="63"/>
  <c r="Y38" i="63" a="1"/>
  <c r="I38" i="63"/>
  <c r="I38" i="63" a="1"/>
  <c r="AF37" i="63" a="1"/>
  <c r="AF37" i="63" s="1"/>
  <c r="AE37" i="63"/>
  <c r="AE37" i="63" a="1"/>
  <c r="AD37" i="63"/>
  <c r="Y37" i="63" a="1"/>
  <c r="Y37" i="63" s="1"/>
  <c r="I37" i="63" a="1"/>
  <c r="I37" i="63" s="1"/>
  <c r="AA37" i="63" s="1" a="1"/>
  <c r="AA37" i="63" s="1"/>
  <c r="AF36" i="63" a="1"/>
  <c r="AF36" i="63" s="1"/>
  <c r="AE36" i="63" a="1"/>
  <c r="AE36" i="63" s="1"/>
  <c r="AD36" i="63"/>
  <c r="Y36" i="63"/>
  <c r="Y36" i="63" a="1"/>
  <c r="I36" i="63"/>
  <c r="I36" i="63" a="1"/>
  <c r="AF35" i="63" a="1"/>
  <c r="AF35" i="63" s="1"/>
  <c r="AE35" i="63"/>
  <c r="AE35" i="63" a="1"/>
  <c r="AD35" i="63"/>
  <c r="Y35" i="63" a="1"/>
  <c r="Y35" i="63" s="1"/>
  <c r="I35" i="63" a="1"/>
  <c r="I35" i="63" s="1"/>
  <c r="AA35" i="63" s="1" a="1"/>
  <c r="AA35" i="63" s="1"/>
  <c r="AF34" i="63" a="1"/>
  <c r="AF34" i="63" s="1"/>
  <c r="AE34" i="63" a="1"/>
  <c r="AE34" i="63" s="1"/>
  <c r="AD34" i="63"/>
  <c r="Y34" i="63"/>
  <c r="Y34" i="63" a="1"/>
  <c r="I34" i="63"/>
  <c r="I34" i="63" a="1"/>
  <c r="AF33" i="63" a="1"/>
  <c r="AF33" i="63" s="1"/>
  <c r="AE33" i="63"/>
  <c r="AE33" i="63" a="1"/>
  <c r="AD33" i="63"/>
  <c r="Y33" i="63" a="1"/>
  <c r="Y33" i="63" s="1"/>
  <c r="I33" i="63" a="1"/>
  <c r="I33" i="63" s="1"/>
  <c r="AA33" i="63" s="1" a="1"/>
  <c r="AA33" i="63" s="1"/>
  <c r="AF32" i="63" a="1"/>
  <c r="AF32" i="63" s="1"/>
  <c r="AE32" i="63" a="1"/>
  <c r="AE32" i="63" s="1"/>
  <c r="AD32" i="63"/>
  <c r="Y32" i="63"/>
  <c r="Y32" i="63" a="1"/>
  <c r="I32" i="63"/>
  <c r="I32" i="63" a="1"/>
  <c r="AF31" i="63" a="1"/>
  <c r="AF31" i="63" s="1"/>
  <c r="AE31" i="63"/>
  <c r="AE31" i="63" a="1"/>
  <c r="AD31" i="63"/>
  <c r="Y31" i="63" a="1"/>
  <c r="Y31" i="63" s="1"/>
  <c r="I31" i="63" a="1"/>
  <c r="I31" i="63" s="1"/>
  <c r="AA31" i="63" s="1" a="1"/>
  <c r="AA31" i="63" s="1"/>
  <c r="AF30" i="63" a="1"/>
  <c r="AF30" i="63" s="1"/>
  <c r="AE30" i="63" a="1"/>
  <c r="AE30" i="63" s="1"/>
  <c r="AD30" i="63"/>
  <c r="Y30" i="63"/>
  <c r="Y30" i="63" a="1"/>
  <c r="I30" i="63"/>
  <c r="I30" i="63" a="1"/>
  <c r="AF29" i="63" a="1"/>
  <c r="AF29" i="63" s="1"/>
  <c r="AE29" i="63"/>
  <c r="AE29" i="63" a="1"/>
  <c r="AD29" i="63"/>
  <c r="Y29" i="63" a="1"/>
  <c r="Y29" i="63" s="1"/>
  <c r="I29" i="63" a="1"/>
  <c r="I29" i="63" s="1"/>
  <c r="AA29" i="63" s="1" a="1"/>
  <c r="AA29" i="63" s="1"/>
  <c r="AF28" i="63" a="1"/>
  <c r="AF28" i="63" s="1"/>
  <c r="AE28" i="63" a="1"/>
  <c r="AE28" i="63" s="1"/>
  <c r="AD28" i="63"/>
  <c r="Y28" i="63"/>
  <c r="Y28" i="63" a="1"/>
  <c r="I28" i="63"/>
  <c r="I28" i="63" a="1"/>
  <c r="AF27" i="63" a="1"/>
  <c r="AF27" i="63" s="1"/>
  <c r="AE27" i="63" a="1"/>
  <c r="AE27" i="63" s="1"/>
  <c r="AD27" i="63"/>
  <c r="Y27" i="63"/>
  <c r="Y27" i="63" a="1"/>
  <c r="I27" i="63"/>
  <c r="I27" i="63" a="1"/>
  <c r="AF26" i="63"/>
  <c r="AF26" i="63" a="1"/>
  <c r="AE26" i="63"/>
  <c r="AE26" i="63" a="1"/>
  <c r="AD26" i="63"/>
  <c r="Y26" i="63" a="1"/>
  <c r="Y26" i="63" s="1"/>
  <c r="I26" i="63" a="1"/>
  <c r="I26" i="63" s="1"/>
  <c r="AF25" i="63" a="1"/>
  <c r="AF25" i="63" s="1"/>
  <c r="AE25" i="63" a="1"/>
  <c r="AE25" i="63" s="1"/>
  <c r="AD25" i="63"/>
  <c r="Y25" i="63"/>
  <c r="Y25" i="63" a="1"/>
  <c r="I25" i="63"/>
  <c r="I25" i="63" a="1"/>
  <c r="AF24" i="63"/>
  <c r="AF24" i="63" a="1"/>
  <c r="AE24" i="63"/>
  <c r="AE24" i="63" a="1"/>
  <c r="AD24" i="63"/>
  <c r="Y24" i="63" a="1"/>
  <c r="Y24" i="63" s="1"/>
  <c r="I24" i="63" a="1"/>
  <c r="I24" i="63" s="1"/>
  <c r="AF23" i="63" a="1"/>
  <c r="AF23" i="63" s="1"/>
  <c r="AE23" i="63" a="1"/>
  <c r="AE23" i="63" s="1"/>
  <c r="AD23" i="63"/>
  <c r="Y23" i="63"/>
  <c r="Y23" i="63" a="1"/>
  <c r="I23" i="63"/>
  <c r="I23" i="63" a="1"/>
  <c r="AF22" i="63"/>
  <c r="AF22" i="63" a="1"/>
  <c r="AE22" i="63"/>
  <c r="AE22" i="63" a="1"/>
  <c r="AD22" i="63"/>
  <c r="Y22" i="63" a="1"/>
  <c r="Y22" i="63" s="1"/>
  <c r="I22" i="63" a="1"/>
  <c r="I22" i="63" s="1"/>
  <c r="AI21" i="63" a="1"/>
  <c r="AI21" i="63" s="1"/>
  <c r="AF21" i="63" a="1"/>
  <c r="AF21" i="63" s="1"/>
  <c r="AE21" i="63" a="1"/>
  <c r="AE21" i="63" s="1"/>
  <c r="AD21" i="63"/>
  <c r="Y21" i="63"/>
  <c r="Y21" i="63" a="1"/>
  <c r="I21" i="63"/>
  <c r="I21" i="63" a="1"/>
  <c r="AF20" i="63" a="1"/>
  <c r="AF20" i="63" s="1"/>
  <c r="AE20" i="63" a="1"/>
  <c r="AE20" i="63" s="1"/>
  <c r="AD20" i="63"/>
  <c r="Y20" i="63"/>
  <c r="Y20" i="63" a="1"/>
  <c r="I20" i="63"/>
  <c r="I20" i="63" a="1"/>
  <c r="AF19" i="63" a="1"/>
  <c r="AF19" i="63" s="1"/>
  <c r="AE19" i="63" a="1"/>
  <c r="AE19" i="63" s="1"/>
  <c r="AD19" i="63"/>
  <c r="Y19" i="63"/>
  <c r="Y19" i="63" a="1"/>
  <c r="I19" i="63"/>
  <c r="I19" i="63" a="1"/>
  <c r="AF18" i="63" a="1"/>
  <c r="AF18" i="63" s="1"/>
  <c r="AE18" i="63"/>
  <c r="AE18" i="63" a="1"/>
  <c r="AD18" i="63"/>
  <c r="Y18" i="63" a="1"/>
  <c r="Y18" i="63" s="1"/>
  <c r="I18" i="63" a="1"/>
  <c r="I18" i="63" s="1"/>
  <c r="AI17" i="63" a="1"/>
  <c r="AI17" i="63" s="1"/>
  <c r="AF17" i="63" a="1"/>
  <c r="AF17" i="63" s="1"/>
  <c r="AE17" i="63" a="1"/>
  <c r="AE17" i="63" s="1"/>
  <c r="AD17" i="63"/>
  <c r="Y17" i="63"/>
  <c r="Y17" i="63" a="1"/>
  <c r="I17" i="63"/>
  <c r="I17" i="63" a="1"/>
  <c r="AI16" i="63" a="1"/>
  <c r="AI16" i="63" s="1"/>
  <c r="AF16" i="63" a="1"/>
  <c r="AF16" i="63" s="1"/>
  <c r="AE16" i="63"/>
  <c r="AE16" i="63" a="1"/>
  <c r="AD16" i="63"/>
  <c r="Y16" i="63" a="1"/>
  <c r="Y16" i="63" s="1"/>
  <c r="I16" i="63" a="1"/>
  <c r="I16" i="63" s="1"/>
  <c r="AF15" i="63"/>
  <c r="AF15" i="63" a="1"/>
  <c r="AE15" i="63"/>
  <c r="AE15" i="63" a="1"/>
  <c r="AD15" i="63"/>
  <c r="Y15" i="63" a="1"/>
  <c r="Y15" i="63" s="1"/>
  <c r="I15" i="63" a="1"/>
  <c r="I15" i="63" s="1"/>
  <c r="AF14" i="63" a="1"/>
  <c r="AF14" i="63" s="1"/>
  <c r="AE14" i="63"/>
  <c r="AE14" i="63" a="1"/>
  <c r="AD14" i="63"/>
  <c r="Y14" i="63" a="1"/>
  <c r="Y14" i="63" s="1"/>
  <c r="I14" i="63" a="1"/>
  <c r="I14" i="63" s="1"/>
  <c r="AF13" i="63" a="1"/>
  <c r="AF13" i="63" s="1"/>
  <c r="AE13" i="63"/>
  <c r="AE13" i="63" a="1"/>
  <c r="AD13" i="63"/>
  <c r="Y13" i="63" a="1"/>
  <c r="Y13" i="63" s="1"/>
  <c r="AI19" i="63" s="1"/>
  <c r="I13" i="63" a="1"/>
  <c r="I13" i="63" s="1"/>
  <c r="A13" i="63"/>
  <c r="B13" i="63" s="1"/>
  <c r="AI12" i="63"/>
  <c r="S12" i="63"/>
  <c r="AI11" i="63"/>
  <c r="AI10" i="63"/>
  <c r="X10" i="63" a="1"/>
  <c r="X10" i="63" s="1"/>
  <c r="W10" i="63" a="1"/>
  <c r="W10" i="63" s="1"/>
  <c r="U10" i="63" a="1"/>
  <c r="U10" i="63" s="1"/>
  <c r="O10" i="63" a="1"/>
  <c r="O10" i="63" s="1"/>
  <c r="K10" i="63" a="1"/>
  <c r="K10" i="63" s="1"/>
  <c r="E10" i="63"/>
  <c r="AI9" i="63"/>
  <c r="S9" i="63" a="1"/>
  <c r="S9" i="63" s="1"/>
  <c r="AI8" i="63"/>
  <c r="S8" i="63"/>
  <c r="S8" i="63" a="1"/>
  <c r="L8" i="63"/>
  <c r="AI7" i="63"/>
  <c r="AI7" i="63" a="1"/>
  <c r="S7" i="63"/>
  <c r="S7" i="63" a="1"/>
  <c r="C7" i="63"/>
  <c r="AI6" i="63"/>
  <c r="A6" i="63"/>
  <c r="AI5" i="63" a="1"/>
  <c r="AI5" i="63" s="1"/>
  <c r="AO4" i="63"/>
  <c r="AP7" i="63" s="1"/>
  <c r="AI4" i="63" a="1"/>
  <c r="AI4" i="63" s="1"/>
  <c r="S3" i="63" s="1" a="1"/>
  <c r="S3" i="63" s="1"/>
  <c r="S4" i="63"/>
  <c r="AI3" i="63"/>
  <c r="A3" i="63"/>
  <c r="AI2" i="63"/>
  <c r="S2" i="63" s="1" a="1"/>
  <c r="S2" i="63" s="1"/>
  <c r="N1" i="63"/>
  <c r="AB43" i="62" a="1"/>
  <c r="AB43" i="62"/>
  <c r="AB35" i="62" a="1"/>
  <c r="AB35" i="62"/>
  <c r="AB34" i="62" a="1"/>
  <c r="AB34" i="62" s="1"/>
  <c r="AB33" i="62" a="1"/>
  <c r="AB33" i="62" s="1"/>
  <c r="AB32" i="62" a="1"/>
  <c r="AB32" i="62" s="1"/>
  <c r="AB31" i="62" a="1"/>
  <c r="AB31" i="62" s="1"/>
  <c r="AB30" i="62" a="1"/>
  <c r="AB30" i="62" s="1"/>
  <c r="AB29" i="62" a="1"/>
  <c r="AB29" i="62"/>
  <c r="AB28" i="62" a="1"/>
  <c r="AB28" i="62"/>
  <c r="AB27" i="62" a="1"/>
  <c r="AB27" i="62" s="1"/>
  <c r="AB26" i="62" a="1"/>
  <c r="AB26" i="62" s="1"/>
  <c r="AB25" i="62" a="1"/>
  <c r="AB25" i="62" s="1"/>
  <c r="AB24" i="62" a="1"/>
  <c r="AB24" i="62" s="1"/>
  <c r="AB23" i="62" a="1"/>
  <c r="AB23" i="62" s="1"/>
  <c r="AB22" i="62" a="1"/>
  <c r="AB22" i="62"/>
  <c r="AB21" i="62" a="1"/>
  <c r="AB21" i="62"/>
  <c r="AB20" i="62" a="1"/>
  <c r="AB20" i="62" s="1"/>
  <c r="AB19" i="62" a="1"/>
  <c r="AB19" i="62" s="1"/>
  <c r="AB18" i="62" a="1"/>
  <c r="AB18" i="62" s="1"/>
  <c r="AB17" i="62" a="1"/>
  <c r="AB17" i="62" s="1"/>
  <c r="AB16" i="62" a="1"/>
  <c r="AB16" i="62" s="1"/>
  <c r="AB15" i="62" a="1"/>
  <c r="AB15" i="62"/>
  <c r="AB14" i="62" a="1"/>
  <c r="AB14" i="62"/>
  <c r="AB13" i="62" a="1"/>
  <c r="AB13" i="62"/>
  <c r="AF43" i="62" a="1"/>
  <c r="AF43" i="62" s="1"/>
  <c r="AE43" i="62"/>
  <c r="AE43" i="62" a="1"/>
  <c r="AD43" i="62"/>
  <c r="Y43" i="62" a="1"/>
  <c r="Y43" i="62" s="1"/>
  <c r="I43" i="62" a="1"/>
  <c r="I43" i="62" s="1"/>
  <c r="AA43" i="62" s="1" a="1"/>
  <c r="AA43" i="62" s="1"/>
  <c r="AF42" i="62" a="1"/>
  <c r="AF42" i="62" s="1"/>
  <c r="AE42" i="62" a="1"/>
  <c r="AE42" i="62" s="1"/>
  <c r="AD42" i="62"/>
  <c r="Y42" i="62"/>
  <c r="Y42" i="62" a="1"/>
  <c r="I42" i="62"/>
  <c r="I42" i="62" a="1"/>
  <c r="AF41" i="62" a="1"/>
  <c r="AF41" i="62" s="1"/>
  <c r="AE41" i="62"/>
  <c r="AE41" i="62" a="1"/>
  <c r="AD41" i="62"/>
  <c r="Y41" i="62" a="1"/>
  <c r="Y41" i="62" s="1"/>
  <c r="I41" i="62" a="1"/>
  <c r="I41" i="62" s="1"/>
  <c r="AA41" i="62" s="1" a="1"/>
  <c r="AA41" i="62" s="1"/>
  <c r="AF40" i="62" a="1"/>
  <c r="AF40" i="62" s="1"/>
  <c r="AE40" i="62" a="1"/>
  <c r="AE40" i="62" s="1"/>
  <c r="AD40" i="62"/>
  <c r="Y40" i="62" a="1"/>
  <c r="Y40" i="62" s="1"/>
  <c r="I40" i="62" a="1"/>
  <c r="I40" i="62" s="1"/>
  <c r="AF39" i="62" a="1"/>
  <c r="AF39" i="62" s="1"/>
  <c r="AE39" i="62"/>
  <c r="AE39" i="62" a="1"/>
  <c r="AD39" i="62"/>
  <c r="Y39" i="62" a="1"/>
  <c r="Y39" i="62" s="1"/>
  <c r="I39" i="62" a="1"/>
  <c r="I39" i="62" s="1"/>
  <c r="AA39" i="62" s="1" a="1"/>
  <c r="AA39" i="62" s="1"/>
  <c r="AF38" i="62" a="1"/>
  <c r="AF38" i="62" s="1"/>
  <c r="AE38" i="62" a="1"/>
  <c r="AE38" i="62" s="1"/>
  <c r="AD38" i="62"/>
  <c r="Y38" i="62" a="1"/>
  <c r="Y38" i="62" s="1"/>
  <c r="I38" i="62" a="1"/>
  <c r="I38" i="62" s="1"/>
  <c r="AF37" i="62" a="1"/>
  <c r="AF37" i="62" s="1"/>
  <c r="AE37" i="62"/>
  <c r="AE37" i="62" a="1"/>
  <c r="AD37" i="62"/>
  <c r="Y37" i="62" a="1"/>
  <c r="Y37" i="62" s="1"/>
  <c r="I37" i="62" a="1"/>
  <c r="I37" i="62" s="1"/>
  <c r="AA37" i="62" s="1" a="1"/>
  <c r="AA37" i="62" s="1"/>
  <c r="AF36" i="62" a="1"/>
  <c r="AF36" i="62" s="1"/>
  <c r="AE36" i="62" a="1"/>
  <c r="AE36" i="62" s="1"/>
  <c r="AD36" i="62"/>
  <c r="Y36" i="62"/>
  <c r="Y36" i="62" a="1"/>
  <c r="I36" i="62"/>
  <c r="I36" i="62" a="1"/>
  <c r="AF35" i="62" a="1"/>
  <c r="AF35" i="62" s="1"/>
  <c r="AE35" i="62"/>
  <c r="AE35" i="62" a="1"/>
  <c r="AD35" i="62"/>
  <c r="Y35" i="62" a="1"/>
  <c r="Y35" i="62" s="1"/>
  <c r="I35" i="62" a="1"/>
  <c r="I35" i="62" s="1"/>
  <c r="AA35" i="62" s="1" a="1"/>
  <c r="AA35" i="62" s="1"/>
  <c r="AF34" i="62" a="1"/>
  <c r="AF34" i="62" s="1"/>
  <c r="AE34" i="62" a="1"/>
  <c r="AE34" i="62" s="1"/>
  <c r="AD34" i="62"/>
  <c r="Y34" i="62"/>
  <c r="Y34" i="62" a="1"/>
  <c r="I34" i="62"/>
  <c r="I34" i="62" a="1"/>
  <c r="AF33" i="62" a="1"/>
  <c r="AF33" i="62" s="1"/>
  <c r="AE33" i="62"/>
  <c r="AE33" i="62" a="1"/>
  <c r="AD33" i="62"/>
  <c r="Y33" i="62" a="1"/>
  <c r="Y33" i="62" s="1"/>
  <c r="I33" i="62" a="1"/>
  <c r="I33" i="62" s="1"/>
  <c r="AA33" i="62" s="1" a="1"/>
  <c r="AA33" i="62" s="1"/>
  <c r="AF32" i="62" a="1"/>
  <c r="AF32" i="62" s="1"/>
  <c r="AE32" i="62" a="1"/>
  <c r="AE32" i="62" s="1"/>
  <c r="AD32" i="62"/>
  <c r="Y32" i="62"/>
  <c r="Y32" i="62" a="1"/>
  <c r="I32" i="62"/>
  <c r="I32" i="62" a="1"/>
  <c r="AF31" i="62" a="1"/>
  <c r="AF31" i="62" s="1"/>
  <c r="AE31" i="62"/>
  <c r="AE31" i="62" a="1"/>
  <c r="AD31" i="62"/>
  <c r="Y31" i="62" a="1"/>
  <c r="Y31" i="62" s="1"/>
  <c r="I31" i="62" a="1"/>
  <c r="I31" i="62" s="1"/>
  <c r="AA31" i="62" s="1" a="1"/>
  <c r="AA31" i="62" s="1"/>
  <c r="AF30" i="62" a="1"/>
  <c r="AF30" i="62" s="1"/>
  <c r="AE30" i="62" a="1"/>
  <c r="AE30" i="62" s="1"/>
  <c r="AD30" i="62"/>
  <c r="Y30" i="62"/>
  <c r="Y30" i="62" a="1"/>
  <c r="I30" i="62"/>
  <c r="I30" i="62" a="1"/>
  <c r="AF29" i="62" a="1"/>
  <c r="AF29" i="62" s="1"/>
  <c r="AE29" i="62"/>
  <c r="AE29" i="62" a="1"/>
  <c r="AD29" i="62"/>
  <c r="Y29" i="62" a="1"/>
  <c r="Y29" i="62" s="1"/>
  <c r="I29" i="62" a="1"/>
  <c r="I29" i="62" s="1"/>
  <c r="AA29" i="62" s="1" a="1"/>
  <c r="AA29" i="62" s="1"/>
  <c r="AF28" i="62" a="1"/>
  <c r="AF28" i="62" s="1"/>
  <c r="AE28" i="62" a="1"/>
  <c r="AE28" i="62" s="1"/>
  <c r="AD28" i="62"/>
  <c r="Y28" i="62"/>
  <c r="Y28" i="62" a="1"/>
  <c r="I28" i="62"/>
  <c r="I28" i="62" a="1"/>
  <c r="AF27" i="62" a="1"/>
  <c r="AF27" i="62" s="1"/>
  <c r="AE27" i="62"/>
  <c r="AE27" i="62" a="1"/>
  <c r="AD27" i="62"/>
  <c r="Y27" i="62" a="1"/>
  <c r="Y27" i="62" s="1"/>
  <c r="I27" i="62" a="1"/>
  <c r="I27" i="62" s="1"/>
  <c r="AA27" i="62" s="1" a="1"/>
  <c r="AA27" i="62" s="1"/>
  <c r="AF26" i="62" a="1"/>
  <c r="AF26" i="62" s="1"/>
  <c r="AE26" i="62" a="1"/>
  <c r="AE26" i="62" s="1"/>
  <c r="AD26" i="62"/>
  <c r="Y26" i="62"/>
  <c r="Y26" i="62" a="1"/>
  <c r="I26" i="62"/>
  <c r="I26" i="62" a="1"/>
  <c r="AF25" i="62" a="1"/>
  <c r="AF25" i="62" s="1"/>
  <c r="AE25" i="62"/>
  <c r="AE25" i="62" a="1"/>
  <c r="AD25" i="62"/>
  <c r="Y25" i="62" a="1"/>
  <c r="Y25" i="62" s="1"/>
  <c r="I25" i="62" a="1"/>
  <c r="I25" i="62" s="1"/>
  <c r="AA25" i="62" s="1" a="1"/>
  <c r="AA25" i="62" s="1"/>
  <c r="AF24" i="62" a="1"/>
  <c r="AF24" i="62" s="1"/>
  <c r="AE24" i="62" a="1"/>
  <c r="AE24" i="62" s="1"/>
  <c r="AD24" i="62"/>
  <c r="Y24" i="62"/>
  <c r="Y24" i="62" a="1"/>
  <c r="I24" i="62"/>
  <c r="I24" i="62" a="1"/>
  <c r="AF23" i="62" a="1"/>
  <c r="AF23" i="62" s="1"/>
  <c r="AE23" i="62"/>
  <c r="AE23" i="62" a="1"/>
  <c r="AD23" i="62"/>
  <c r="Y23" i="62" a="1"/>
  <c r="Y23" i="62" s="1"/>
  <c r="I23" i="62" a="1"/>
  <c r="I23" i="62" s="1"/>
  <c r="AA23" i="62" s="1" a="1"/>
  <c r="AA23" i="62" s="1"/>
  <c r="AF22" i="62" a="1"/>
  <c r="AF22" i="62" s="1"/>
  <c r="AE22" i="62" a="1"/>
  <c r="AE22" i="62" s="1"/>
  <c r="AD22" i="62"/>
  <c r="Y22" i="62"/>
  <c r="Y22" i="62" a="1"/>
  <c r="I22" i="62"/>
  <c r="I22" i="62" a="1"/>
  <c r="AI21" i="62" a="1"/>
  <c r="AI21" i="62" s="1"/>
  <c r="AF21" i="62" a="1"/>
  <c r="AF21" i="62" s="1"/>
  <c r="AE21" i="62"/>
  <c r="AE21" i="62" a="1"/>
  <c r="AD21" i="62"/>
  <c r="Y21" i="62" a="1"/>
  <c r="Y21" i="62" s="1"/>
  <c r="I21" i="62" a="1"/>
  <c r="I21" i="62" s="1"/>
  <c r="AA21" i="62" s="1" a="1"/>
  <c r="AA21" i="62" s="1"/>
  <c r="AF20" i="62" a="1"/>
  <c r="AF20" i="62" s="1"/>
  <c r="AE20" i="62"/>
  <c r="AE20" i="62" a="1"/>
  <c r="AD20" i="62"/>
  <c r="Y20" i="62" a="1"/>
  <c r="Y20" i="62" s="1"/>
  <c r="I20" i="62" a="1"/>
  <c r="I20" i="62" s="1"/>
  <c r="AA20" i="62" s="1" a="1"/>
  <c r="AA20" i="62" s="1"/>
  <c r="AF19" i="62" a="1"/>
  <c r="AF19" i="62" s="1"/>
  <c r="AE19" i="62"/>
  <c r="AE19" i="62" a="1"/>
  <c r="AD19" i="62"/>
  <c r="Y19" i="62" a="1"/>
  <c r="Y19" i="62" s="1"/>
  <c r="I19" i="62" a="1"/>
  <c r="I19" i="62" s="1"/>
  <c r="AA19" i="62" s="1" a="1"/>
  <c r="AA19" i="62" s="1"/>
  <c r="AF18" i="62" a="1"/>
  <c r="AF18" i="62" s="1"/>
  <c r="AE18" i="62" a="1"/>
  <c r="AE18" i="62" s="1"/>
  <c r="AD18" i="62"/>
  <c r="Y18" i="62"/>
  <c r="Y18" i="62" a="1"/>
  <c r="I18" i="62"/>
  <c r="I18" i="62" a="1"/>
  <c r="AI17" i="62" a="1"/>
  <c r="AI17" i="62" s="1"/>
  <c r="AF17" i="62" a="1"/>
  <c r="AF17" i="62" s="1"/>
  <c r="AE17" i="62"/>
  <c r="AE17" i="62" a="1"/>
  <c r="AD17" i="62"/>
  <c r="Y17" i="62" a="1"/>
  <c r="Y17" i="62" s="1"/>
  <c r="I17" i="62" a="1"/>
  <c r="I17" i="62" s="1"/>
  <c r="AI16" i="62" a="1"/>
  <c r="AI16" i="62" s="1"/>
  <c r="AF16" i="62" a="1"/>
  <c r="AF16" i="62" s="1"/>
  <c r="AE16" i="62" a="1"/>
  <c r="AE16" i="62" s="1"/>
  <c r="AD16" i="62"/>
  <c r="Y16" i="62"/>
  <c r="Y16" i="62" a="1"/>
  <c r="I16" i="62"/>
  <c r="I16" i="62" a="1"/>
  <c r="AF15" i="62" a="1"/>
  <c r="AF15" i="62" s="1"/>
  <c r="AE15" i="62" a="1"/>
  <c r="AE15" i="62" s="1"/>
  <c r="AD15" i="62"/>
  <c r="Y15" i="62"/>
  <c r="Y15" i="62" a="1"/>
  <c r="I15" i="62"/>
  <c r="I15" i="62" a="1"/>
  <c r="AF14" i="62" a="1"/>
  <c r="AF14" i="62" s="1"/>
  <c r="AE14" i="62" a="1"/>
  <c r="AE14" i="62" s="1"/>
  <c r="AD14" i="62"/>
  <c r="Y14" i="62"/>
  <c r="Y14" i="62" a="1"/>
  <c r="I14" i="62"/>
  <c r="I14" i="62" a="1"/>
  <c r="AF13" i="62" a="1"/>
  <c r="AF13" i="62" s="1"/>
  <c r="AE13" i="62" a="1"/>
  <c r="AE13" i="62" s="1"/>
  <c r="AD13" i="62"/>
  <c r="Y13" i="62"/>
  <c r="Y13" i="62" a="1"/>
  <c r="I13" i="62"/>
  <c r="I13" i="62" a="1"/>
  <c r="B13" i="62"/>
  <c r="A13" i="62"/>
  <c r="A14" i="62" s="1"/>
  <c r="AI12" i="62"/>
  <c r="S12" i="62"/>
  <c r="AI11" i="62"/>
  <c r="AI10" i="62"/>
  <c r="X10" i="62" a="1"/>
  <c r="X10" i="62" s="1"/>
  <c r="W10" i="62" a="1"/>
  <c r="W10" i="62" s="1"/>
  <c r="U10" i="62" a="1"/>
  <c r="U10" i="62" s="1"/>
  <c r="O10" i="62" a="1"/>
  <c r="O10" i="62" s="1"/>
  <c r="E10" i="62"/>
  <c r="AI9" i="62"/>
  <c r="S9" i="62"/>
  <c r="S9" i="62" a="1"/>
  <c r="AI8" i="62"/>
  <c r="S8" i="62" a="1"/>
  <c r="S8" i="62" s="1"/>
  <c r="L8" i="62"/>
  <c r="AI7" i="62" a="1"/>
  <c r="AI7" i="62" s="1"/>
  <c r="S7" i="62" a="1"/>
  <c r="S7" i="62" s="1"/>
  <c r="C7" i="62"/>
  <c r="AI6" i="62"/>
  <c r="A6" i="62"/>
  <c r="AI5" i="62" a="1"/>
  <c r="AI5" i="62" s="1"/>
  <c r="AO4" i="62"/>
  <c r="AP5" i="62" s="1"/>
  <c r="AI4" i="62"/>
  <c r="AI4" i="62" a="1"/>
  <c r="S4" i="62"/>
  <c r="AI3" i="62"/>
  <c r="A3" i="62"/>
  <c r="AI2" i="62"/>
  <c r="S2" i="62"/>
  <c r="S2" i="62" a="1"/>
  <c r="N1" i="62"/>
  <c r="H10" i="61" a="1"/>
  <c r="H10" i="61" s="1"/>
  <c r="AF43" i="61" a="1"/>
  <c r="AF43" i="61" s="1"/>
  <c r="AE43" i="61"/>
  <c r="AE43" i="61" a="1"/>
  <c r="AD43" i="61"/>
  <c r="Y43" i="61" a="1"/>
  <c r="Y43" i="61" s="1"/>
  <c r="I43" i="61" a="1"/>
  <c r="I43" i="61" s="1"/>
  <c r="AA43" i="61" s="1" a="1"/>
  <c r="AA43" i="61" s="1"/>
  <c r="AF42" i="61" a="1"/>
  <c r="AF42" i="61" s="1"/>
  <c r="AE42" i="61" a="1"/>
  <c r="AE42" i="61" s="1"/>
  <c r="AD42" i="61"/>
  <c r="Y42" i="61"/>
  <c r="Y42" i="61" a="1"/>
  <c r="I42" i="61"/>
  <c r="I42" i="61" a="1"/>
  <c r="AF41" i="61" a="1"/>
  <c r="AF41" i="61" s="1"/>
  <c r="AE41" i="61"/>
  <c r="AE41" i="61" a="1"/>
  <c r="AD41" i="61"/>
  <c r="Y41" i="61" a="1"/>
  <c r="Y41" i="61" s="1"/>
  <c r="I41" i="61" a="1"/>
  <c r="I41" i="61" s="1"/>
  <c r="AA41" i="61" s="1" a="1"/>
  <c r="AA41" i="61" s="1"/>
  <c r="AF40" i="61" a="1"/>
  <c r="AF40" i="61" s="1"/>
  <c r="AE40" i="61" a="1"/>
  <c r="AE40" i="61" s="1"/>
  <c r="AD40" i="61"/>
  <c r="Y40" i="61"/>
  <c r="Y40" i="61" a="1"/>
  <c r="I40" i="61"/>
  <c r="I40" i="61" a="1"/>
  <c r="AE39" i="61"/>
  <c r="AE39" i="61" a="1"/>
  <c r="AD39" i="61"/>
  <c r="Y39" i="61" a="1"/>
  <c r="Y39" i="61" s="1"/>
  <c r="I39" i="61" a="1"/>
  <c r="I39" i="61" s="1"/>
  <c r="AF38" i="61" a="1"/>
  <c r="AF38" i="61" s="1"/>
  <c r="AE38" i="61" a="1"/>
  <c r="AE38" i="61" s="1"/>
  <c r="AD38" i="61"/>
  <c r="Y38" i="61"/>
  <c r="Y38" i="61" a="1"/>
  <c r="I38" i="61" a="1"/>
  <c r="I38" i="61" s="1"/>
  <c r="AF37" i="61" a="1"/>
  <c r="AF37" i="61" s="1"/>
  <c r="AE37" i="61" a="1"/>
  <c r="AE37" i="61" s="1"/>
  <c r="AD37" i="61"/>
  <c r="Y37" i="61"/>
  <c r="Y37" i="61" a="1"/>
  <c r="I37" i="61" a="1"/>
  <c r="I37" i="61" s="1"/>
  <c r="AF36" i="61" a="1"/>
  <c r="AF36" i="61" s="1"/>
  <c r="AE36" i="61" a="1"/>
  <c r="AE36" i="61" s="1"/>
  <c r="AD36" i="61"/>
  <c r="Y36" i="61"/>
  <c r="Y36" i="61" a="1"/>
  <c r="I36" i="61"/>
  <c r="I36" i="61" a="1"/>
  <c r="AF35" i="61" a="1"/>
  <c r="AF35" i="61" s="1"/>
  <c r="AE35" i="61"/>
  <c r="AE35" i="61" a="1"/>
  <c r="AD35" i="61"/>
  <c r="Y35" i="61" a="1"/>
  <c r="Y35" i="61" s="1"/>
  <c r="I35" i="61" a="1"/>
  <c r="I35" i="61" s="1"/>
  <c r="AF34" i="61" a="1"/>
  <c r="AF34" i="61" s="1"/>
  <c r="AE34" i="61" a="1"/>
  <c r="AE34" i="61" s="1"/>
  <c r="AD34" i="61"/>
  <c r="Y34" i="61"/>
  <c r="Y34" i="61" a="1"/>
  <c r="I34" i="61"/>
  <c r="I34" i="61" a="1"/>
  <c r="AF33" i="61" a="1"/>
  <c r="AF33" i="61" s="1"/>
  <c r="AE33" i="61"/>
  <c r="AE33" i="61" a="1"/>
  <c r="AD33" i="61"/>
  <c r="Y33" i="61" a="1"/>
  <c r="Y33" i="61" s="1"/>
  <c r="I33" i="61" a="1"/>
  <c r="I33" i="61" s="1"/>
  <c r="AF32" i="61" a="1"/>
  <c r="AF32" i="61" s="1"/>
  <c r="AE32" i="61" a="1"/>
  <c r="AE32" i="61" s="1"/>
  <c r="AD32" i="61"/>
  <c r="Y32" i="61"/>
  <c r="Y32" i="61" a="1"/>
  <c r="I32" i="61"/>
  <c r="AB32" i="61" s="1" a="1"/>
  <c r="AB32" i="61" s="1"/>
  <c r="I32" i="61" a="1"/>
  <c r="AF31" i="61" a="1"/>
  <c r="AF31" i="61" s="1"/>
  <c r="AE31" i="61"/>
  <c r="AE31" i="61" a="1"/>
  <c r="AD31" i="61"/>
  <c r="Y31" i="61" a="1"/>
  <c r="Y31" i="61" s="1"/>
  <c r="I31" i="61" a="1"/>
  <c r="I31" i="61" s="1"/>
  <c r="AF30" i="61" a="1"/>
  <c r="AF30" i="61" s="1"/>
  <c r="AE30" i="61" a="1"/>
  <c r="AE30" i="61" s="1"/>
  <c r="AD30" i="61"/>
  <c r="Y30" i="61"/>
  <c r="Y30" i="61" a="1"/>
  <c r="I30" i="61"/>
  <c r="I30" i="61" a="1"/>
  <c r="AF29" i="61" a="1"/>
  <c r="AF29" i="61" s="1"/>
  <c r="AE29" i="61"/>
  <c r="AE29" i="61" a="1"/>
  <c r="AD29" i="61"/>
  <c r="Y29" i="61" a="1"/>
  <c r="Y29" i="61" s="1"/>
  <c r="I29" i="61" a="1"/>
  <c r="I29" i="61" s="1"/>
  <c r="AF28" i="61" a="1"/>
  <c r="AF28" i="61" s="1"/>
  <c r="AE28" i="61" a="1"/>
  <c r="AE28" i="61" s="1"/>
  <c r="AD28" i="61"/>
  <c r="Y28" i="61"/>
  <c r="Y28" i="61" a="1"/>
  <c r="I28" i="61"/>
  <c r="I28" i="61" a="1"/>
  <c r="AF27" i="61" a="1"/>
  <c r="AF27" i="61" s="1"/>
  <c r="AE27" i="61"/>
  <c r="AE27" i="61" a="1"/>
  <c r="AD27" i="61"/>
  <c r="Y27" i="61" a="1"/>
  <c r="Y27" i="61" s="1"/>
  <c r="I27" i="61" a="1"/>
  <c r="I27" i="61" s="1"/>
  <c r="AF26" i="61" a="1"/>
  <c r="AF26" i="61" s="1"/>
  <c r="AE26" i="61" a="1"/>
  <c r="AE26" i="61" s="1"/>
  <c r="AD26" i="61"/>
  <c r="Y26" i="61"/>
  <c r="Y26" i="61" a="1"/>
  <c r="I26" i="61"/>
  <c r="I26" i="61" a="1"/>
  <c r="AF25" i="61" a="1"/>
  <c r="AF25" i="61" s="1"/>
  <c r="AE25" i="61"/>
  <c r="AE25" i="61" a="1"/>
  <c r="AD25" i="61"/>
  <c r="Y25" i="61" a="1"/>
  <c r="Y25" i="61" s="1"/>
  <c r="I25" i="61" a="1"/>
  <c r="I25" i="61" s="1"/>
  <c r="AE24" i="61" a="1"/>
  <c r="AE24" i="61" s="1"/>
  <c r="AD24" i="61"/>
  <c r="Y24" i="61"/>
  <c r="Y24" i="61" a="1"/>
  <c r="I24" i="61"/>
  <c r="I24" i="61" a="1"/>
  <c r="AF23" i="61" a="1"/>
  <c r="AF23" i="61" s="1"/>
  <c r="AE23" i="61" a="1"/>
  <c r="AE23" i="61" s="1"/>
  <c r="AD23" i="61"/>
  <c r="Y23" i="61" a="1"/>
  <c r="Y23" i="61" s="1"/>
  <c r="I23" i="61" a="1"/>
  <c r="I23" i="61" s="1"/>
  <c r="AF22" i="61" a="1"/>
  <c r="AF22" i="61" s="1"/>
  <c r="AE22" i="61" a="1"/>
  <c r="AE22" i="61" s="1"/>
  <c r="AD22" i="61"/>
  <c r="Y22" i="61" a="1"/>
  <c r="Y22" i="61" s="1"/>
  <c r="I22" i="61" a="1"/>
  <c r="I22" i="61" s="1"/>
  <c r="AI21" i="61" a="1"/>
  <c r="AI21" i="61" s="1"/>
  <c r="AF21" i="61" a="1"/>
  <c r="AF21" i="61" s="1"/>
  <c r="AE21" i="61"/>
  <c r="AE21" i="61" a="1"/>
  <c r="AD21" i="61"/>
  <c r="Y21" i="61" a="1"/>
  <c r="Y21" i="61" s="1"/>
  <c r="I21" i="61" a="1"/>
  <c r="I21" i="61" s="1"/>
  <c r="AF20" i="61" a="1"/>
  <c r="AF20" i="61" s="1"/>
  <c r="AE20" i="61"/>
  <c r="AE20" i="61" a="1"/>
  <c r="AD20" i="61"/>
  <c r="Y20" i="61" a="1"/>
  <c r="Y20" i="61" s="1"/>
  <c r="I20" i="61" a="1"/>
  <c r="I20" i="61" s="1"/>
  <c r="AF19" i="61" a="1"/>
  <c r="AF19" i="61" s="1"/>
  <c r="AE19" i="61"/>
  <c r="AE19" i="61" a="1"/>
  <c r="AD19" i="61"/>
  <c r="Y19" i="61" a="1"/>
  <c r="Y19" i="61" s="1"/>
  <c r="I19" i="61" a="1"/>
  <c r="I19" i="61" s="1"/>
  <c r="AE18" i="61" a="1"/>
  <c r="AE18" i="61" s="1"/>
  <c r="AD18" i="61"/>
  <c r="Y18" i="61"/>
  <c r="Y18" i="61" a="1"/>
  <c r="I18" i="61"/>
  <c r="I18" i="61" a="1"/>
  <c r="AI17" i="61" a="1"/>
  <c r="AI17" i="61" s="1"/>
  <c r="AE17" i="61"/>
  <c r="AE17" i="61" a="1"/>
  <c r="AD17" i="61"/>
  <c r="Y17" i="61" a="1"/>
  <c r="Y17" i="61" s="1"/>
  <c r="I17" i="61" a="1"/>
  <c r="I17" i="61" s="1"/>
  <c r="AI16" i="61" a="1"/>
  <c r="AI16" i="61" s="1"/>
  <c r="AF16" i="61" a="1"/>
  <c r="AF16" i="61" s="1"/>
  <c r="AE16" i="61" a="1"/>
  <c r="AE16" i="61" s="1"/>
  <c r="AD16" i="61"/>
  <c r="Y16" i="61"/>
  <c r="Y16" i="61" a="1"/>
  <c r="I16" i="61"/>
  <c r="I16" i="61" a="1"/>
  <c r="AF15" i="61" a="1"/>
  <c r="AF15" i="61" s="1"/>
  <c r="AE15" i="61" a="1"/>
  <c r="AE15" i="61" s="1"/>
  <c r="AD15" i="61"/>
  <c r="Y15" i="61" a="1"/>
  <c r="Y15" i="61" s="1"/>
  <c r="I15" i="61" a="1"/>
  <c r="I15" i="61" s="1"/>
  <c r="AE14" i="61" a="1"/>
  <c r="AE14" i="61" s="1"/>
  <c r="AD14" i="61"/>
  <c r="Y14" i="61" a="1"/>
  <c r="Y14" i="61" s="1"/>
  <c r="I14" i="61" a="1"/>
  <c r="I14" i="61" s="1"/>
  <c r="AF13" i="61" a="1"/>
  <c r="AF13" i="61" s="1"/>
  <c r="AE13" i="61" a="1"/>
  <c r="AE13" i="61" s="1"/>
  <c r="AD13" i="61"/>
  <c r="Y13" i="61"/>
  <c r="Y13" i="61" a="1"/>
  <c r="I13" i="61"/>
  <c r="I13" i="61" a="1"/>
  <c r="A13" i="61"/>
  <c r="A14" i="61" s="1"/>
  <c r="AI12" i="61"/>
  <c r="S12" i="61"/>
  <c r="AI11" i="61"/>
  <c r="AI10" i="61"/>
  <c r="X10" i="61" a="1"/>
  <c r="X10" i="61" s="1"/>
  <c r="W10" i="61" a="1"/>
  <c r="W10" i="61" s="1"/>
  <c r="U10" i="61" a="1"/>
  <c r="U10" i="61" s="1"/>
  <c r="O10" i="61" a="1"/>
  <c r="O10" i="61" s="1"/>
  <c r="K10" i="61" a="1"/>
  <c r="K10" i="61" s="1"/>
  <c r="E10" i="61"/>
  <c r="AI9" i="61"/>
  <c r="S9" i="61"/>
  <c r="S9" i="61" a="1"/>
  <c r="AI8" i="61"/>
  <c r="S8" i="61" a="1"/>
  <c r="S8" i="61" s="1"/>
  <c r="L8" i="61"/>
  <c r="AI7" i="61" a="1"/>
  <c r="AI7" i="61" s="1"/>
  <c r="S7" i="61" a="1"/>
  <c r="S7" i="61" s="1"/>
  <c r="C7" i="61"/>
  <c r="AI6" i="61"/>
  <c r="A6" i="61"/>
  <c r="AI5" i="61" a="1"/>
  <c r="AI5" i="61" s="1"/>
  <c r="AO4" i="61"/>
  <c r="AP5" i="61" s="1"/>
  <c r="AI4" i="61"/>
  <c r="AI4" i="61" a="1"/>
  <c r="S4" i="61"/>
  <c r="AI3" i="61"/>
  <c r="A3" i="61"/>
  <c r="AI2" i="61"/>
  <c r="S2" i="61"/>
  <c r="S2" i="61" a="1"/>
  <c r="N1" i="61"/>
  <c r="AB43" i="59" a="1"/>
  <c r="AB43" i="59"/>
  <c r="AB42" i="59" a="1"/>
  <c r="AB42" i="59" s="1"/>
  <c r="AB41" i="59" a="1"/>
  <c r="AB41" i="59"/>
  <c r="AB40" i="59" a="1"/>
  <c r="AB40" i="59"/>
  <c r="AB39" i="59" a="1"/>
  <c r="AB39" i="59" s="1"/>
  <c r="AB38" i="59" a="1"/>
  <c r="AB38" i="59" s="1"/>
  <c r="AB37" i="59" a="1"/>
  <c r="AB37" i="59" s="1"/>
  <c r="AB36" i="59" a="1"/>
  <c r="AB36" i="59" s="1"/>
  <c r="AB35" i="59" a="1"/>
  <c r="AB35" i="59" s="1"/>
  <c r="AB34" i="59" a="1"/>
  <c r="AB34" i="59"/>
  <c r="AB33" i="59" a="1"/>
  <c r="AB33" i="59"/>
  <c r="AB32" i="59" a="1"/>
  <c r="AB32" i="59" s="1"/>
  <c r="AB31" i="59" a="1"/>
  <c r="AB31" i="59" s="1"/>
  <c r="AB30" i="59" a="1"/>
  <c r="AB30" i="59" s="1"/>
  <c r="AB29" i="59" a="1"/>
  <c r="AB29" i="59" s="1"/>
  <c r="AB28" i="59" a="1"/>
  <c r="AB28" i="59" s="1"/>
  <c r="AB27" i="59" a="1"/>
  <c r="AB27" i="59"/>
  <c r="AB26" i="59" a="1"/>
  <c r="AB26" i="59"/>
  <c r="AB25" i="59" a="1"/>
  <c r="AB25" i="59" s="1"/>
  <c r="AB24" i="59" a="1"/>
  <c r="AB24" i="59" s="1"/>
  <c r="AB23" i="59" a="1"/>
  <c r="AB23" i="59" s="1"/>
  <c r="AB22" i="59" a="1"/>
  <c r="AB22" i="59" s="1"/>
  <c r="AB21" i="59" a="1"/>
  <c r="AB21" i="59" s="1"/>
  <c r="AB20" i="59" a="1"/>
  <c r="AB20" i="59"/>
  <c r="AB19" i="59" a="1"/>
  <c r="AB19" i="59"/>
  <c r="AB18" i="59" a="1"/>
  <c r="AB18" i="59" s="1"/>
  <c r="AB17" i="59" a="1"/>
  <c r="AB17" i="59" s="1"/>
  <c r="AB16" i="59" a="1"/>
  <c r="AB16" i="59" s="1"/>
  <c r="AB15" i="59" a="1"/>
  <c r="AB15" i="59" s="1"/>
  <c r="AB14" i="59" a="1"/>
  <c r="AB14" i="59" s="1"/>
  <c r="AB13" i="59" a="1"/>
  <c r="AB13" i="59"/>
  <c r="B108" i="69" l="1"/>
  <c r="B99" i="69"/>
  <c r="E99" i="69" s="1" a="1"/>
  <c r="E99" i="69" s="1"/>
  <c r="O126" i="69"/>
  <c r="F139" i="69"/>
  <c r="B108" i="68"/>
  <c r="B99" i="68"/>
  <c r="E99" i="68" s="1" a="1"/>
  <c r="E99" i="68" s="1"/>
  <c r="O126" i="68"/>
  <c r="F139" i="68"/>
  <c r="B108" i="67"/>
  <c r="B99" i="67"/>
  <c r="E99" i="67" s="1" a="1"/>
  <c r="E99" i="67" s="1"/>
  <c r="O126" i="67"/>
  <c r="F139" i="67"/>
  <c r="F139" i="66"/>
  <c r="B108" i="65"/>
  <c r="B99" i="65"/>
  <c r="E99" i="65" s="1" a="1"/>
  <c r="E99" i="65" s="1"/>
  <c r="O126" i="65"/>
  <c r="F139" i="65"/>
  <c r="B108" i="64"/>
  <c r="B99" i="64"/>
  <c r="E99" i="64" s="1" a="1"/>
  <c r="E99" i="64" s="1"/>
  <c r="O126" i="64"/>
  <c r="F139" i="64"/>
  <c r="B108" i="63"/>
  <c r="B99" i="63"/>
  <c r="E99" i="63" s="1" a="1"/>
  <c r="E99" i="63" s="1"/>
  <c r="O126" i="63"/>
  <c r="F139" i="63"/>
  <c r="B108" i="62"/>
  <c r="B99" i="62"/>
  <c r="E99" i="62" s="1" a="1"/>
  <c r="E99" i="62" s="1"/>
  <c r="O126" i="62"/>
  <c r="F139" i="62"/>
  <c r="B108" i="61"/>
  <c r="B99" i="61"/>
  <c r="E99" i="61" s="1" a="1"/>
  <c r="E99" i="61" s="1"/>
  <c r="O126" i="61"/>
  <c r="F139" i="61"/>
  <c r="B108" i="59"/>
  <c r="B99" i="59"/>
  <c r="E99" i="59" s="1" a="1"/>
  <c r="E99" i="59" s="1"/>
  <c r="O126" i="59"/>
  <c r="F139" i="59"/>
  <c r="B108" i="58"/>
  <c r="B99" i="58"/>
  <c r="E99" i="58" s="1" a="1"/>
  <c r="E99" i="58" s="1"/>
  <c r="O126" i="58"/>
  <c r="F139" i="58"/>
  <c r="H60" i="69"/>
  <c r="B64" i="69" a="1"/>
  <c r="B64" i="69" s="1"/>
  <c r="B64" i="62" a="1"/>
  <c r="B64" i="62" s="1"/>
  <c r="D64" i="61" a="1"/>
  <c r="D64" i="61" s="1"/>
  <c r="H60" i="58"/>
  <c r="B58" i="57"/>
  <c r="G56" i="57"/>
  <c r="G58" i="57"/>
  <c r="O79" i="57" a="1"/>
  <c r="O79" i="57" s="1"/>
  <c r="E77" i="57" a="1"/>
  <c r="E77" i="57" s="1"/>
  <c r="M74" i="57" a="1"/>
  <c r="M74" i="57" s="1"/>
  <c r="N71" i="57" a="1"/>
  <c r="N71" i="57" s="1"/>
  <c r="P69" i="57" a="1"/>
  <c r="P69" i="57" s="1"/>
  <c r="L68" i="57" a="1"/>
  <c r="L68" i="57" s="1"/>
  <c r="O64" i="57" a="1"/>
  <c r="O64" i="57" s="1"/>
  <c r="A63" i="57" a="1"/>
  <c r="A63" i="57" s="1"/>
  <c r="D53" i="57" a="1"/>
  <c r="D53" i="57" s="1"/>
  <c r="K70" i="57" a="1"/>
  <c r="K70" i="57" s="1"/>
  <c r="F64" i="57" a="1"/>
  <c r="F64" i="57" s="1"/>
  <c r="J77" i="57" a="1"/>
  <c r="J77" i="57" s="1"/>
  <c r="L75" i="57" a="1"/>
  <c r="L75" i="57" s="1"/>
  <c r="D74" i="57" a="1"/>
  <c r="D74" i="57" s="1"/>
  <c r="K69" i="57" a="1"/>
  <c r="K69" i="57" s="1"/>
  <c r="B67" i="57" a="1"/>
  <c r="B67" i="57" s="1"/>
  <c r="B66" i="57" a="1"/>
  <c r="B66" i="57" s="1"/>
  <c r="B87" i="57" a="1"/>
  <c r="B87" i="57" s="1"/>
  <c r="C219" i="57"/>
  <c r="E125" i="57"/>
  <c r="E94" i="57"/>
  <c r="A58" i="57"/>
  <c r="A57" i="57"/>
  <c r="F57" i="57" s="1"/>
  <c r="A61" i="57"/>
  <c r="A60" i="57"/>
  <c r="A56" i="57"/>
  <c r="D58" i="57"/>
  <c r="D57" i="57"/>
  <c r="F54" i="57"/>
  <c r="O135" i="57"/>
  <c r="O74" i="57" s="1" a="1"/>
  <c r="O74" i="57" s="1"/>
  <c r="M223" i="57"/>
  <c r="M192" i="57"/>
  <c r="J58" i="57"/>
  <c r="J57" i="57"/>
  <c r="J56" i="57"/>
  <c r="N107" i="57" s="1"/>
  <c r="N77" i="57" s="1" a="1"/>
  <c r="N77" i="57" s="1"/>
  <c r="N102" i="57"/>
  <c r="O99" i="57"/>
  <c r="J61" i="57"/>
  <c r="D61" i="57"/>
  <c r="H218" i="57" a="1"/>
  <c r="H218" i="57" s="1"/>
  <c r="H125" i="57" a="1"/>
  <c r="H125" i="57" s="1"/>
  <c r="Q104" i="57"/>
  <c r="Q103" i="57"/>
  <c r="H94" i="57" a="1"/>
  <c r="H94" i="57" s="1"/>
  <c r="O87" i="57" a="1"/>
  <c r="O87" i="57" s="1"/>
  <c r="N87" i="57" a="1"/>
  <c r="N87" i="57" s="1"/>
  <c r="H87" i="57" a="1"/>
  <c r="H87" i="57" s="1"/>
  <c r="E87" i="57" a="1"/>
  <c r="E87" i="57" s="1"/>
  <c r="A86" i="57" a="1"/>
  <c r="A86" i="57" s="1"/>
  <c r="H187" i="57" a="1"/>
  <c r="H187" i="57" s="1"/>
  <c r="Q134" i="57"/>
  <c r="P104" i="57"/>
  <c r="G90" i="57" a="1"/>
  <c r="G90" i="57" s="1"/>
  <c r="B90" i="57" a="1"/>
  <c r="B90" i="57" s="1"/>
  <c r="G89" i="57" a="1"/>
  <c r="G89" i="57" s="1"/>
  <c r="O83" i="57" a="1"/>
  <c r="O83" i="57" s="1"/>
  <c r="N83" i="57" a="1"/>
  <c r="N83" i="57" s="1"/>
  <c r="E83" i="57" a="1"/>
  <c r="E83" i="57" s="1"/>
  <c r="B83" i="57" a="1"/>
  <c r="B83" i="57" s="1"/>
  <c r="A82" i="57" a="1"/>
  <c r="A82" i="57" s="1"/>
  <c r="N80" i="57" a="1"/>
  <c r="N80" i="57" s="1"/>
  <c r="K65" i="57" a="1"/>
  <c r="K65" i="57" s="1"/>
  <c r="I65" i="57" a="1"/>
  <c r="I65" i="57" s="1"/>
  <c r="G65" i="57" a="1"/>
  <c r="G65" i="57" s="1"/>
  <c r="E65" i="57" a="1"/>
  <c r="E65" i="57" s="1"/>
  <c r="P135" i="57"/>
  <c r="F90" i="57" a="1"/>
  <c r="F90" i="57" s="1"/>
  <c r="A79" i="57" a="1"/>
  <c r="A79" i="57" s="1"/>
  <c r="E78" i="57" a="1"/>
  <c r="E78" i="57" s="1"/>
  <c r="F77" i="57" a="1"/>
  <c r="F77" i="57" s="1"/>
  <c r="D77" i="57" a="1"/>
  <c r="D77" i="57" s="1"/>
  <c r="B76" i="57" a="1"/>
  <c r="B76" i="57" s="1"/>
  <c r="F75" i="57" a="1"/>
  <c r="F75" i="57" s="1"/>
  <c r="D75" i="57" a="1"/>
  <c r="D75" i="57" s="1"/>
  <c r="N74" i="57" a="1"/>
  <c r="N74" i="57" s="1"/>
  <c r="L74" i="57" a="1"/>
  <c r="L74" i="57" s="1"/>
  <c r="E74" i="57" a="1"/>
  <c r="E74" i="57" s="1"/>
  <c r="L73" i="57" a="1"/>
  <c r="L73" i="57" s="1"/>
  <c r="L72" i="57" a="1"/>
  <c r="L72" i="57" s="1"/>
  <c r="H72" i="57" a="1"/>
  <c r="H72" i="57" s="1"/>
  <c r="K71" i="57" a="1"/>
  <c r="K71" i="57" s="1"/>
  <c r="B71" i="57" a="1"/>
  <c r="B71" i="57" s="1"/>
  <c r="J70" i="57" a="1"/>
  <c r="J70" i="57" s="1"/>
  <c r="B70" i="57" a="1"/>
  <c r="B70" i="57" s="1"/>
  <c r="H69" i="57" a="1"/>
  <c r="H69" i="57" s="1"/>
  <c r="O68" i="57" a="1"/>
  <c r="O68" i="57" s="1"/>
  <c r="J68" i="57" a="1"/>
  <c r="J68" i="57" s="1"/>
  <c r="B68" i="57" a="1"/>
  <c r="B68" i="57" s="1"/>
  <c r="M64" i="57" a="1"/>
  <c r="M64" i="57" s="1"/>
  <c r="B63" i="57" a="1"/>
  <c r="B63" i="57" s="1"/>
  <c r="H157" i="57"/>
  <c r="J60" i="57"/>
  <c r="B64" i="57" a="1"/>
  <c r="B64" i="57" s="1"/>
  <c r="J64" i="57" a="1"/>
  <c r="J64" i="57" s="1"/>
  <c r="D65" i="57"/>
  <c r="N65" i="57" a="1"/>
  <c r="N65" i="57" s="1"/>
  <c r="F68" i="57" a="1"/>
  <c r="F68" i="57" s="1"/>
  <c r="I69" i="57" a="1"/>
  <c r="I69" i="57" s="1"/>
  <c r="N69" i="57" a="1"/>
  <c r="N69" i="57" s="1"/>
  <c r="I70" i="57" a="1"/>
  <c r="I70" i="57" s="1"/>
  <c r="G71" i="57" a="1"/>
  <c r="G71" i="57" s="1"/>
  <c r="O73" i="57" a="1"/>
  <c r="O73" i="57" s="1"/>
  <c r="F74" i="57" a="1"/>
  <c r="F74" i="57" s="1"/>
  <c r="E75" i="57" a="1"/>
  <c r="E75" i="57" s="1"/>
  <c r="B77" i="57" a="1"/>
  <c r="B77" i="57" s="1"/>
  <c r="H77" i="57" a="1"/>
  <c r="H77" i="57" s="1"/>
  <c r="M77" i="57" a="1"/>
  <c r="M77" i="57" s="1"/>
  <c r="J90" i="57" a="1"/>
  <c r="J90" i="57" s="1"/>
  <c r="E156" i="57"/>
  <c r="D64" i="57" a="1"/>
  <c r="D64" i="57" s="1"/>
  <c r="H83" i="57" a="1"/>
  <c r="H83" i="57" s="1"/>
  <c r="C188" i="57"/>
  <c r="H126" i="57" a="1"/>
  <c r="H126" i="57" s="1"/>
  <c r="B61" i="57"/>
  <c r="B60" i="57"/>
  <c r="E157" i="57"/>
  <c r="E61" i="57"/>
  <c r="M157" i="57"/>
  <c r="M219" i="57"/>
  <c r="M65" i="57"/>
  <c r="G61" i="57"/>
  <c r="O223" i="57"/>
  <c r="O192" i="57"/>
  <c r="O130" i="57"/>
  <c r="L99" i="57"/>
  <c r="N164" i="57"/>
  <c r="I61" i="57"/>
  <c r="I60" i="57"/>
  <c r="E56" i="57"/>
  <c r="I56" i="57"/>
  <c r="B57" i="57"/>
  <c r="G57" i="57"/>
  <c r="E58" i="57"/>
  <c r="I58" i="57"/>
  <c r="M95" i="57"/>
  <c r="E126" i="57"/>
  <c r="O161" i="57"/>
  <c r="B80" i="57" a="1"/>
  <c r="B80" i="57" s="1"/>
  <c r="O87" i="58" a="1"/>
  <c r="O87" i="58" s="1"/>
  <c r="N87" i="58" a="1"/>
  <c r="N87" i="58" s="1"/>
  <c r="H87" i="58" a="1"/>
  <c r="H87" i="58" s="1"/>
  <c r="E87" i="58" a="1"/>
  <c r="E87" i="58" s="1"/>
  <c r="A86" i="58" a="1"/>
  <c r="A86" i="58" s="1"/>
  <c r="G90" i="58" a="1"/>
  <c r="G90" i="58" s="1"/>
  <c r="B90" i="58" a="1"/>
  <c r="B90" i="58" s="1"/>
  <c r="G89" i="58" a="1"/>
  <c r="G89" i="58" s="1"/>
  <c r="O83" i="58" a="1"/>
  <c r="O83" i="58" s="1"/>
  <c r="N83" i="58" a="1"/>
  <c r="N83" i="58" s="1"/>
  <c r="E83" i="58" a="1"/>
  <c r="E83" i="58" s="1"/>
  <c r="B83" i="58" a="1"/>
  <c r="B83" i="58" s="1"/>
  <c r="A82" i="58" a="1"/>
  <c r="A82" i="58" s="1"/>
  <c r="N80" i="58" a="1"/>
  <c r="N80" i="58" s="1"/>
  <c r="K65" i="58" a="1"/>
  <c r="K65" i="58" s="1"/>
  <c r="I65" i="58" a="1"/>
  <c r="I65" i="58" s="1"/>
  <c r="G65" i="58" a="1"/>
  <c r="G65" i="58" s="1"/>
  <c r="E65" i="58" a="1"/>
  <c r="E65" i="58" s="1"/>
  <c r="J90" i="58" a="1"/>
  <c r="J90" i="58" s="1"/>
  <c r="O79" i="58" a="1"/>
  <c r="O79" i="58" s="1"/>
  <c r="M77" i="58" a="1"/>
  <c r="M77" i="58" s="1"/>
  <c r="J77" i="58" a="1"/>
  <c r="J77" i="58" s="1"/>
  <c r="H77" i="58" a="1"/>
  <c r="H77" i="58" s="1"/>
  <c r="E77" i="58" a="1"/>
  <c r="E77" i="58" s="1"/>
  <c r="B77" i="58" a="1"/>
  <c r="B77" i="58" s="1"/>
  <c r="L75" i="58" a="1"/>
  <c r="L75" i="58" s="1"/>
  <c r="E75" i="58" a="1"/>
  <c r="E75" i="58" s="1"/>
  <c r="M74" i="58" a="1"/>
  <c r="M74" i="58" s="1"/>
  <c r="F74" i="58" a="1"/>
  <c r="F74" i="58" s="1"/>
  <c r="D74" i="58" a="1"/>
  <c r="D74" i="58" s="1"/>
  <c r="O73" i="58" a="1"/>
  <c r="O73" i="58" s="1"/>
  <c r="N71" i="58" a="1"/>
  <c r="N71" i="58" s="1"/>
  <c r="G71" i="58" a="1"/>
  <c r="G71" i="58" s="1"/>
  <c r="K70" i="58" a="1"/>
  <c r="K70" i="58" s="1"/>
  <c r="I70" i="58" a="1"/>
  <c r="I70" i="58" s="1"/>
  <c r="P69" i="58" a="1"/>
  <c r="P69" i="58" s="1"/>
  <c r="N69" i="58" a="1"/>
  <c r="N69" i="58" s="1"/>
  <c r="K69" i="58" a="1"/>
  <c r="K69" i="58" s="1"/>
  <c r="I69" i="58" a="1"/>
  <c r="I69" i="58" s="1"/>
  <c r="L68" i="58" a="1"/>
  <c r="L68" i="58" s="1"/>
  <c r="F68" i="58" a="1"/>
  <c r="F68" i="58" s="1"/>
  <c r="B67" i="58" a="1"/>
  <c r="B67" i="58" s="1"/>
  <c r="B66" i="58" a="1"/>
  <c r="B66" i="58" s="1"/>
  <c r="N65" i="58" a="1"/>
  <c r="N65" i="58" s="1"/>
  <c r="O64" i="58" a="1"/>
  <c r="O64" i="58" s="1"/>
  <c r="J64" i="58" a="1"/>
  <c r="J64" i="58" s="1"/>
  <c r="F64" i="58" a="1"/>
  <c r="F64" i="58" s="1"/>
  <c r="B64" i="58" a="1"/>
  <c r="B64" i="58" s="1"/>
  <c r="A63" i="58" a="1"/>
  <c r="A63" i="58" s="1"/>
  <c r="D53" i="58" a="1"/>
  <c r="D53" i="58" s="1"/>
  <c r="F90" i="58" a="1"/>
  <c r="F90" i="58" s="1"/>
  <c r="A79" i="58" a="1"/>
  <c r="A79" i="58" s="1"/>
  <c r="E78" i="58" a="1"/>
  <c r="E78" i="58" s="1"/>
  <c r="F77" i="58" a="1"/>
  <c r="F77" i="58" s="1"/>
  <c r="D77" i="58" a="1"/>
  <c r="D77" i="58" s="1"/>
  <c r="B76" i="58" a="1"/>
  <c r="B76" i="58" s="1"/>
  <c r="F75" i="58" a="1"/>
  <c r="F75" i="58" s="1"/>
  <c r="D75" i="58" a="1"/>
  <c r="D75" i="58" s="1"/>
  <c r="N74" i="58" a="1"/>
  <c r="N74" i="58" s="1"/>
  <c r="L74" i="58" a="1"/>
  <c r="L74" i="58" s="1"/>
  <c r="E74" i="58" a="1"/>
  <c r="E74" i="58" s="1"/>
  <c r="L73" i="58" a="1"/>
  <c r="L73" i="58" s="1"/>
  <c r="L72" i="58" a="1"/>
  <c r="L72" i="58" s="1"/>
  <c r="H72" i="58" a="1"/>
  <c r="H72" i="58" s="1"/>
  <c r="K71" i="58" a="1"/>
  <c r="K71" i="58" s="1"/>
  <c r="B71" i="58" a="1"/>
  <c r="B71" i="58" s="1"/>
  <c r="J70" i="58" a="1"/>
  <c r="J70" i="58" s="1"/>
  <c r="B70" i="58" a="1"/>
  <c r="B70" i="58" s="1"/>
  <c r="H69" i="58" a="1"/>
  <c r="H69" i="58" s="1"/>
  <c r="O68" i="58" a="1"/>
  <c r="O68" i="58" s="1"/>
  <c r="J68" i="58" a="1"/>
  <c r="J68" i="58" s="1"/>
  <c r="B68" i="58" a="1"/>
  <c r="B68" i="58" s="1"/>
  <c r="M64" i="58" a="1"/>
  <c r="M64" i="58" s="1"/>
  <c r="D64" i="58" a="1"/>
  <c r="D64" i="58" s="1"/>
  <c r="B63" i="58" a="1"/>
  <c r="B63" i="58" s="1"/>
  <c r="L54" i="58" a="1"/>
  <c r="L54" i="58" s="1"/>
  <c r="B61" i="58"/>
  <c r="B60" i="58"/>
  <c r="E61" i="58"/>
  <c r="M65" i="58"/>
  <c r="G61" i="58"/>
  <c r="N72" i="58" a="1"/>
  <c r="N72" i="58" s="1"/>
  <c r="I61" i="58"/>
  <c r="I60" i="58"/>
  <c r="E56" i="58"/>
  <c r="F56" i="58" s="1"/>
  <c r="I56" i="58"/>
  <c r="B57" i="58"/>
  <c r="G57" i="58"/>
  <c r="E58" i="58"/>
  <c r="I58" i="58"/>
  <c r="F60" i="58"/>
  <c r="F61" i="58"/>
  <c r="B80" i="58" a="1"/>
  <c r="B80" i="58" s="1"/>
  <c r="A58" i="58"/>
  <c r="F58" i="58" s="1"/>
  <c r="A57" i="58"/>
  <c r="D58" i="58"/>
  <c r="J65" i="58" s="1" a="1"/>
  <c r="J65" i="58" s="1"/>
  <c r="D57" i="58"/>
  <c r="F54" i="58"/>
  <c r="M90" i="58" a="1"/>
  <c r="M90" i="58" s="1"/>
  <c r="F84" i="58" a="1"/>
  <c r="F84" i="58" s="1"/>
  <c r="F80" i="58" a="1"/>
  <c r="F80" i="58" s="1"/>
  <c r="J72" i="58" a="1"/>
  <c r="J72" i="58" s="1"/>
  <c r="F72" i="58" a="1"/>
  <c r="F72" i="58" s="1"/>
  <c r="G69" i="58" a="1"/>
  <c r="G69" i="58" s="1"/>
  <c r="J69" i="58" a="1"/>
  <c r="J69" i="58" s="1"/>
  <c r="L59" i="58"/>
  <c r="H58" i="58"/>
  <c r="B91" i="58" s="1" a="1"/>
  <c r="B91" i="58" s="1"/>
  <c r="H57" i="58"/>
  <c r="H56" i="58"/>
  <c r="O74" i="58" a="1"/>
  <c r="O74" i="58" s="1"/>
  <c r="J58" i="58"/>
  <c r="J57" i="58"/>
  <c r="J56" i="58"/>
  <c r="N77" i="58" s="1" a="1"/>
  <c r="N77" i="58" s="1"/>
  <c r="B56" i="58"/>
  <c r="G56" i="58"/>
  <c r="E57" i="58"/>
  <c r="I57" i="58"/>
  <c r="B58" i="58"/>
  <c r="G58" i="58"/>
  <c r="E60" i="58"/>
  <c r="J60" i="58"/>
  <c r="D61" i="58"/>
  <c r="H61" i="58"/>
  <c r="D65" i="58"/>
  <c r="I77" i="58" a="1"/>
  <c r="I77" i="58" s="1"/>
  <c r="G72" i="58" a="1"/>
  <c r="G72" i="58" s="1"/>
  <c r="H83" i="58" a="1"/>
  <c r="H83" i="58" s="1"/>
  <c r="B87" i="58" a="1"/>
  <c r="B87" i="58" s="1"/>
  <c r="K87" i="58" a="1"/>
  <c r="K87" i="58" s="1"/>
  <c r="A58" i="59"/>
  <c r="A57" i="59"/>
  <c r="A61" i="59"/>
  <c r="A60" i="59"/>
  <c r="A56" i="59"/>
  <c r="D58" i="59"/>
  <c r="J65" i="59" s="1" a="1"/>
  <c r="J65" i="59" s="1"/>
  <c r="D57" i="59"/>
  <c r="D61" i="59"/>
  <c r="F54" i="59"/>
  <c r="M90" i="59" a="1"/>
  <c r="M90" i="59" s="1"/>
  <c r="F80" i="59" a="1"/>
  <c r="F80" i="59" s="1"/>
  <c r="J72" i="59" a="1"/>
  <c r="J72" i="59" s="1"/>
  <c r="L59" i="59"/>
  <c r="H58" i="59"/>
  <c r="H57" i="59"/>
  <c r="H56" i="59"/>
  <c r="K87" i="59" a="1"/>
  <c r="K87" i="59" s="1"/>
  <c r="G72" i="59" a="1"/>
  <c r="G72" i="59" s="1"/>
  <c r="I77" i="59" a="1"/>
  <c r="I77" i="59" s="1"/>
  <c r="H61" i="59"/>
  <c r="F72" i="59" a="1"/>
  <c r="F72" i="59" s="1"/>
  <c r="H60" i="59"/>
  <c r="F84" i="59" a="1"/>
  <c r="F84" i="59" s="1"/>
  <c r="B61" i="59"/>
  <c r="B60" i="59"/>
  <c r="E61" i="59"/>
  <c r="M65" i="59"/>
  <c r="G61" i="59"/>
  <c r="N72" i="59" a="1"/>
  <c r="N72" i="59" s="1"/>
  <c r="I61" i="59"/>
  <c r="I60" i="59"/>
  <c r="L54" i="59" a="1"/>
  <c r="L54" i="59" s="1"/>
  <c r="E56" i="59"/>
  <c r="I56" i="59"/>
  <c r="B57" i="59"/>
  <c r="G57" i="59"/>
  <c r="E58" i="59"/>
  <c r="I58" i="59"/>
  <c r="J61" i="59"/>
  <c r="B63" i="59" a="1"/>
  <c r="B63" i="59" s="1"/>
  <c r="D64" i="59" a="1"/>
  <c r="D64" i="59" s="1"/>
  <c r="M64" i="59" a="1"/>
  <c r="M64" i="59" s="1"/>
  <c r="B68" i="59" a="1"/>
  <c r="B68" i="59" s="1"/>
  <c r="J68" i="59" a="1"/>
  <c r="J68" i="59" s="1"/>
  <c r="O68" i="59" a="1"/>
  <c r="O68" i="59" s="1"/>
  <c r="H69" i="59" a="1"/>
  <c r="H69" i="59" s="1"/>
  <c r="B70" i="59" a="1"/>
  <c r="B70" i="59" s="1"/>
  <c r="J70" i="59" a="1"/>
  <c r="J70" i="59" s="1"/>
  <c r="B71" i="59" a="1"/>
  <c r="B71" i="59" s="1"/>
  <c r="K71" i="59" a="1"/>
  <c r="K71" i="59" s="1"/>
  <c r="H72" i="59" a="1"/>
  <c r="H72" i="59" s="1"/>
  <c r="L72" i="59" a="1"/>
  <c r="L72" i="59" s="1"/>
  <c r="L73" i="59" a="1"/>
  <c r="L73" i="59" s="1"/>
  <c r="E74" i="59" a="1"/>
  <c r="E74" i="59" s="1"/>
  <c r="L74" i="59" a="1"/>
  <c r="L74" i="59" s="1"/>
  <c r="N74" i="59" a="1"/>
  <c r="N74" i="59" s="1"/>
  <c r="D75" i="59" a="1"/>
  <c r="D75" i="59" s="1"/>
  <c r="F75" i="59" a="1"/>
  <c r="F75" i="59" s="1"/>
  <c r="B76" i="59" a="1"/>
  <c r="B76" i="59" s="1"/>
  <c r="D77" i="59" a="1"/>
  <c r="D77" i="59" s="1"/>
  <c r="F77" i="59" a="1"/>
  <c r="F77" i="59" s="1"/>
  <c r="E78" i="59" a="1"/>
  <c r="E78" i="59" s="1"/>
  <c r="A79" i="59" a="1"/>
  <c r="A79" i="59" s="1"/>
  <c r="F90" i="59" a="1"/>
  <c r="F90" i="59" s="1"/>
  <c r="B80" i="59" a="1"/>
  <c r="B80" i="59" s="1"/>
  <c r="H91" i="59" a="1"/>
  <c r="H91" i="59" s="1"/>
  <c r="O74" i="59" a="1"/>
  <c r="O74" i="59" s="1"/>
  <c r="J58" i="59"/>
  <c r="J57" i="59"/>
  <c r="J56" i="59"/>
  <c r="N77" i="59" s="1" a="1"/>
  <c r="N77" i="59" s="1"/>
  <c r="O87" i="59" a="1"/>
  <c r="O87" i="59" s="1"/>
  <c r="N87" i="59" a="1"/>
  <c r="N87" i="59" s="1"/>
  <c r="H87" i="59" a="1"/>
  <c r="H87" i="59" s="1"/>
  <c r="E87" i="59" a="1"/>
  <c r="E87" i="59" s="1"/>
  <c r="A86" i="59" a="1"/>
  <c r="A86" i="59" s="1"/>
  <c r="G90" i="59" a="1"/>
  <c r="G90" i="59" s="1"/>
  <c r="B90" i="59" a="1"/>
  <c r="B90" i="59" s="1"/>
  <c r="G89" i="59" a="1"/>
  <c r="G89" i="59" s="1"/>
  <c r="O83" i="59" a="1"/>
  <c r="O83" i="59" s="1"/>
  <c r="N83" i="59" a="1"/>
  <c r="N83" i="59" s="1"/>
  <c r="E83" i="59" a="1"/>
  <c r="E83" i="59" s="1"/>
  <c r="B83" i="59" a="1"/>
  <c r="B83" i="59" s="1"/>
  <c r="A82" i="59" a="1"/>
  <c r="A82" i="59" s="1"/>
  <c r="N80" i="59" a="1"/>
  <c r="N80" i="59" s="1"/>
  <c r="K65" i="59" a="1"/>
  <c r="K65" i="59" s="1"/>
  <c r="I65" i="59" a="1"/>
  <c r="I65" i="59" s="1"/>
  <c r="G65" i="59" a="1"/>
  <c r="G65" i="59" s="1"/>
  <c r="E65" i="59" a="1"/>
  <c r="E65" i="59" s="1"/>
  <c r="B56" i="59"/>
  <c r="E57" i="59"/>
  <c r="B58" i="59"/>
  <c r="E60" i="59"/>
  <c r="J60" i="59"/>
  <c r="A63" i="59" a="1"/>
  <c r="A63" i="59" s="1"/>
  <c r="B64" i="59" a="1"/>
  <c r="B64" i="59" s="1"/>
  <c r="F64" i="59" a="1"/>
  <c r="F64" i="59" s="1"/>
  <c r="J64" i="59" a="1"/>
  <c r="J64" i="59" s="1"/>
  <c r="O64" i="59" a="1"/>
  <c r="O64" i="59" s="1"/>
  <c r="D65" i="59"/>
  <c r="N65" i="59" a="1"/>
  <c r="N65" i="59" s="1"/>
  <c r="B66" i="59" a="1"/>
  <c r="B66" i="59" s="1"/>
  <c r="B67" i="59" a="1"/>
  <c r="B67" i="59" s="1"/>
  <c r="F68" i="59" a="1"/>
  <c r="F68" i="59" s="1"/>
  <c r="L68" i="59" a="1"/>
  <c r="L68" i="59" s="1"/>
  <c r="I69" i="59" a="1"/>
  <c r="I69" i="59" s="1"/>
  <c r="K69" i="59" a="1"/>
  <c r="K69" i="59" s="1"/>
  <c r="N69" i="59" a="1"/>
  <c r="N69" i="59" s="1"/>
  <c r="P69" i="59" a="1"/>
  <c r="P69" i="59" s="1"/>
  <c r="I70" i="59" a="1"/>
  <c r="I70" i="59" s="1"/>
  <c r="K70" i="59" a="1"/>
  <c r="K70" i="59" s="1"/>
  <c r="G71" i="59" a="1"/>
  <c r="G71" i="59" s="1"/>
  <c r="N71" i="59" a="1"/>
  <c r="N71" i="59" s="1"/>
  <c r="O73" i="59" a="1"/>
  <c r="O73" i="59" s="1"/>
  <c r="D74" i="59" a="1"/>
  <c r="D74" i="59" s="1"/>
  <c r="F74" i="59" a="1"/>
  <c r="F74" i="59" s="1"/>
  <c r="M74" i="59" a="1"/>
  <c r="M74" i="59" s="1"/>
  <c r="E75" i="59" a="1"/>
  <c r="E75" i="59" s="1"/>
  <c r="L75" i="59" a="1"/>
  <c r="L75" i="59" s="1"/>
  <c r="B77" i="59" a="1"/>
  <c r="B77" i="59" s="1"/>
  <c r="E77" i="59" a="1"/>
  <c r="E77" i="59" s="1"/>
  <c r="H77" i="59" a="1"/>
  <c r="H77" i="59" s="1"/>
  <c r="J77" i="59" a="1"/>
  <c r="J77" i="59" s="1"/>
  <c r="M77" i="59" a="1"/>
  <c r="M77" i="59" s="1"/>
  <c r="O79" i="59" a="1"/>
  <c r="O79" i="59" s="1"/>
  <c r="J90" i="59" a="1"/>
  <c r="J90" i="59" s="1"/>
  <c r="H83" i="59" a="1"/>
  <c r="H83" i="59" s="1"/>
  <c r="B87" i="59" a="1"/>
  <c r="B87" i="59" s="1"/>
  <c r="A58" i="61"/>
  <c r="A57" i="61"/>
  <c r="A61" i="61"/>
  <c r="A60" i="61"/>
  <c r="A56" i="61"/>
  <c r="D58" i="61"/>
  <c r="J65" i="61" s="1" a="1"/>
  <c r="J65" i="61" s="1"/>
  <c r="D57" i="61"/>
  <c r="D61" i="61"/>
  <c r="F54" i="61"/>
  <c r="M90" i="61" a="1"/>
  <c r="M90" i="61" s="1"/>
  <c r="F80" i="61" a="1"/>
  <c r="F80" i="61" s="1"/>
  <c r="J72" i="61" a="1"/>
  <c r="J72" i="61" s="1"/>
  <c r="L59" i="61"/>
  <c r="H58" i="61"/>
  <c r="H57" i="61"/>
  <c r="H56" i="61"/>
  <c r="K87" i="61" a="1"/>
  <c r="K87" i="61" s="1"/>
  <c r="G72" i="61" a="1"/>
  <c r="G72" i="61" s="1"/>
  <c r="I77" i="61" a="1"/>
  <c r="I77" i="61" s="1"/>
  <c r="H61" i="61"/>
  <c r="F72" i="61" a="1"/>
  <c r="F72" i="61" s="1"/>
  <c r="H60" i="61"/>
  <c r="F84" i="61" a="1"/>
  <c r="F84" i="61" s="1"/>
  <c r="B61" i="61"/>
  <c r="B60" i="61"/>
  <c r="E61" i="61"/>
  <c r="M65" i="61"/>
  <c r="G61" i="61"/>
  <c r="N72" i="61" a="1"/>
  <c r="N72" i="61" s="1"/>
  <c r="I61" i="61"/>
  <c r="I60" i="61"/>
  <c r="L54" i="61" a="1"/>
  <c r="L54" i="61" s="1"/>
  <c r="E56" i="61"/>
  <c r="I56" i="61"/>
  <c r="B57" i="61"/>
  <c r="G57" i="61"/>
  <c r="E58" i="61"/>
  <c r="I58" i="61"/>
  <c r="J61" i="61"/>
  <c r="B63" i="61" a="1"/>
  <c r="B63" i="61" s="1"/>
  <c r="M64" i="61" a="1"/>
  <c r="M64" i="61" s="1"/>
  <c r="B68" i="61" a="1"/>
  <c r="B68" i="61" s="1"/>
  <c r="J68" i="61" a="1"/>
  <c r="J68" i="61" s="1"/>
  <c r="O68" i="61" a="1"/>
  <c r="O68" i="61" s="1"/>
  <c r="H69" i="61" a="1"/>
  <c r="H69" i="61" s="1"/>
  <c r="B70" i="61" a="1"/>
  <c r="B70" i="61" s="1"/>
  <c r="J70" i="61" a="1"/>
  <c r="J70" i="61" s="1"/>
  <c r="B71" i="61" a="1"/>
  <c r="B71" i="61" s="1"/>
  <c r="K71" i="61" a="1"/>
  <c r="K71" i="61" s="1"/>
  <c r="H72" i="61" a="1"/>
  <c r="H72" i="61" s="1"/>
  <c r="L72" i="61" a="1"/>
  <c r="L72" i="61" s="1"/>
  <c r="L73" i="61" a="1"/>
  <c r="L73" i="61" s="1"/>
  <c r="E74" i="61" a="1"/>
  <c r="E74" i="61" s="1"/>
  <c r="L74" i="61" a="1"/>
  <c r="L74" i="61" s="1"/>
  <c r="N74" i="61" a="1"/>
  <c r="N74" i="61" s="1"/>
  <c r="D75" i="61" a="1"/>
  <c r="D75" i="61" s="1"/>
  <c r="F75" i="61" a="1"/>
  <c r="F75" i="61" s="1"/>
  <c r="B76" i="61" a="1"/>
  <c r="B76" i="61" s="1"/>
  <c r="D77" i="61" a="1"/>
  <c r="D77" i="61" s="1"/>
  <c r="F77" i="61" a="1"/>
  <c r="F77" i="61" s="1"/>
  <c r="E78" i="61" a="1"/>
  <c r="E78" i="61" s="1"/>
  <c r="A79" i="61" a="1"/>
  <c r="A79" i="61" s="1"/>
  <c r="F90" i="61" a="1"/>
  <c r="F90" i="61" s="1"/>
  <c r="B80" i="61" a="1"/>
  <c r="B80" i="61" s="1"/>
  <c r="H91" i="61" a="1"/>
  <c r="H91" i="61" s="1"/>
  <c r="O74" i="61" a="1"/>
  <c r="O74" i="61" s="1"/>
  <c r="J58" i="61"/>
  <c r="J57" i="61"/>
  <c r="J56" i="61"/>
  <c r="N77" i="61" s="1" a="1"/>
  <c r="N77" i="61" s="1"/>
  <c r="O87" i="61" a="1"/>
  <c r="O87" i="61" s="1"/>
  <c r="N87" i="61" a="1"/>
  <c r="N87" i="61" s="1"/>
  <c r="H87" i="61" a="1"/>
  <c r="H87" i="61" s="1"/>
  <c r="E87" i="61" a="1"/>
  <c r="E87" i="61" s="1"/>
  <c r="A86" i="61" a="1"/>
  <c r="A86" i="61" s="1"/>
  <c r="G90" i="61" a="1"/>
  <c r="G90" i="61" s="1"/>
  <c r="B90" i="61" a="1"/>
  <c r="B90" i="61" s="1"/>
  <c r="G89" i="61" a="1"/>
  <c r="G89" i="61" s="1"/>
  <c r="O83" i="61" a="1"/>
  <c r="O83" i="61" s="1"/>
  <c r="N83" i="61" a="1"/>
  <c r="N83" i="61" s="1"/>
  <c r="E83" i="61" a="1"/>
  <c r="E83" i="61" s="1"/>
  <c r="B83" i="61" a="1"/>
  <c r="B83" i="61" s="1"/>
  <c r="A82" i="61" a="1"/>
  <c r="A82" i="61" s="1"/>
  <c r="N80" i="61" a="1"/>
  <c r="N80" i="61" s="1"/>
  <c r="K65" i="61" a="1"/>
  <c r="K65" i="61" s="1"/>
  <c r="I65" i="61" a="1"/>
  <c r="I65" i="61" s="1"/>
  <c r="G65" i="61" a="1"/>
  <c r="G65" i="61" s="1"/>
  <c r="E65" i="61" a="1"/>
  <c r="E65" i="61" s="1"/>
  <c r="B56" i="61"/>
  <c r="E57" i="61"/>
  <c r="B58" i="61"/>
  <c r="E60" i="61"/>
  <c r="J60" i="61"/>
  <c r="A63" i="61" a="1"/>
  <c r="A63" i="61" s="1"/>
  <c r="B64" i="61" a="1"/>
  <c r="B64" i="61" s="1"/>
  <c r="F64" i="61" a="1"/>
  <c r="F64" i="61" s="1"/>
  <c r="J64" i="61" a="1"/>
  <c r="J64" i="61" s="1"/>
  <c r="O64" i="61" a="1"/>
  <c r="O64" i="61" s="1"/>
  <c r="D65" i="61"/>
  <c r="N65" i="61" a="1"/>
  <c r="N65" i="61" s="1"/>
  <c r="B66" i="61" a="1"/>
  <c r="B66" i="61" s="1"/>
  <c r="B67" i="61" a="1"/>
  <c r="B67" i="61" s="1"/>
  <c r="F68" i="61" a="1"/>
  <c r="F68" i="61" s="1"/>
  <c r="L68" i="61" a="1"/>
  <c r="L68" i="61" s="1"/>
  <c r="I69" i="61" a="1"/>
  <c r="I69" i="61" s="1"/>
  <c r="K69" i="61" a="1"/>
  <c r="K69" i="61" s="1"/>
  <c r="N69" i="61" a="1"/>
  <c r="N69" i="61" s="1"/>
  <c r="P69" i="61" a="1"/>
  <c r="P69" i="61" s="1"/>
  <c r="I70" i="61" a="1"/>
  <c r="I70" i="61" s="1"/>
  <c r="K70" i="61" a="1"/>
  <c r="K70" i="61" s="1"/>
  <c r="G71" i="61" a="1"/>
  <c r="G71" i="61" s="1"/>
  <c r="N71" i="61" a="1"/>
  <c r="N71" i="61" s="1"/>
  <c r="O73" i="61" a="1"/>
  <c r="O73" i="61" s="1"/>
  <c r="D74" i="61" a="1"/>
  <c r="D74" i="61" s="1"/>
  <c r="F74" i="61" a="1"/>
  <c r="F74" i="61" s="1"/>
  <c r="M74" i="61" a="1"/>
  <c r="M74" i="61" s="1"/>
  <c r="E75" i="61" a="1"/>
  <c r="E75" i="61" s="1"/>
  <c r="L75" i="61" a="1"/>
  <c r="L75" i="61" s="1"/>
  <c r="B77" i="61" a="1"/>
  <c r="B77" i="61" s="1"/>
  <c r="E77" i="61" a="1"/>
  <c r="E77" i="61" s="1"/>
  <c r="H77" i="61" a="1"/>
  <c r="H77" i="61" s="1"/>
  <c r="J77" i="61" a="1"/>
  <c r="J77" i="61" s="1"/>
  <c r="M77" i="61" a="1"/>
  <c r="M77" i="61" s="1"/>
  <c r="O79" i="61" a="1"/>
  <c r="O79" i="61" s="1"/>
  <c r="J90" i="61" a="1"/>
  <c r="J90" i="61" s="1"/>
  <c r="H83" i="61" a="1"/>
  <c r="H83" i="61" s="1"/>
  <c r="B87" i="61" a="1"/>
  <c r="B87" i="61" s="1"/>
  <c r="O87" i="62" a="1"/>
  <c r="O87" i="62" s="1"/>
  <c r="N87" i="62" a="1"/>
  <c r="N87" i="62" s="1"/>
  <c r="H87" i="62" a="1"/>
  <c r="H87" i="62" s="1"/>
  <c r="E87" i="62" a="1"/>
  <c r="E87" i="62" s="1"/>
  <c r="A86" i="62" a="1"/>
  <c r="A86" i="62" s="1"/>
  <c r="G90" i="62" a="1"/>
  <c r="G90" i="62" s="1"/>
  <c r="B90" i="62" a="1"/>
  <c r="B90" i="62" s="1"/>
  <c r="G89" i="62" a="1"/>
  <c r="G89" i="62" s="1"/>
  <c r="O83" i="62" a="1"/>
  <c r="O83" i="62" s="1"/>
  <c r="N83" i="62" a="1"/>
  <c r="N83" i="62" s="1"/>
  <c r="E83" i="62" a="1"/>
  <c r="E83" i="62" s="1"/>
  <c r="B83" i="62" a="1"/>
  <c r="B83" i="62" s="1"/>
  <c r="A82" i="62" a="1"/>
  <c r="A82" i="62" s="1"/>
  <c r="N80" i="62" a="1"/>
  <c r="N80" i="62" s="1"/>
  <c r="K65" i="62" a="1"/>
  <c r="K65" i="62" s="1"/>
  <c r="I65" i="62" a="1"/>
  <c r="I65" i="62" s="1"/>
  <c r="G65" i="62" a="1"/>
  <c r="G65" i="62" s="1"/>
  <c r="E65" i="62" a="1"/>
  <c r="E65" i="62" s="1"/>
  <c r="J90" i="62" a="1"/>
  <c r="J90" i="62" s="1"/>
  <c r="O79" i="62" a="1"/>
  <c r="O79" i="62" s="1"/>
  <c r="M77" i="62" a="1"/>
  <c r="M77" i="62" s="1"/>
  <c r="J77" i="62" a="1"/>
  <c r="J77" i="62" s="1"/>
  <c r="H77" i="62" a="1"/>
  <c r="H77" i="62" s="1"/>
  <c r="E77" i="62" a="1"/>
  <c r="E77" i="62" s="1"/>
  <c r="B77" i="62" a="1"/>
  <c r="B77" i="62" s="1"/>
  <c r="L75" i="62" a="1"/>
  <c r="L75" i="62" s="1"/>
  <c r="E75" i="62" a="1"/>
  <c r="E75" i="62" s="1"/>
  <c r="M74" i="62" a="1"/>
  <c r="M74" i="62" s="1"/>
  <c r="F74" i="62" a="1"/>
  <c r="F74" i="62" s="1"/>
  <c r="D74" i="62" a="1"/>
  <c r="D74" i="62" s="1"/>
  <c r="O73" i="62" a="1"/>
  <c r="O73" i="62" s="1"/>
  <c r="G71" i="62" a="1"/>
  <c r="G71" i="62" s="1"/>
  <c r="K70" i="62" a="1"/>
  <c r="K70" i="62" s="1"/>
  <c r="I70" i="62" a="1"/>
  <c r="I70" i="62" s="1"/>
  <c r="P69" i="62" a="1"/>
  <c r="P69" i="62" s="1"/>
  <c r="N69" i="62" a="1"/>
  <c r="N69" i="62" s="1"/>
  <c r="K69" i="62" a="1"/>
  <c r="K69" i="62" s="1"/>
  <c r="I69" i="62" a="1"/>
  <c r="I69" i="62" s="1"/>
  <c r="L68" i="62" a="1"/>
  <c r="L68" i="62" s="1"/>
  <c r="F68" i="62" a="1"/>
  <c r="F68" i="62" s="1"/>
  <c r="B67" i="62" a="1"/>
  <c r="B67" i="62" s="1"/>
  <c r="B66" i="62" a="1"/>
  <c r="B66" i="62" s="1"/>
  <c r="N65" i="62" a="1"/>
  <c r="N65" i="62" s="1"/>
  <c r="O64" i="62" a="1"/>
  <c r="O64" i="62" s="1"/>
  <c r="J64" i="62" a="1"/>
  <c r="J64" i="62" s="1"/>
  <c r="F64" i="62" a="1"/>
  <c r="F64" i="62" s="1"/>
  <c r="A63" i="62" a="1"/>
  <c r="A63" i="62" s="1"/>
  <c r="D53" i="62" a="1"/>
  <c r="D53" i="62" s="1"/>
  <c r="F90" i="62" a="1"/>
  <c r="F90" i="62" s="1"/>
  <c r="A79" i="62" a="1"/>
  <c r="A79" i="62" s="1"/>
  <c r="E78" i="62" a="1"/>
  <c r="E78" i="62" s="1"/>
  <c r="F77" i="62" a="1"/>
  <c r="F77" i="62" s="1"/>
  <c r="D77" i="62" a="1"/>
  <c r="D77" i="62" s="1"/>
  <c r="B76" i="62" a="1"/>
  <c r="B76" i="62" s="1"/>
  <c r="F75" i="62" a="1"/>
  <c r="F75" i="62" s="1"/>
  <c r="D75" i="62" a="1"/>
  <c r="D75" i="62" s="1"/>
  <c r="N74" i="62" a="1"/>
  <c r="N74" i="62" s="1"/>
  <c r="L74" i="62" a="1"/>
  <c r="L74" i="62" s="1"/>
  <c r="E74" i="62" a="1"/>
  <c r="E74" i="62" s="1"/>
  <c r="L73" i="62" a="1"/>
  <c r="L73" i="62" s="1"/>
  <c r="L72" i="62" a="1"/>
  <c r="L72" i="62" s="1"/>
  <c r="H72" i="62" a="1"/>
  <c r="H72" i="62" s="1"/>
  <c r="K71" i="62" a="1"/>
  <c r="K71" i="62" s="1"/>
  <c r="B71" i="62" a="1"/>
  <c r="B71" i="62" s="1"/>
  <c r="J70" i="62" a="1"/>
  <c r="J70" i="62" s="1"/>
  <c r="B70" i="62" a="1"/>
  <c r="B70" i="62" s="1"/>
  <c r="H69" i="62" a="1"/>
  <c r="H69" i="62" s="1"/>
  <c r="O68" i="62" a="1"/>
  <c r="O68" i="62" s="1"/>
  <c r="J68" i="62" a="1"/>
  <c r="J68" i="62" s="1"/>
  <c r="B68" i="62" a="1"/>
  <c r="B68" i="62" s="1"/>
  <c r="M64" i="62" a="1"/>
  <c r="M64" i="62" s="1"/>
  <c r="D64" i="62" a="1"/>
  <c r="D64" i="62" s="1"/>
  <c r="B63" i="62" a="1"/>
  <c r="B63" i="62" s="1"/>
  <c r="L54" i="62" a="1"/>
  <c r="L54" i="62" s="1"/>
  <c r="B61" i="62"/>
  <c r="B60" i="62"/>
  <c r="E61" i="62"/>
  <c r="M65" i="62"/>
  <c r="G61" i="62"/>
  <c r="N72" i="62" a="1"/>
  <c r="N72" i="62" s="1"/>
  <c r="I61" i="62"/>
  <c r="I60" i="62"/>
  <c r="E56" i="62"/>
  <c r="F56" i="62" s="1"/>
  <c r="I56" i="62"/>
  <c r="B57" i="62"/>
  <c r="G57" i="62"/>
  <c r="E58" i="62"/>
  <c r="I58" i="62"/>
  <c r="F61" i="62"/>
  <c r="B80" i="62" a="1"/>
  <c r="B80" i="62" s="1"/>
  <c r="A58" i="62"/>
  <c r="F58" i="62" s="1"/>
  <c r="A57" i="62"/>
  <c r="D58" i="62"/>
  <c r="J65" i="62" s="1" a="1"/>
  <c r="J65" i="62" s="1"/>
  <c r="D57" i="62"/>
  <c r="F54" i="62"/>
  <c r="M90" i="62" a="1"/>
  <c r="M90" i="62" s="1"/>
  <c r="F80" i="62" a="1"/>
  <c r="F80" i="62" s="1"/>
  <c r="J72" i="62" a="1"/>
  <c r="J72" i="62" s="1"/>
  <c r="F72" i="62" a="1"/>
  <c r="F72" i="62" s="1"/>
  <c r="L59" i="62"/>
  <c r="H58" i="62"/>
  <c r="H57" i="62"/>
  <c r="H56" i="62"/>
  <c r="O74" i="62" a="1"/>
  <c r="O74" i="62" s="1"/>
  <c r="J58" i="62"/>
  <c r="J57" i="62"/>
  <c r="J56" i="62"/>
  <c r="N77" i="62" s="1" a="1"/>
  <c r="N77" i="62" s="1"/>
  <c r="B56" i="62"/>
  <c r="G56" i="62"/>
  <c r="E57" i="62"/>
  <c r="I57" i="62"/>
  <c r="B58" i="62"/>
  <c r="G58" i="62"/>
  <c r="E60" i="62"/>
  <c r="F60" i="62" s="1"/>
  <c r="J60" i="62"/>
  <c r="D61" i="62"/>
  <c r="H61" i="62"/>
  <c r="D65" i="62"/>
  <c r="I77" i="62" a="1"/>
  <c r="I77" i="62" s="1"/>
  <c r="G72" i="62" a="1"/>
  <c r="G72" i="62" s="1"/>
  <c r="H83" i="62" a="1"/>
  <c r="H83" i="62" s="1"/>
  <c r="B87" i="62" a="1"/>
  <c r="B87" i="62" s="1"/>
  <c r="K87" i="62" a="1"/>
  <c r="K87" i="62" s="1"/>
  <c r="A58" i="63"/>
  <c r="A57" i="63"/>
  <c r="F57" i="63" s="1"/>
  <c r="A61" i="63"/>
  <c r="A60" i="63"/>
  <c r="A56" i="63"/>
  <c r="D58" i="63"/>
  <c r="J65" i="63" s="1" a="1"/>
  <c r="J65" i="63" s="1"/>
  <c r="D57" i="63"/>
  <c r="F54" i="63"/>
  <c r="M90" i="63" a="1"/>
  <c r="M90" i="63" s="1"/>
  <c r="F80" i="63" a="1"/>
  <c r="F80" i="63" s="1"/>
  <c r="J72" i="63" a="1"/>
  <c r="J72" i="63" s="1"/>
  <c r="L59" i="63"/>
  <c r="H58" i="63"/>
  <c r="H57" i="63"/>
  <c r="H56" i="63"/>
  <c r="H60" i="63"/>
  <c r="O74" i="63" a="1"/>
  <c r="O74" i="63" s="1"/>
  <c r="J58" i="63"/>
  <c r="J57" i="63"/>
  <c r="J56" i="63"/>
  <c r="N77" i="63" s="1" a="1"/>
  <c r="N77" i="63" s="1"/>
  <c r="J61" i="63"/>
  <c r="D61" i="63"/>
  <c r="A63" i="63" a="1"/>
  <c r="A63" i="63" s="1"/>
  <c r="F64" i="63" a="1"/>
  <c r="F64" i="63" s="1"/>
  <c r="O64" i="63" a="1"/>
  <c r="O64" i="63" s="1"/>
  <c r="B66" i="63" a="1"/>
  <c r="B66" i="63" s="1"/>
  <c r="B67" i="63" a="1"/>
  <c r="B67" i="63" s="1"/>
  <c r="L68" i="63" a="1"/>
  <c r="L68" i="63" s="1"/>
  <c r="K69" i="63" a="1"/>
  <c r="K69" i="63" s="1"/>
  <c r="P69" i="63" a="1"/>
  <c r="P69" i="63" s="1"/>
  <c r="K70" i="63" a="1"/>
  <c r="K70" i="63" s="1"/>
  <c r="N71" i="63" a="1"/>
  <c r="N71" i="63" s="1"/>
  <c r="D74" i="63" a="1"/>
  <c r="D74" i="63" s="1"/>
  <c r="M74" i="63" a="1"/>
  <c r="M74" i="63" s="1"/>
  <c r="L75" i="63" a="1"/>
  <c r="L75" i="63" s="1"/>
  <c r="E77" i="63" a="1"/>
  <c r="E77" i="63" s="1"/>
  <c r="J77" i="63" a="1"/>
  <c r="J77" i="63" s="1"/>
  <c r="B87" i="63" a="1"/>
  <c r="B87" i="63" s="1"/>
  <c r="K87" i="63" a="1"/>
  <c r="K87" i="63" s="1"/>
  <c r="O87" i="63" a="1"/>
  <c r="O87" i="63" s="1"/>
  <c r="N87" i="63" a="1"/>
  <c r="N87" i="63" s="1"/>
  <c r="H87" i="63" a="1"/>
  <c r="H87" i="63" s="1"/>
  <c r="E87" i="63" a="1"/>
  <c r="E87" i="63" s="1"/>
  <c r="A86" i="63" a="1"/>
  <c r="A86" i="63" s="1"/>
  <c r="G90" i="63" a="1"/>
  <c r="G90" i="63" s="1"/>
  <c r="B90" i="63" a="1"/>
  <c r="B90" i="63" s="1"/>
  <c r="G89" i="63" a="1"/>
  <c r="G89" i="63" s="1"/>
  <c r="O83" i="63" a="1"/>
  <c r="O83" i="63" s="1"/>
  <c r="N83" i="63" a="1"/>
  <c r="N83" i="63" s="1"/>
  <c r="E83" i="63" a="1"/>
  <c r="E83" i="63" s="1"/>
  <c r="B83" i="63" a="1"/>
  <c r="B83" i="63" s="1"/>
  <c r="A82" i="63" a="1"/>
  <c r="A82" i="63" s="1"/>
  <c r="N80" i="63" a="1"/>
  <c r="N80" i="63" s="1"/>
  <c r="K65" i="63" a="1"/>
  <c r="K65" i="63" s="1"/>
  <c r="I65" i="63" a="1"/>
  <c r="I65" i="63" s="1"/>
  <c r="G65" i="63" a="1"/>
  <c r="G65" i="63" s="1"/>
  <c r="E65" i="63" a="1"/>
  <c r="E65" i="63" s="1"/>
  <c r="F90" i="63" a="1"/>
  <c r="F90" i="63" s="1"/>
  <c r="A79" i="63" a="1"/>
  <c r="A79" i="63" s="1"/>
  <c r="E78" i="63" a="1"/>
  <c r="E78" i="63" s="1"/>
  <c r="F77" i="63" a="1"/>
  <c r="F77" i="63" s="1"/>
  <c r="D77" i="63" a="1"/>
  <c r="D77" i="63" s="1"/>
  <c r="B76" i="63" a="1"/>
  <c r="B76" i="63" s="1"/>
  <c r="F75" i="63" a="1"/>
  <c r="F75" i="63" s="1"/>
  <c r="D75" i="63" a="1"/>
  <c r="D75" i="63" s="1"/>
  <c r="N74" i="63" a="1"/>
  <c r="N74" i="63" s="1"/>
  <c r="L74" i="63" a="1"/>
  <c r="L74" i="63" s="1"/>
  <c r="E74" i="63" a="1"/>
  <c r="E74" i="63" s="1"/>
  <c r="L73" i="63" a="1"/>
  <c r="L73" i="63" s="1"/>
  <c r="L72" i="63" a="1"/>
  <c r="L72" i="63" s="1"/>
  <c r="H72" i="63" a="1"/>
  <c r="H72" i="63" s="1"/>
  <c r="K71" i="63" a="1"/>
  <c r="K71" i="63" s="1"/>
  <c r="B71" i="63" a="1"/>
  <c r="B71" i="63" s="1"/>
  <c r="J70" i="63" a="1"/>
  <c r="J70" i="63" s="1"/>
  <c r="B70" i="63" a="1"/>
  <c r="B70" i="63" s="1"/>
  <c r="H69" i="63" a="1"/>
  <c r="H69" i="63" s="1"/>
  <c r="O68" i="63" a="1"/>
  <c r="O68" i="63" s="1"/>
  <c r="J68" i="63" a="1"/>
  <c r="J68" i="63" s="1"/>
  <c r="B68" i="63" a="1"/>
  <c r="B68" i="63" s="1"/>
  <c r="M64" i="63" a="1"/>
  <c r="M64" i="63" s="1"/>
  <c r="B63" i="63" a="1"/>
  <c r="B63" i="63" s="1"/>
  <c r="L54" i="63" a="1"/>
  <c r="L54" i="63" s="1"/>
  <c r="J60" i="63"/>
  <c r="H61" i="63"/>
  <c r="B64" i="63" a="1"/>
  <c r="B64" i="63" s="1"/>
  <c r="J64" i="63" a="1"/>
  <c r="J64" i="63" s="1"/>
  <c r="D65" i="63"/>
  <c r="N65" i="63" a="1"/>
  <c r="N65" i="63" s="1"/>
  <c r="F68" i="63" a="1"/>
  <c r="F68" i="63" s="1"/>
  <c r="I69" i="63" a="1"/>
  <c r="I69" i="63" s="1"/>
  <c r="N69" i="63" a="1"/>
  <c r="N69" i="63" s="1"/>
  <c r="I70" i="63" a="1"/>
  <c r="I70" i="63" s="1"/>
  <c r="G71" i="63" a="1"/>
  <c r="G71" i="63" s="1"/>
  <c r="O73" i="63" a="1"/>
  <c r="O73" i="63" s="1"/>
  <c r="F74" i="63" a="1"/>
  <c r="F74" i="63" s="1"/>
  <c r="E75" i="63" a="1"/>
  <c r="E75" i="63" s="1"/>
  <c r="B77" i="63" a="1"/>
  <c r="B77" i="63" s="1"/>
  <c r="H77" i="63" a="1"/>
  <c r="H77" i="63" s="1"/>
  <c r="M77" i="63" a="1"/>
  <c r="M77" i="63" s="1"/>
  <c r="J90" i="63" a="1"/>
  <c r="J90" i="63" s="1"/>
  <c r="I77" i="63" a="1"/>
  <c r="I77" i="63" s="1"/>
  <c r="D64" i="63" a="1"/>
  <c r="D64" i="63" s="1"/>
  <c r="G72" i="63" a="1"/>
  <c r="G72" i="63" s="1"/>
  <c r="H83" i="63" a="1"/>
  <c r="H83" i="63" s="1"/>
  <c r="F84" i="63" a="1"/>
  <c r="F84" i="63" s="1"/>
  <c r="H65" i="63" a="1"/>
  <c r="H65" i="63" s="1"/>
  <c r="B61" i="63"/>
  <c r="B60" i="63"/>
  <c r="E61" i="63"/>
  <c r="M65" i="63"/>
  <c r="G61" i="63"/>
  <c r="L69" i="63" a="1"/>
  <c r="L69" i="63" s="1"/>
  <c r="I61" i="63"/>
  <c r="I60" i="63"/>
  <c r="E56" i="63"/>
  <c r="I56" i="63"/>
  <c r="B57" i="63"/>
  <c r="G57" i="63"/>
  <c r="E58" i="63"/>
  <c r="I58" i="63"/>
  <c r="B80" i="63" a="1"/>
  <c r="B80" i="63" s="1"/>
  <c r="H91" i="63" a="1"/>
  <c r="H91" i="63" s="1"/>
  <c r="O87" i="64" a="1"/>
  <c r="O87" i="64" s="1"/>
  <c r="N87" i="64" a="1"/>
  <c r="N87" i="64" s="1"/>
  <c r="H87" i="64" a="1"/>
  <c r="H87" i="64" s="1"/>
  <c r="E87" i="64" a="1"/>
  <c r="E87" i="64" s="1"/>
  <c r="A86" i="64" a="1"/>
  <c r="A86" i="64" s="1"/>
  <c r="G90" i="64" a="1"/>
  <c r="G90" i="64" s="1"/>
  <c r="B90" i="64" a="1"/>
  <c r="B90" i="64" s="1"/>
  <c r="G89" i="64" a="1"/>
  <c r="G89" i="64" s="1"/>
  <c r="O83" i="64" a="1"/>
  <c r="O83" i="64" s="1"/>
  <c r="N83" i="64" a="1"/>
  <c r="N83" i="64" s="1"/>
  <c r="E83" i="64" a="1"/>
  <c r="E83" i="64" s="1"/>
  <c r="B83" i="64" a="1"/>
  <c r="B83" i="64" s="1"/>
  <c r="A82" i="64" a="1"/>
  <c r="A82" i="64" s="1"/>
  <c r="N80" i="64" a="1"/>
  <c r="N80" i="64" s="1"/>
  <c r="K65" i="64" a="1"/>
  <c r="K65" i="64" s="1"/>
  <c r="I65" i="64" a="1"/>
  <c r="I65" i="64" s="1"/>
  <c r="G65" i="64" a="1"/>
  <c r="G65" i="64" s="1"/>
  <c r="E65" i="64" a="1"/>
  <c r="E65" i="64" s="1"/>
  <c r="J90" i="64" a="1"/>
  <c r="J90" i="64" s="1"/>
  <c r="O79" i="64" a="1"/>
  <c r="O79" i="64" s="1"/>
  <c r="M77" i="64" a="1"/>
  <c r="M77" i="64" s="1"/>
  <c r="J77" i="64" a="1"/>
  <c r="J77" i="64" s="1"/>
  <c r="H77" i="64" a="1"/>
  <c r="H77" i="64" s="1"/>
  <c r="F90" i="64" a="1"/>
  <c r="F90" i="64" s="1"/>
  <c r="A79" i="64" a="1"/>
  <c r="A79" i="64" s="1"/>
  <c r="E78" i="64" a="1"/>
  <c r="E78" i="64" s="1"/>
  <c r="F77" i="64" a="1"/>
  <c r="F77" i="64" s="1"/>
  <c r="D77" i="64" a="1"/>
  <c r="D77" i="64" s="1"/>
  <c r="B76" i="64" a="1"/>
  <c r="B76" i="64" s="1"/>
  <c r="F75" i="64" a="1"/>
  <c r="F75" i="64" s="1"/>
  <c r="D75" i="64" a="1"/>
  <c r="D75" i="64" s="1"/>
  <c r="N74" i="64" a="1"/>
  <c r="N74" i="64" s="1"/>
  <c r="L74" i="64" a="1"/>
  <c r="L74" i="64" s="1"/>
  <c r="E74" i="64" a="1"/>
  <c r="E74" i="64" s="1"/>
  <c r="L73" i="64" a="1"/>
  <c r="L73" i="64" s="1"/>
  <c r="L72" i="64" a="1"/>
  <c r="L72" i="64" s="1"/>
  <c r="H72" i="64" a="1"/>
  <c r="H72" i="64" s="1"/>
  <c r="K71" i="64" a="1"/>
  <c r="K71" i="64" s="1"/>
  <c r="B71" i="64" a="1"/>
  <c r="B71" i="64" s="1"/>
  <c r="J70" i="64" a="1"/>
  <c r="J70" i="64" s="1"/>
  <c r="B70" i="64" a="1"/>
  <c r="B70" i="64" s="1"/>
  <c r="H69" i="64" a="1"/>
  <c r="H69" i="64" s="1"/>
  <c r="O68" i="64" a="1"/>
  <c r="O68" i="64" s="1"/>
  <c r="J68" i="64" a="1"/>
  <c r="J68" i="64" s="1"/>
  <c r="B68" i="64" a="1"/>
  <c r="B68" i="64" s="1"/>
  <c r="M64" i="64" a="1"/>
  <c r="M64" i="64" s="1"/>
  <c r="B63" i="64" a="1"/>
  <c r="B63" i="64" s="1"/>
  <c r="L54" i="64" a="1"/>
  <c r="L54" i="64" s="1"/>
  <c r="B64" i="64" a="1"/>
  <c r="B64" i="64" s="1"/>
  <c r="J64" i="64" a="1"/>
  <c r="J64" i="64" s="1"/>
  <c r="D65" i="64"/>
  <c r="N65" i="64" a="1"/>
  <c r="N65" i="64" s="1"/>
  <c r="F68" i="64" a="1"/>
  <c r="F68" i="64" s="1"/>
  <c r="I69" i="64" a="1"/>
  <c r="I69" i="64" s="1"/>
  <c r="N69" i="64" a="1"/>
  <c r="N69" i="64" s="1"/>
  <c r="I70" i="64" a="1"/>
  <c r="I70" i="64" s="1"/>
  <c r="G71" i="64" a="1"/>
  <c r="G71" i="64" s="1"/>
  <c r="O73" i="64" a="1"/>
  <c r="O73" i="64" s="1"/>
  <c r="F74" i="64" a="1"/>
  <c r="F74" i="64" s="1"/>
  <c r="E75" i="64" a="1"/>
  <c r="E75" i="64" s="1"/>
  <c r="B77" i="64" a="1"/>
  <c r="B77" i="64" s="1"/>
  <c r="D64" i="64" a="1"/>
  <c r="D64" i="64" s="1"/>
  <c r="A58" i="64"/>
  <c r="A57" i="64"/>
  <c r="F57" i="64" s="1"/>
  <c r="A61" i="64"/>
  <c r="A60" i="64"/>
  <c r="A56" i="64"/>
  <c r="D58" i="64"/>
  <c r="J65" i="64" s="1" a="1"/>
  <c r="J65" i="64" s="1"/>
  <c r="D57" i="64"/>
  <c r="F54" i="64"/>
  <c r="M90" i="64" a="1"/>
  <c r="M90" i="64" s="1"/>
  <c r="F80" i="64" a="1"/>
  <c r="F80" i="64" s="1"/>
  <c r="J72" i="64" a="1"/>
  <c r="J72" i="64" s="1"/>
  <c r="L59" i="64"/>
  <c r="H58" i="64"/>
  <c r="H57" i="64"/>
  <c r="H56" i="64"/>
  <c r="K87" i="64" a="1"/>
  <c r="K87" i="64" s="1"/>
  <c r="G72" i="64" a="1"/>
  <c r="G72" i="64" s="1"/>
  <c r="I77" i="64" a="1"/>
  <c r="I77" i="64" s="1"/>
  <c r="F72" i="64" a="1"/>
  <c r="F72" i="64" s="1"/>
  <c r="H60" i="64"/>
  <c r="O74" i="64" a="1"/>
  <c r="O74" i="64" s="1"/>
  <c r="J58" i="64"/>
  <c r="J57" i="64"/>
  <c r="J56" i="64"/>
  <c r="N77" i="64" s="1" a="1"/>
  <c r="N77" i="64" s="1"/>
  <c r="J61" i="64"/>
  <c r="D61" i="64"/>
  <c r="L68" i="64" a="1"/>
  <c r="L68" i="64" s="1"/>
  <c r="K69" i="64" a="1"/>
  <c r="K69" i="64" s="1"/>
  <c r="P69" i="64" a="1"/>
  <c r="P69" i="64" s="1"/>
  <c r="K70" i="64" a="1"/>
  <c r="K70" i="64" s="1"/>
  <c r="N71" i="64" a="1"/>
  <c r="N71" i="64" s="1"/>
  <c r="D74" i="64" a="1"/>
  <c r="D74" i="64" s="1"/>
  <c r="M74" i="64" a="1"/>
  <c r="M74" i="64" s="1"/>
  <c r="L75" i="64" a="1"/>
  <c r="L75" i="64" s="1"/>
  <c r="E77" i="64" a="1"/>
  <c r="E77" i="64" s="1"/>
  <c r="F84" i="64" a="1"/>
  <c r="F84" i="64" s="1"/>
  <c r="B61" i="64"/>
  <c r="B60" i="64"/>
  <c r="E61" i="64"/>
  <c r="M65" i="64"/>
  <c r="G61" i="64"/>
  <c r="L69" i="64" a="1"/>
  <c r="L69" i="64" s="1"/>
  <c r="I61" i="64"/>
  <c r="I60" i="64"/>
  <c r="E56" i="64"/>
  <c r="I56" i="64"/>
  <c r="B57" i="64"/>
  <c r="G57" i="64"/>
  <c r="E58" i="64"/>
  <c r="I58" i="64"/>
  <c r="B80" i="64" a="1"/>
  <c r="B80" i="64" s="1"/>
  <c r="H91" i="64" a="1"/>
  <c r="H91" i="64" s="1"/>
  <c r="H83" i="64" a="1"/>
  <c r="H83" i="64" s="1"/>
  <c r="B87" i="64" a="1"/>
  <c r="B87" i="64" s="1"/>
  <c r="A58" i="65"/>
  <c r="A57" i="65"/>
  <c r="F57" i="65" s="1"/>
  <c r="A61" i="65"/>
  <c r="A60" i="65"/>
  <c r="A56" i="65"/>
  <c r="D58" i="65"/>
  <c r="J65" i="65" s="1" a="1"/>
  <c r="J65" i="65" s="1"/>
  <c r="D57" i="65"/>
  <c r="F54" i="65"/>
  <c r="M90" i="65" a="1"/>
  <c r="M90" i="65" s="1"/>
  <c r="F80" i="65" a="1"/>
  <c r="F80" i="65" s="1"/>
  <c r="J72" i="65" a="1"/>
  <c r="J72" i="65" s="1"/>
  <c r="J69" i="65" a="1"/>
  <c r="J69" i="65" s="1"/>
  <c r="L59" i="65"/>
  <c r="H58" i="65"/>
  <c r="H57" i="65"/>
  <c r="H56" i="65"/>
  <c r="H60" i="65"/>
  <c r="O74" i="65" a="1"/>
  <c r="O74" i="65" s="1"/>
  <c r="J58" i="65"/>
  <c r="J57" i="65"/>
  <c r="J56" i="65"/>
  <c r="N77" i="65" s="1" a="1"/>
  <c r="N77" i="65" s="1"/>
  <c r="J61" i="65"/>
  <c r="D61" i="65"/>
  <c r="K87" i="65" a="1"/>
  <c r="K87" i="65" s="1"/>
  <c r="O87" i="65" a="1"/>
  <c r="O87" i="65" s="1"/>
  <c r="N87" i="65" a="1"/>
  <c r="N87" i="65" s="1"/>
  <c r="H87" i="65" a="1"/>
  <c r="H87" i="65" s="1"/>
  <c r="E87" i="65" a="1"/>
  <c r="E87" i="65" s="1"/>
  <c r="A86" i="65" a="1"/>
  <c r="A86" i="65" s="1"/>
  <c r="G90" i="65" a="1"/>
  <c r="G90" i="65" s="1"/>
  <c r="B90" i="65" a="1"/>
  <c r="B90" i="65" s="1"/>
  <c r="G89" i="65" a="1"/>
  <c r="G89" i="65" s="1"/>
  <c r="O83" i="65" a="1"/>
  <c r="O83" i="65" s="1"/>
  <c r="N83" i="65" a="1"/>
  <c r="N83" i="65" s="1"/>
  <c r="E83" i="65" a="1"/>
  <c r="E83" i="65" s="1"/>
  <c r="B83" i="65" a="1"/>
  <c r="B83" i="65" s="1"/>
  <c r="A82" i="65" a="1"/>
  <c r="A82" i="65" s="1"/>
  <c r="N80" i="65" a="1"/>
  <c r="N80" i="65" s="1"/>
  <c r="K65" i="65" a="1"/>
  <c r="K65" i="65" s="1"/>
  <c r="I65" i="65" a="1"/>
  <c r="I65" i="65" s="1"/>
  <c r="G65" i="65" a="1"/>
  <c r="G65" i="65" s="1"/>
  <c r="E65" i="65" a="1"/>
  <c r="E65" i="65" s="1"/>
  <c r="F90" i="65" a="1"/>
  <c r="F90" i="65" s="1"/>
  <c r="A79" i="65" a="1"/>
  <c r="A79" i="65" s="1"/>
  <c r="E78" i="65" a="1"/>
  <c r="E78" i="65" s="1"/>
  <c r="F77" i="65" a="1"/>
  <c r="F77" i="65" s="1"/>
  <c r="D77" i="65" a="1"/>
  <c r="D77" i="65" s="1"/>
  <c r="B76" i="65" a="1"/>
  <c r="B76" i="65" s="1"/>
  <c r="F75" i="65" a="1"/>
  <c r="F75" i="65" s="1"/>
  <c r="D75" i="65" a="1"/>
  <c r="D75" i="65" s="1"/>
  <c r="N74" i="65" a="1"/>
  <c r="N74" i="65" s="1"/>
  <c r="L74" i="65" a="1"/>
  <c r="L74" i="65" s="1"/>
  <c r="E74" i="65" a="1"/>
  <c r="E74" i="65" s="1"/>
  <c r="L73" i="65" a="1"/>
  <c r="L73" i="65" s="1"/>
  <c r="L72" i="65" a="1"/>
  <c r="L72" i="65" s="1"/>
  <c r="H72" i="65" a="1"/>
  <c r="H72" i="65" s="1"/>
  <c r="K71" i="65" a="1"/>
  <c r="K71" i="65" s="1"/>
  <c r="B71" i="65" a="1"/>
  <c r="B71" i="65" s="1"/>
  <c r="J70" i="65" a="1"/>
  <c r="J70" i="65" s="1"/>
  <c r="B70" i="65" a="1"/>
  <c r="B70" i="65" s="1"/>
  <c r="H69" i="65" a="1"/>
  <c r="H69" i="65" s="1"/>
  <c r="O68" i="65" a="1"/>
  <c r="O68" i="65" s="1"/>
  <c r="J68" i="65" a="1"/>
  <c r="J68" i="65" s="1"/>
  <c r="B68" i="65" a="1"/>
  <c r="B68" i="65" s="1"/>
  <c r="M64" i="65" a="1"/>
  <c r="M64" i="65" s="1"/>
  <c r="B63" i="65" a="1"/>
  <c r="B63" i="65" s="1"/>
  <c r="L54" i="65" a="1"/>
  <c r="L54" i="65" s="1"/>
  <c r="J60" i="65"/>
  <c r="H61" i="65"/>
  <c r="B64" i="65" a="1"/>
  <c r="B64" i="65" s="1"/>
  <c r="J64" i="65" a="1"/>
  <c r="J64" i="65" s="1"/>
  <c r="D65" i="65"/>
  <c r="N65" i="65" a="1"/>
  <c r="N65" i="65" s="1"/>
  <c r="F68" i="65" a="1"/>
  <c r="F68" i="65" s="1"/>
  <c r="I69" i="65" a="1"/>
  <c r="I69" i="65" s="1"/>
  <c r="N69" i="65" a="1"/>
  <c r="N69" i="65" s="1"/>
  <c r="I70" i="65" a="1"/>
  <c r="I70" i="65" s="1"/>
  <c r="G71" i="65" a="1"/>
  <c r="G71" i="65" s="1"/>
  <c r="O73" i="65" a="1"/>
  <c r="O73" i="65" s="1"/>
  <c r="F74" i="65" a="1"/>
  <c r="F74" i="65" s="1"/>
  <c r="E75" i="65" a="1"/>
  <c r="E75" i="65" s="1"/>
  <c r="B77" i="65" a="1"/>
  <c r="B77" i="65" s="1"/>
  <c r="H77" i="65" a="1"/>
  <c r="H77" i="65" s="1"/>
  <c r="M77" i="65" a="1"/>
  <c r="M77" i="65" s="1"/>
  <c r="J90" i="65" a="1"/>
  <c r="J90" i="65" s="1"/>
  <c r="I77" i="65" a="1"/>
  <c r="I77" i="65" s="1"/>
  <c r="D64" i="65" a="1"/>
  <c r="D64" i="65" s="1"/>
  <c r="G72" i="65" a="1"/>
  <c r="G72" i="65" s="1"/>
  <c r="H83" i="65" a="1"/>
  <c r="H83" i="65" s="1"/>
  <c r="F84" i="65" a="1"/>
  <c r="F84" i="65" s="1"/>
  <c r="B61" i="65"/>
  <c r="B60" i="65"/>
  <c r="E61" i="65"/>
  <c r="M65" i="65"/>
  <c r="G61" i="65"/>
  <c r="L69" i="65" a="1"/>
  <c r="L69" i="65" s="1"/>
  <c r="I61" i="65"/>
  <c r="I60" i="65"/>
  <c r="E56" i="65"/>
  <c r="I56" i="65"/>
  <c r="B57" i="65"/>
  <c r="G57" i="65"/>
  <c r="E58" i="65"/>
  <c r="I58" i="65"/>
  <c r="B80" i="65" a="1"/>
  <c r="B80" i="65" s="1"/>
  <c r="H91" i="65" a="1"/>
  <c r="H91" i="65" s="1"/>
  <c r="D58" i="66"/>
  <c r="J65" i="66" s="1" a="1"/>
  <c r="J65" i="66" s="1"/>
  <c r="D57" i="66"/>
  <c r="D61" i="66"/>
  <c r="M90" i="66" a="1"/>
  <c r="M90" i="66" s="1"/>
  <c r="F80" i="66" a="1"/>
  <c r="F80" i="66" s="1"/>
  <c r="J72" i="66" a="1"/>
  <c r="J72" i="66" s="1"/>
  <c r="L59" i="66"/>
  <c r="H58" i="66"/>
  <c r="H57" i="66"/>
  <c r="H56" i="66"/>
  <c r="K87" i="66" a="1"/>
  <c r="K87" i="66" s="1"/>
  <c r="G72" i="66" a="1"/>
  <c r="G72" i="66" s="1"/>
  <c r="I77" i="66" a="1"/>
  <c r="I77" i="66" s="1"/>
  <c r="H61" i="66"/>
  <c r="F72" i="66" a="1"/>
  <c r="F72" i="66" s="1"/>
  <c r="H60" i="66"/>
  <c r="F84" i="66" a="1"/>
  <c r="F84" i="66" s="1"/>
  <c r="B61" i="66"/>
  <c r="B60" i="66"/>
  <c r="E61" i="66"/>
  <c r="M65" i="66"/>
  <c r="G61" i="66"/>
  <c r="N72" i="66" a="1"/>
  <c r="N72" i="66" s="1"/>
  <c r="I61" i="66"/>
  <c r="I60" i="66"/>
  <c r="L54" i="66" a="1"/>
  <c r="L54" i="66" s="1"/>
  <c r="E56" i="66"/>
  <c r="I56" i="66"/>
  <c r="B57" i="66"/>
  <c r="G57" i="66"/>
  <c r="E58" i="66"/>
  <c r="I58" i="66"/>
  <c r="J61" i="66"/>
  <c r="B63" i="66" a="1"/>
  <c r="B63" i="66" s="1"/>
  <c r="D64" i="66" a="1"/>
  <c r="D64" i="66" s="1"/>
  <c r="M64" i="66" a="1"/>
  <c r="M64" i="66" s="1"/>
  <c r="B68" i="66" a="1"/>
  <c r="B68" i="66" s="1"/>
  <c r="J68" i="66" a="1"/>
  <c r="J68" i="66" s="1"/>
  <c r="O68" i="66" a="1"/>
  <c r="O68" i="66" s="1"/>
  <c r="H69" i="66" a="1"/>
  <c r="H69" i="66" s="1"/>
  <c r="B70" i="66" a="1"/>
  <c r="B70" i="66" s="1"/>
  <c r="J70" i="66" a="1"/>
  <c r="J70" i="66" s="1"/>
  <c r="B71" i="66" a="1"/>
  <c r="B71" i="66" s="1"/>
  <c r="K71" i="66" a="1"/>
  <c r="K71" i="66" s="1"/>
  <c r="H72" i="66" a="1"/>
  <c r="H72" i="66" s="1"/>
  <c r="L72" i="66" a="1"/>
  <c r="L72" i="66" s="1"/>
  <c r="L73" i="66" a="1"/>
  <c r="L73" i="66" s="1"/>
  <c r="E74" i="66" a="1"/>
  <c r="E74" i="66" s="1"/>
  <c r="L74" i="66" a="1"/>
  <c r="L74" i="66" s="1"/>
  <c r="N74" i="66" a="1"/>
  <c r="N74" i="66" s="1"/>
  <c r="D75" i="66" a="1"/>
  <c r="D75" i="66" s="1"/>
  <c r="F75" i="66" a="1"/>
  <c r="F75" i="66" s="1"/>
  <c r="B76" i="66" a="1"/>
  <c r="B76" i="66" s="1"/>
  <c r="D77" i="66" a="1"/>
  <c r="D77" i="66" s="1"/>
  <c r="F77" i="66" a="1"/>
  <c r="F77" i="66" s="1"/>
  <c r="E78" i="66" a="1"/>
  <c r="E78" i="66" s="1"/>
  <c r="A79" i="66" a="1"/>
  <c r="A79" i="66" s="1"/>
  <c r="F90" i="66" a="1"/>
  <c r="F90" i="66" s="1"/>
  <c r="B80" i="66" a="1"/>
  <c r="B80" i="66" s="1"/>
  <c r="H91" i="66" a="1"/>
  <c r="H91" i="66" s="1"/>
  <c r="O74" i="66" a="1"/>
  <c r="O74" i="66" s="1"/>
  <c r="J58" i="66"/>
  <c r="J57" i="66"/>
  <c r="J56" i="66"/>
  <c r="N77" i="66" s="1" a="1"/>
  <c r="N77" i="66" s="1"/>
  <c r="O87" i="66" a="1"/>
  <c r="O87" i="66" s="1"/>
  <c r="N87" i="66" a="1"/>
  <c r="N87" i="66" s="1"/>
  <c r="H87" i="66" a="1"/>
  <c r="H87" i="66" s="1"/>
  <c r="E87" i="66" a="1"/>
  <c r="E87" i="66" s="1"/>
  <c r="A86" i="66" a="1"/>
  <c r="A86" i="66" s="1"/>
  <c r="G90" i="66" a="1"/>
  <c r="G90" i="66" s="1"/>
  <c r="B90" i="66" a="1"/>
  <c r="B90" i="66" s="1"/>
  <c r="G89" i="66" a="1"/>
  <c r="G89" i="66" s="1"/>
  <c r="O83" i="66" a="1"/>
  <c r="O83" i="66" s="1"/>
  <c r="N83" i="66" a="1"/>
  <c r="N83" i="66" s="1"/>
  <c r="E83" i="66" a="1"/>
  <c r="E83" i="66" s="1"/>
  <c r="B83" i="66" a="1"/>
  <c r="B83" i="66" s="1"/>
  <c r="A82" i="66" a="1"/>
  <c r="A82" i="66" s="1"/>
  <c r="N80" i="66" a="1"/>
  <c r="N80" i="66" s="1"/>
  <c r="K65" i="66" a="1"/>
  <c r="K65" i="66" s="1"/>
  <c r="I65" i="66" a="1"/>
  <c r="I65" i="66" s="1"/>
  <c r="G65" i="66" a="1"/>
  <c r="G65" i="66" s="1"/>
  <c r="E65" i="66" a="1"/>
  <c r="E65" i="66" s="1"/>
  <c r="B56" i="66"/>
  <c r="E57" i="66"/>
  <c r="B58" i="66"/>
  <c r="E60" i="66"/>
  <c r="J60" i="66"/>
  <c r="A63" i="66" a="1"/>
  <c r="A63" i="66" s="1"/>
  <c r="B64" i="66" a="1"/>
  <c r="B64" i="66" s="1"/>
  <c r="F64" i="66" a="1"/>
  <c r="F64" i="66" s="1"/>
  <c r="J64" i="66" a="1"/>
  <c r="J64" i="66" s="1"/>
  <c r="O64" i="66" a="1"/>
  <c r="O64" i="66" s="1"/>
  <c r="D65" i="66"/>
  <c r="N65" i="66" a="1"/>
  <c r="N65" i="66" s="1"/>
  <c r="B66" i="66" a="1"/>
  <c r="B66" i="66" s="1"/>
  <c r="B67" i="66" a="1"/>
  <c r="B67" i="66" s="1"/>
  <c r="F68" i="66" a="1"/>
  <c r="F68" i="66" s="1"/>
  <c r="L68" i="66" a="1"/>
  <c r="L68" i="66" s="1"/>
  <c r="I69" i="66" a="1"/>
  <c r="I69" i="66" s="1"/>
  <c r="K69" i="66" a="1"/>
  <c r="K69" i="66" s="1"/>
  <c r="N69" i="66" a="1"/>
  <c r="N69" i="66" s="1"/>
  <c r="P69" i="66" a="1"/>
  <c r="P69" i="66" s="1"/>
  <c r="I70" i="66" a="1"/>
  <c r="I70" i="66" s="1"/>
  <c r="K70" i="66" a="1"/>
  <c r="K70" i="66" s="1"/>
  <c r="G71" i="66" a="1"/>
  <c r="G71" i="66" s="1"/>
  <c r="N71" i="66" a="1"/>
  <c r="N71" i="66" s="1"/>
  <c r="O73" i="66" a="1"/>
  <c r="O73" i="66" s="1"/>
  <c r="D74" i="66" a="1"/>
  <c r="D74" i="66" s="1"/>
  <c r="F74" i="66" a="1"/>
  <c r="F74" i="66" s="1"/>
  <c r="M74" i="66" a="1"/>
  <c r="M74" i="66" s="1"/>
  <c r="E75" i="66" a="1"/>
  <c r="E75" i="66" s="1"/>
  <c r="L75" i="66" a="1"/>
  <c r="L75" i="66" s="1"/>
  <c r="B77" i="66" a="1"/>
  <c r="B77" i="66" s="1"/>
  <c r="E77" i="66" a="1"/>
  <c r="E77" i="66" s="1"/>
  <c r="H77" i="66" a="1"/>
  <c r="H77" i="66" s="1"/>
  <c r="J77" i="66" a="1"/>
  <c r="J77" i="66" s="1"/>
  <c r="M77" i="66" a="1"/>
  <c r="M77" i="66" s="1"/>
  <c r="O79" i="66" a="1"/>
  <c r="O79" i="66" s="1"/>
  <c r="J90" i="66" a="1"/>
  <c r="J90" i="66" s="1"/>
  <c r="H83" i="66" a="1"/>
  <c r="H83" i="66" s="1"/>
  <c r="B87" i="66" a="1"/>
  <c r="B87" i="66" s="1"/>
  <c r="A58" i="67"/>
  <c r="A57" i="67"/>
  <c r="F57" i="67" s="1"/>
  <c r="A61" i="67"/>
  <c r="A60" i="67"/>
  <c r="A56" i="67"/>
  <c r="D58" i="67"/>
  <c r="J65" i="67" s="1" a="1"/>
  <c r="J65" i="67" s="1"/>
  <c r="D57" i="67"/>
  <c r="F54" i="67"/>
  <c r="M90" i="67" a="1"/>
  <c r="M90" i="67" s="1"/>
  <c r="F80" i="67" a="1"/>
  <c r="F80" i="67" s="1"/>
  <c r="J72" i="67" a="1"/>
  <c r="J72" i="67" s="1"/>
  <c r="L59" i="67"/>
  <c r="H58" i="67"/>
  <c r="H57" i="67"/>
  <c r="H56" i="67"/>
  <c r="H60" i="67"/>
  <c r="O74" i="67" a="1"/>
  <c r="O74" i="67" s="1"/>
  <c r="J58" i="67"/>
  <c r="J57" i="67"/>
  <c r="J56" i="67"/>
  <c r="N77" i="67" s="1" a="1"/>
  <c r="N77" i="67" s="1"/>
  <c r="J61" i="67"/>
  <c r="D61" i="67"/>
  <c r="K87" i="67" a="1"/>
  <c r="K87" i="67" s="1"/>
  <c r="O87" i="67" a="1"/>
  <c r="O87" i="67" s="1"/>
  <c r="N87" i="67" a="1"/>
  <c r="N87" i="67" s="1"/>
  <c r="H87" i="67" a="1"/>
  <c r="H87" i="67" s="1"/>
  <c r="E87" i="67" a="1"/>
  <c r="E87" i="67" s="1"/>
  <c r="A86" i="67" a="1"/>
  <c r="A86" i="67" s="1"/>
  <c r="G90" i="67" a="1"/>
  <c r="G90" i="67" s="1"/>
  <c r="B90" i="67" a="1"/>
  <c r="B90" i="67" s="1"/>
  <c r="G89" i="67" a="1"/>
  <c r="G89" i="67" s="1"/>
  <c r="O83" i="67" a="1"/>
  <c r="O83" i="67" s="1"/>
  <c r="N83" i="67" a="1"/>
  <c r="N83" i="67" s="1"/>
  <c r="E83" i="67" a="1"/>
  <c r="E83" i="67" s="1"/>
  <c r="B83" i="67" a="1"/>
  <c r="B83" i="67" s="1"/>
  <c r="A82" i="67" a="1"/>
  <c r="A82" i="67" s="1"/>
  <c r="N80" i="67" a="1"/>
  <c r="N80" i="67" s="1"/>
  <c r="K65" i="67" a="1"/>
  <c r="K65" i="67" s="1"/>
  <c r="I65" i="67" a="1"/>
  <c r="I65" i="67" s="1"/>
  <c r="G65" i="67" a="1"/>
  <c r="G65" i="67" s="1"/>
  <c r="E65" i="67" a="1"/>
  <c r="E65" i="67" s="1"/>
  <c r="F90" i="67" a="1"/>
  <c r="F90" i="67" s="1"/>
  <c r="A79" i="67" a="1"/>
  <c r="A79" i="67" s="1"/>
  <c r="E78" i="67" a="1"/>
  <c r="E78" i="67" s="1"/>
  <c r="F77" i="67" a="1"/>
  <c r="F77" i="67" s="1"/>
  <c r="D77" i="67" a="1"/>
  <c r="D77" i="67" s="1"/>
  <c r="B76" i="67" a="1"/>
  <c r="B76" i="67" s="1"/>
  <c r="F75" i="67" a="1"/>
  <c r="F75" i="67" s="1"/>
  <c r="D75" i="67" a="1"/>
  <c r="D75" i="67" s="1"/>
  <c r="N74" i="67" a="1"/>
  <c r="N74" i="67" s="1"/>
  <c r="L74" i="67" a="1"/>
  <c r="L74" i="67" s="1"/>
  <c r="E74" i="67" a="1"/>
  <c r="E74" i="67" s="1"/>
  <c r="L73" i="67" a="1"/>
  <c r="L73" i="67" s="1"/>
  <c r="L72" i="67" a="1"/>
  <c r="L72" i="67" s="1"/>
  <c r="H72" i="67" a="1"/>
  <c r="H72" i="67" s="1"/>
  <c r="K71" i="67" a="1"/>
  <c r="K71" i="67" s="1"/>
  <c r="B71" i="67" a="1"/>
  <c r="B71" i="67" s="1"/>
  <c r="J70" i="67" a="1"/>
  <c r="J70" i="67" s="1"/>
  <c r="B70" i="67" a="1"/>
  <c r="B70" i="67" s="1"/>
  <c r="H69" i="67" a="1"/>
  <c r="H69" i="67" s="1"/>
  <c r="O68" i="67" a="1"/>
  <c r="O68" i="67" s="1"/>
  <c r="J68" i="67" a="1"/>
  <c r="J68" i="67" s="1"/>
  <c r="B68" i="67" a="1"/>
  <c r="B68" i="67" s="1"/>
  <c r="M64" i="67" a="1"/>
  <c r="M64" i="67" s="1"/>
  <c r="B63" i="67" a="1"/>
  <c r="B63" i="67" s="1"/>
  <c r="L54" i="67" a="1"/>
  <c r="L54" i="67" s="1"/>
  <c r="J60" i="67"/>
  <c r="H61" i="67"/>
  <c r="B64" i="67" a="1"/>
  <c r="B64" i="67" s="1"/>
  <c r="J64" i="67" a="1"/>
  <c r="J64" i="67" s="1"/>
  <c r="D65" i="67"/>
  <c r="N65" i="67" a="1"/>
  <c r="N65" i="67" s="1"/>
  <c r="F68" i="67" a="1"/>
  <c r="F68" i="67" s="1"/>
  <c r="I69" i="67" a="1"/>
  <c r="I69" i="67" s="1"/>
  <c r="N69" i="67" a="1"/>
  <c r="N69" i="67" s="1"/>
  <c r="I70" i="67" a="1"/>
  <c r="I70" i="67" s="1"/>
  <c r="G71" i="67" a="1"/>
  <c r="G71" i="67" s="1"/>
  <c r="O73" i="67" a="1"/>
  <c r="O73" i="67" s="1"/>
  <c r="F74" i="67" a="1"/>
  <c r="F74" i="67" s="1"/>
  <c r="E75" i="67" a="1"/>
  <c r="E75" i="67" s="1"/>
  <c r="B77" i="67" a="1"/>
  <c r="B77" i="67" s="1"/>
  <c r="H77" i="67" a="1"/>
  <c r="H77" i="67" s="1"/>
  <c r="M77" i="67" a="1"/>
  <c r="M77" i="67" s="1"/>
  <c r="J90" i="67" a="1"/>
  <c r="J90" i="67" s="1"/>
  <c r="I77" i="67" a="1"/>
  <c r="I77" i="67" s="1"/>
  <c r="D64" i="67" a="1"/>
  <c r="D64" i="67" s="1"/>
  <c r="G72" i="67" a="1"/>
  <c r="G72" i="67" s="1"/>
  <c r="H83" i="67" a="1"/>
  <c r="H83" i="67" s="1"/>
  <c r="F84" i="67" a="1"/>
  <c r="F84" i="67" s="1"/>
  <c r="H65" i="67" a="1"/>
  <c r="H65" i="67" s="1"/>
  <c r="B61" i="67"/>
  <c r="B60" i="67"/>
  <c r="E61" i="67"/>
  <c r="M65" i="67"/>
  <c r="G61" i="67"/>
  <c r="L69" i="67" a="1"/>
  <c r="L69" i="67" s="1"/>
  <c r="I61" i="67"/>
  <c r="I60" i="67"/>
  <c r="E56" i="67"/>
  <c r="I56" i="67"/>
  <c r="B57" i="67"/>
  <c r="G57" i="67"/>
  <c r="E58" i="67"/>
  <c r="I58" i="67"/>
  <c r="B80" i="67" a="1"/>
  <c r="B80" i="67" s="1"/>
  <c r="H91" i="67" a="1"/>
  <c r="H91" i="67" s="1"/>
  <c r="A58" i="68"/>
  <c r="A57" i="68"/>
  <c r="A61" i="68"/>
  <c r="A60" i="68"/>
  <c r="A56" i="68"/>
  <c r="D58" i="68"/>
  <c r="J65" i="68" s="1" a="1"/>
  <c r="J65" i="68" s="1"/>
  <c r="D57" i="68"/>
  <c r="D61" i="68"/>
  <c r="F54" i="68"/>
  <c r="M90" i="68" a="1"/>
  <c r="M90" i="68" s="1"/>
  <c r="F80" i="68" a="1"/>
  <c r="F80" i="68" s="1"/>
  <c r="J72" i="68" a="1"/>
  <c r="J72" i="68" s="1"/>
  <c r="L59" i="68"/>
  <c r="H58" i="68"/>
  <c r="H57" i="68"/>
  <c r="H56" i="68"/>
  <c r="K87" i="68" a="1"/>
  <c r="K87" i="68" s="1"/>
  <c r="G72" i="68" a="1"/>
  <c r="G72" i="68" s="1"/>
  <c r="I77" i="68" a="1"/>
  <c r="I77" i="68" s="1"/>
  <c r="H61" i="68"/>
  <c r="F72" i="68" a="1"/>
  <c r="F72" i="68" s="1"/>
  <c r="H60" i="68"/>
  <c r="F84" i="68" a="1"/>
  <c r="F84" i="68" s="1"/>
  <c r="B61" i="68"/>
  <c r="B60" i="68"/>
  <c r="E61" i="68"/>
  <c r="M65" i="68"/>
  <c r="G61" i="68"/>
  <c r="N72" i="68" a="1"/>
  <c r="N72" i="68" s="1"/>
  <c r="I61" i="68"/>
  <c r="I60" i="68"/>
  <c r="L54" i="68" a="1"/>
  <c r="L54" i="68" s="1"/>
  <c r="E56" i="68"/>
  <c r="I56" i="68"/>
  <c r="B57" i="68"/>
  <c r="G57" i="68"/>
  <c r="E58" i="68"/>
  <c r="I58" i="68"/>
  <c r="J61" i="68"/>
  <c r="B63" i="68" a="1"/>
  <c r="B63" i="68" s="1"/>
  <c r="D64" i="68" a="1"/>
  <c r="D64" i="68" s="1"/>
  <c r="M64" i="68" a="1"/>
  <c r="M64" i="68" s="1"/>
  <c r="B68" i="68" a="1"/>
  <c r="B68" i="68" s="1"/>
  <c r="J68" i="68" a="1"/>
  <c r="J68" i="68" s="1"/>
  <c r="O68" i="68" a="1"/>
  <c r="O68" i="68" s="1"/>
  <c r="H69" i="68" a="1"/>
  <c r="H69" i="68" s="1"/>
  <c r="B70" i="68" a="1"/>
  <c r="B70" i="68" s="1"/>
  <c r="J70" i="68" a="1"/>
  <c r="J70" i="68" s="1"/>
  <c r="B71" i="68" a="1"/>
  <c r="B71" i="68" s="1"/>
  <c r="K71" i="68" a="1"/>
  <c r="K71" i="68" s="1"/>
  <c r="H72" i="68" a="1"/>
  <c r="H72" i="68" s="1"/>
  <c r="L72" i="68" a="1"/>
  <c r="L72" i="68" s="1"/>
  <c r="L73" i="68" a="1"/>
  <c r="L73" i="68" s="1"/>
  <c r="E74" i="68" a="1"/>
  <c r="E74" i="68" s="1"/>
  <c r="L74" i="68" a="1"/>
  <c r="L74" i="68" s="1"/>
  <c r="N74" i="68" a="1"/>
  <c r="N74" i="68" s="1"/>
  <c r="D75" i="68" a="1"/>
  <c r="D75" i="68" s="1"/>
  <c r="F75" i="68" a="1"/>
  <c r="F75" i="68" s="1"/>
  <c r="B76" i="68" a="1"/>
  <c r="B76" i="68" s="1"/>
  <c r="D77" i="68" a="1"/>
  <c r="D77" i="68" s="1"/>
  <c r="F77" i="68" a="1"/>
  <c r="F77" i="68" s="1"/>
  <c r="E78" i="68" a="1"/>
  <c r="E78" i="68" s="1"/>
  <c r="A79" i="68" a="1"/>
  <c r="A79" i="68" s="1"/>
  <c r="F90" i="68" a="1"/>
  <c r="F90" i="68" s="1"/>
  <c r="O69" i="68" a="1"/>
  <c r="O69" i="68" s="1"/>
  <c r="B80" i="68" a="1"/>
  <c r="B80" i="68" s="1"/>
  <c r="H91" i="68" a="1"/>
  <c r="H91" i="68" s="1"/>
  <c r="O74" i="68" a="1"/>
  <c r="O74" i="68" s="1"/>
  <c r="J58" i="68"/>
  <c r="J57" i="68"/>
  <c r="J56" i="68"/>
  <c r="N77" i="68" s="1" a="1"/>
  <c r="N77" i="68" s="1"/>
  <c r="O87" i="68" a="1"/>
  <c r="O87" i="68" s="1"/>
  <c r="N87" i="68" a="1"/>
  <c r="N87" i="68" s="1"/>
  <c r="H87" i="68" a="1"/>
  <c r="H87" i="68" s="1"/>
  <c r="E87" i="68" a="1"/>
  <c r="E87" i="68" s="1"/>
  <c r="A86" i="68" a="1"/>
  <c r="A86" i="68" s="1"/>
  <c r="G90" i="68" a="1"/>
  <c r="G90" i="68" s="1"/>
  <c r="B90" i="68" a="1"/>
  <c r="B90" i="68" s="1"/>
  <c r="G89" i="68" a="1"/>
  <c r="G89" i="68" s="1"/>
  <c r="O83" i="68" a="1"/>
  <c r="O83" i="68" s="1"/>
  <c r="N83" i="68" a="1"/>
  <c r="N83" i="68" s="1"/>
  <c r="E83" i="68" a="1"/>
  <c r="E83" i="68" s="1"/>
  <c r="B83" i="68" a="1"/>
  <c r="B83" i="68" s="1"/>
  <c r="A82" i="68" a="1"/>
  <c r="A82" i="68" s="1"/>
  <c r="N80" i="68" a="1"/>
  <c r="N80" i="68" s="1"/>
  <c r="K65" i="68" a="1"/>
  <c r="K65" i="68" s="1"/>
  <c r="I65" i="68" a="1"/>
  <c r="I65" i="68" s="1"/>
  <c r="G65" i="68" a="1"/>
  <c r="G65" i="68" s="1"/>
  <c r="E65" i="68" a="1"/>
  <c r="E65" i="68" s="1"/>
  <c r="B56" i="68"/>
  <c r="E57" i="68"/>
  <c r="B58" i="68"/>
  <c r="E60" i="68"/>
  <c r="J60" i="68"/>
  <c r="A63" i="68" a="1"/>
  <c r="A63" i="68" s="1"/>
  <c r="B64" i="68" a="1"/>
  <c r="B64" i="68" s="1"/>
  <c r="F64" i="68" a="1"/>
  <c r="F64" i="68" s="1"/>
  <c r="J64" i="68" a="1"/>
  <c r="J64" i="68" s="1"/>
  <c r="O64" i="68" a="1"/>
  <c r="O64" i="68" s="1"/>
  <c r="D65" i="68"/>
  <c r="N65" i="68" a="1"/>
  <c r="N65" i="68" s="1"/>
  <c r="B66" i="68" a="1"/>
  <c r="B66" i="68" s="1"/>
  <c r="B67" i="68" a="1"/>
  <c r="B67" i="68" s="1"/>
  <c r="F68" i="68" a="1"/>
  <c r="F68" i="68" s="1"/>
  <c r="L68" i="68" a="1"/>
  <c r="L68" i="68" s="1"/>
  <c r="I69" i="68" a="1"/>
  <c r="I69" i="68" s="1"/>
  <c r="K69" i="68" a="1"/>
  <c r="K69" i="68" s="1"/>
  <c r="N69" i="68" a="1"/>
  <c r="N69" i="68" s="1"/>
  <c r="P69" i="68" a="1"/>
  <c r="P69" i="68" s="1"/>
  <c r="I70" i="68" a="1"/>
  <c r="I70" i="68" s="1"/>
  <c r="K70" i="68" a="1"/>
  <c r="K70" i="68" s="1"/>
  <c r="G71" i="68" a="1"/>
  <c r="G71" i="68" s="1"/>
  <c r="N71" i="68" a="1"/>
  <c r="N71" i="68" s="1"/>
  <c r="O73" i="68" a="1"/>
  <c r="O73" i="68" s="1"/>
  <c r="D74" i="68" a="1"/>
  <c r="D74" i="68" s="1"/>
  <c r="F74" i="68" a="1"/>
  <c r="F74" i="68" s="1"/>
  <c r="M74" i="68" a="1"/>
  <c r="M74" i="68" s="1"/>
  <c r="E75" i="68" a="1"/>
  <c r="E75" i="68" s="1"/>
  <c r="L75" i="68" a="1"/>
  <c r="L75" i="68" s="1"/>
  <c r="B77" i="68" a="1"/>
  <c r="B77" i="68" s="1"/>
  <c r="E77" i="68" a="1"/>
  <c r="E77" i="68" s="1"/>
  <c r="H77" i="68" a="1"/>
  <c r="H77" i="68" s="1"/>
  <c r="J77" i="68" a="1"/>
  <c r="J77" i="68" s="1"/>
  <c r="M77" i="68" a="1"/>
  <c r="M77" i="68" s="1"/>
  <c r="O79" i="68" a="1"/>
  <c r="O79" i="68" s="1"/>
  <c r="J90" i="68" a="1"/>
  <c r="J90" i="68" s="1"/>
  <c r="H83" i="68" a="1"/>
  <c r="H83" i="68" s="1"/>
  <c r="B87" i="68" a="1"/>
  <c r="B87" i="68" s="1"/>
  <c r="O87" i="69" a="1"/>
  <c r="O87" i="69" s="1"/>
  <c r="N87" i="69" a="1"/>
  <c r="N87" i="69" s="1"/>
  <c r="H87" i="69" a="1"/>
  <c r="H87" i="69" s="1"/>
  <c r="E87" i="69" a="1"/>
  <c r="E87" i="69" s="1"/>
  <c r="A86" i="69" a="1"/>
  <c r="A86" i="69" s="1"/>
  <c r="G90" i="69" a="1"/>
  <c r="G90" i="69" s="1"/>
  <c r="B90" i="69" a="1"/>
  <c r="B90" i="69" s="1"/>
  <c r="G89" i="69" a="1"/>
  <c r="G89" i="69" s="1"/>
  <c r="O83" i="69" a="1"/>
  <c r="O83" i="69" s="1"/>
  <c r="N83" i="69" a="1"/>
  <c r="N83" i="69" s="1"/>
  <c r="E83" i="69" a="1"/>
  <c r="E83" i="69" s="1"/>
  <c r="B83" i="69" a="1"/>
  <c r="B83" i="69" s="1"/>
  <c r="A82" i="69" a="1"/>
  <c r="A82" i="69" s="1"/>
  <c r="N80" i="69" a="1"/>
  <c r="N80" i="69" s="1"/>
  <c r="K65" i="69" a="1"/>
  <c r="K65" i="69" s="1"/>
  <c r="I65" i="69" a="1"/>
  <c r="I65" i="69" s="1"/>
  <c r="G65" i="69" a="1"/>
  <c r="G65" i="69" s="1"/>
  <c r="E65" i="69" a="1"/>
  <c r="E65" i="69" s="1"/>
  <c r="J90" i="69" a="1"/>
  <c r="J90" i="69" s="1"/>
  <c r="O79" i="69" a="1"/>
  <c r="O79" i="69" s="1"/>
  <c r="M77" i="69" a="1"/>
  <c r="M77" i="69" s="1"/>
  <c r="J77" i="69" a="1"/>
  <c r="J77" i="69" s="1"/>
  <c r="H77" i="69" a="1"/>
  <c r="H77" i="69" s="1"/>
  <c r="E77" i="69" a="1"/>
  <c r="E77" i="69" s="1"/>
  <c r="B77" i="69" a="1"/>
  <c r="B77" i="69" s="1"/>
  <c r="L75" i="69" a="1"/>
  <c r="L75" i="69" s="1"/>
  <c r="E75" i="69" a="1"/>
  <c r="E75" i="69" s="1"/>
  <c r="M74" i="69" a="1"/>
  <c r="M74" i="69" s="1"/>
  <c r="F74" i="69" a="1"/>
  <c r="F74" i="69" s="1"/>
  <c r="D74" i="69" a="1"/>
  <c r="D74" i="69" s="1"/>
  <c r="O73" i="69" a="1"/>
  <c r="O73" i="69" s="1"/>
  <c r="G71" i="69" a="1"/>
  <c r="G71" i="69" s="1"/>
  <c r="K70" i="69" a="1"/>
  <c r="K70" i="69" s="1"/>
  <c r="I70" i="69" a="1"/>
  <c r="I70" i="69" s="1"/>
  <c r="P69" i="69" a="1"/>
  <c r="P69" i="69" s="1"/>
  <c r="N69" i="69" a="1"/>
  <c r="N69" i="69" s="1"/>
  <c r="K69" i="69" a="1"/>
  <c r="K69" i="69" s="1"/>
  <c r="I69" i="69" a="1"/>
  <c r="I69" i="69" s="1"/>
  <c r="L68" i="69" a="1"/>
  <c r="L68" i="69" s="1"/>
  <c r="F68" i="69" a="1"/>
  <c r="F68" i="69" s="1"/>
  <c r="B67" i="69" a="1"/>
  <c r="B67" i="69" s="1"/>
  <c r="B66" i="69" a="1"/>
  <c r="B66" i="69" s="1"/>
  <c r="N65" i="69" a="1"/>
  <c r="N65" i="69" s="1"/>
  <c r="O64" i="69" a="1"/>
  <c r="O64" i="69" s="1"/>
  <c r="J64" i="69" a="1"/>
  <c r="J64" i="69" s="1"/>
  <c r="F64" i="69" a="1"/>
  <c r="F64" i="69" s="1"/>
  <c r="A63" i="69" a="1"/>
  <c r="A63" i="69" s="1"/>
  <c r="D53" i="69" a="1"/>
  <c r="D53" i="69" s="1"/>
  <c r="H10" i="69" a="1"/>
  <c r="H10" i="69" s="1"/>
  <c r="K10" i="69" a="1"/>
  <c r="K10" i="69" s="1"/>
  <c r="F90" i="69" a="1"/>
  <c r="F90" i="69" s="1"/>
  <c r="A79" i="69" a="1"/>
  <c r="A79" i="69" s="1"/>
  <c r="E78" i="69" a="1"/>
  <c r="E78" i="69" s="1"/>
  <c r="F77" i="69" a="1"/>
  <c r="F77" i="69" s="1"/>
  <c r="D77" i="69" a="1"/>
  <c r="D77" i="69" s="1"/>
  <c r="B76" i="69" a="1"/>
  <c r="B76" i="69" s="1"/>
  <c r="F75" i="69" a="1"/>
  <c r="F75" i="69" s="1"/>
  <c r="D75" i="69" a="1"/>
  <c r="D75" i="69" s="1"/>
  <c r="N74" i="69" a="1"/>
  <c r="N74" i="69" s="1"/>
  <c r="L74" i="69" a="1"/>
  <c r="L74" i="69" s="1"/>
  <c r="E74" i="69" a="1"/>
  <c r="E74" i="69" s="1"/>
  <c r="L73" i="69" a="1"/>
  <c r="L73" i="69" s="1"/>
  <c r="L72" i="69" a="1"/>
  <c r="L72" i="69" s="1"/>
  <c r="H72" i="69" a="1"/>
  <c r="H72" i="69" s="1"/>
  <c r="K71" i="69" a="1"/>
  <c r="K71" i="69" s="1"/>
  <c r="B71" i="69" a="1"/>
  <c r="B71" i="69" s="1"/>
  <c r="J70" i="69" a="1"/>
  <c r="J70" i="69" s="1"/>
  <c r="B70" i="69" a="1"/>
  <c r="B70" i="69" s="1"/>
  <c r="H69" i="69" a="1"/>
  <c r="H69" i="69" s="1"/>
  <c r="O68" i="69" a="1"/>
  <c r="O68" i="69" s="1"/>
  <c r="J68" i="69" a="1"/>
  <c r="J68" i="69" s="1"/>
  <c r="B68" i="69" a="1"/>
  <c r="B68" i="69" s="1"/>
  <c r="M64" i="69" a="1"/>
  <c r="M64" i="69" s="1"/>
  <c r="D64" i="69" a="1"/>
  <c r="D64" i="69" s="1"/>
  <c r="B63" i="69" a="1"/>
  <c r="B63" i="69" s="1"/>
  <c r="L54" i="69" a="1"/>
  <c r="L54" i="69" s="1"/>
  <c r="B61" i="69"/>
  <c r="B60" i="69"/>
  <c r="E61" i="69"/>
  <c r="M65" i="69"/>
  <c r="G61" i="69"/>
  <c r="N72" i="69" a="1"/>
  <c r="N72" i="69" s="1"/>
  <c r="I61" i="69"/>
  <c r="I60" i="69"/>
  <c r="E56" i="69"/>
  <c r="F56" i="69" s="1"/>
  <c r="I56" i="69"/>
  <c r="B57" i="69"/>
  <c r="G57" i="69"/>
  <c r="E58" i="69"/>
  <c r="I58" i="69"/>
  <c r="F61" i="69"/>
  <c r="B80" i="69" a="1"/>
  <c r="B80" i="69" s="1"/>
  <c r="A58" i="69"/>
  <c r="F58" i="69" s="1"/>
  <c r="A57" i="69"/>
  <c r="D58" i="69"/>
  <c r="J65" i="69" s="1" a="1"/>
  <c r="J65" i="69" s="1"/>
  <c r="D57" i="69"/>
  <c r="F54" i="69"/>
  <c r="M90" i="69" a="1"/>
  <c r="M90" i="69" s="1"/>
  <c r="F80" i="69" a="1"/>
  <c r="F80" i="69" s="1"/>
  <c r="J72" i="69" a="1"/>
  <c r="J72" i="69" s="1"/>
  <c r="F72" i="69" a="1"/>
  <c r="F72" i="69" s="1"/>
  <c r="G69" i="69" a="1"/>
  <c r="G69" i="69" s="1"/>
  <c r="J69" i="69" a="1"/>
  <c r="J69" i="69" s="1"/>
  <c r="L59" i="69"/>
  <c r="H58" i="69"/>
  <c r="B91" i="69" s="1" a="1"/>
  <c r="B91" i="69" s="1"/>
  <c r="H57" i="69"/>
  <c r="H56" i="69"/>
  <c r="O74" i="69" a="1"/>
  <c r="O74" i="69" s="1"/>
  <c r="J58" i="69"/>
  <c r="J57" i="69"/>
  <c r="J56" i="69"/>
  <c r="N77" i="69" s="1" a="1"/>
  <c r="N77" i="69" s="1"/>
  <c r="B56" i="69"/>
  <c r="G56" i="69"/>
  <c r="E57" i="69"/>
  <c r="I57" i="69"/>
  <c r="B58" i="69"/>
  <c r="G58" i="69"/>
  <c r="E60" i="69"/>
  <c r="F60" i="69" s="1"/>
  <c r="J60" i="69"/>
  <c r="L60" i="69" s="1"/>
  <c r="D61" i="69"/>
  <c r="H61" i="69"/>
  <c r="L61" i="69" s="1"/>
  <c r="D65" i="69"/>
  <c r="I77" i="69" a="1"/>
  <c r="I77" i="69" s="1"/>
  <c r="G72" i="69" a="1"/>
  <c r="G72" i="69" s="1"/>
  <c r="H83" i="69" a="1"/>
  <c r="H83" i="69" s="1"/>
  <c r="B87" i="69" a="1"/>
  <c r="B87" i="69" s="1"/>
  <c r="K87" i="69" a="1"/>
  <c r="K87" i="69" s="1"/>
  <c r="S10" i="69" a="1"/>
  <c r="S10" i="69" s="1"/>
  <c r="S3" i="62" a="1"/>
  <c r="S3" i="62" s="1"/>
  <c r="S10" i="62" a="1"/>
  <c r="S10" i="62" s="1"/>
  <c r="S10" i="63" a="1"/>
  <c r="S10" i="63" s="1"/>
  <c r="H10" i="63" a="1"/>
  <c r="H10" i="63" s="1"/>
  <c r="S3" i="64" a="1"/>
  <c r="S3" i="64" s="1"/>
  <c r="S10" i="64" a="1"/>
  <c r="S10" i="64" s="1"/>
  <c r="AP6" i="64"/>
  <c r="AP7" i="64"/>
  <c r="AP4" i="64"/>
  <c r="H10" i="64" a="1"/>
  <c r="H10" i="64" s="1"/>
  <c r="K10" i="64" a="1"/>
  <c r="K10" i="64" s="1"/>
  <c r="S3" i="65" a="1"/>
  <c r="S3" i="65" s="1"/>
  <c r="S10" i="65" a="1"/>
  <c r="S10" i="65" s="1"/>
  <c r="AP6" i="65"/>
  <c r="AP7" i="65"/>
  <c r="AP4" i="65"/>
  <c r="S10" i="66" a="1"/>
  <c r="S10" i="66" s="1"/>
  <c r="S10" i="67" a="1"/>
  <c r="S10" i="67" s="1"/>
  <c r="S10" i="68" a="1"/>
  <c r="S10" i="68" s="1"/>
  <c r="S3" i="69" a="1"/>
  <c r="S3" i="69" s="1"/>
  <c r="AP6" i="69"/>
  <c r="AP4" i="69"/>
  <c r="AI20" i="67"/>
  <c r="AI19" i="67"/>
  <c r="AB17" i="69" a="1"/>
  <c r="AB17" i="69" s="1"/>
  <c r="AA17" i="69" a="1"/>
  <c r="AA17" i="69" s="1"/>
  <c r="AB18" i="69" a="1"/>
  <c r="AB18" i="69" s="1"/>
  <c r="AB20" i="69" a="1"/>
  <c r="AB20" i="69" s="1"/>
  <c r="AA20" i="69" a="1"/>
  <c r="AA20" i="69" s="1"/>
  <c r="A15" i="69"/>
  <c r="Z14" i="69" a="1"/>
  <c r="Z14" i="69" s="1"/>
  <c r="B14" i="69"/>
  <c r="AB14" i="69" a="1"/>
  <c r="AB14" i="69" s="1"/>
  <c r="AB16" i="69" a="1"/>
  <c r="AB16" i="69" s="1"/>
  <c r="AB19" i="69" a="1"/>
  <c r="AB19" i="69" s="1"/>
  <c r="AA19" i="69" a="1"/>
  <c r="AA19" i="69" s="1"/>
  <c r="AB21" i="69" a="1"/>
  <c r="AB21" i="69" s="1"/>
  <c r="AA21" i="69" a="1"/>
  <c r="AA21" i="69" s="1"/>
  <c r="AB22" i="69" a="1"/>
  <c r="AB22" i="69" s="1"/>
  <c r="AB23" i="69" a="1"/>
  <c r="AB23" i="69" s="1"/>
  <c r="AA23" i="69" a="1"/>
  <c r="AA23" i="69" s="1"/>
  <c r="AB24" i="69" a="1"/>
  <c r="AB24" i="69" s="1"/>
  <c r="AB25" i="69" a="1"/>
  <c r="AB25" i="69" s="1"/>
  <c r="AA25" i="69" a="1"/>
  <c r="AA25" i="69" s="1"/>
  <c r="AB26" i="69" a="1"/>
  <c r="AB26" i="69" s="1"/>
  <c r="AB27" i="69" a="1"/>
  <c r="AB27" i="69" s="1"/>
  <c r="AA27" i="69" a="1"/>
  <c r="AA27" i="69" s="1"/>
  <c r="AB28" i="69" a="1"/>
  <c r="AB28" i="69" s="1"/>
  <c r="AB29" i="69" a="1"/>
  <c r="AB29" i="69" s="1"/>
  <c r="AA29" i="69" a="1"/>
  <c r="AA29" i="69" s="1"/>
  <c r="AB30" i="69" a="1"/>
  <c r="AB30" i="69" s="1"/>
  <c r="AB31" i="69" a="1"/>
  <c r="AB31" i="69" s="1"/>
  <c r="AA31" i="69" a="1"/>
  <c r="AA31" i="69" s="1"/>
  <c r="AB32" i="69" a="1"/>
  <c r="AB32" i="69" s="1"/>
  <c r="AB33" i="69" a="1"/>
  <c r="AB33" i="69" s="1"/>
  <c r="AA33" i="69" a="1"/>
  <c r="AA33" i="69" s="1"/>
  <c r="AB35" i="69" a="1"/>
  <c r="AB35" i="69" s="1"/>
  <c r="AA35" i="69" a="1"/>
  <c r="AA35" i="69" s="1"/>
  <c r="AB36" i="69" a="1"/>
  <c r="AB36" i="69" s="1"/>
  <c r="AB37" i="69" a="1"/>
  <c r="AB37" i="69" s="1"/>
  <c r="AA37" i="69" a="1"/>
  <c r="AA37" i="69" s="1"/>
  <c r="AB38" i="69" a="1"/>
  <c r="AB38" i="69" s="1"/>
  <c r="AB39" i="69" a="1"/>
  <c r="AB39" i="69" s="1"/>
  <c r="AA39" i="69" a="1"/>
  <c r="AA39" i="69" s="1"/>
  <c r="AB40" i="69" a="1"/>
  <c r="AB40" i="69" s="1"/>
  <c r="AB41" i="69" a="1"/>
  <c r="AB41" i="69" s="1"/>
  <c r="AA41" i="69" a="1"/>
  <c r="AA41" i="69" s="1"/>
  <c r="AP7" i="69"/>
  <c r="H44" i="69"/>
  <c r="AB42" i="69" a="1"/>
  <c r="AB42" i="69" s="1"/>
  <c r="AA42" i="69" a="1"/>
  <c r="AA42" i="69" s="1"/>
  <c r="I44" i="69"/>
  <c r="Z13" i="69" a="1"/>
  <c r="Z13" i="69" s="1"/>
  <c r="AA13" i="69" a="1"/>
  <c r="AA13" i="69" s="1"/>
  <c r="AB13" i="69" a="1"/>
  <c r="AB13" i="69" s="1"/>
  <c r="AI13" i="69" s="1"/>
  <c r="AA14" i="69" a="1"/>
  <c r="AA14" i="69" s="1"/>
  <c r="S14" i="69" s="1" a="1"/>
  <c r="S14" i="69" s="1"/>
  <c r="AA15" i="69" a="1"/>
  <c r="AA15" i="69" s="1"/>
  <c r="AA16" i="69" a="1"/>
  <c r="AA16" i="69" s="1"/>
  <c r="AA18" i="69" a="1"/>
  <c r="AA18" i="69" s="1"/>
  <c r="AA22" i="69" a="1"/>
  <c r="AA22" i="69" s="1"/>
  <c r="AA24" i="69" a="1"/>
  <c r="AA24" i="69" s="1"/>
  <c r="AA26" i="69" a="1"/>
  <c r="AA26" i="69" s="1"/>
  <c r="AA28" i="69" a="1"/>
  <c r="AA28" i="69" s="1"/>
  <c r="AA30" i="69" a="1"/>
  <c r="AA30" i="69" s="1"/>
  <c r="AA32" i="69" a="1"/>
  <c r="AA32" i="69" s="1"/>
  <c r="AA34" i="69" a="1"/>
  <c r="AA34" i="69" s="1"/>
  <c r="AA36" i="69" a="1"/>
  <c r="AA36" i="69" s="1"/>
  <c r="AA38" i="69" a="1"/>
  <c r="AA38" i="69" s="1"/>
  <c r="AA40" i="69" a="1"/>
  <c r="AA40" i="69" s="1"/>
  <c r="A15" i="68"/>
  <c r="Z14" i="68" a="1"/>
  <c r="Z14" i="68" s="1"/>
  <c r="B14" i="68"/>
  <c r="AB14" i="68" a="1"/>
  <c r="AB14" i="68" s="1"/>
  <c r="AA14" i="68" a="1"/>
  <c r="AA14" i="68" s="1"/>
  <c r="AB16" i="68" a="1"/>
  <c r="AB16" i="68" s="1"/>
  <c r="AA16" i="68" a="1"/>
  <c r="AA16" i="68" s="1"/>
  <c r="AB18" i="68" a="1"/>
  <c r="AB18" i="68" s="1"/>
  <c r="AA18" i="68" a="1"/>
  <c r="AA18" i="68" s="1"/>
  <c r="I44" i="68"/>
  <c r="H44" i="68"/>
  <c r="AB13" i="68" a="1"/>
  <c r="AB13" i="68" s="1"/>
  <c r="AA13" i="68" a="1"/>
  <c r="AA13" i="68" s="1"/>
  <c r="AB15" i="68" a="1"/>
  <c r="AB15" i="68" s="1"/>
  <c r="AA15" i="68" a="1"/>
  <c r="AA15" i="68" s="1"/>
  <c r="AB17" i="68" a="1"/>
  <c r="AB17" i="68" s="1"/>
  <c r="AB19" i="68" a="1"/>
  <c r="AB19" i="68" s="1"/>
  <c r="AP4" i="68"/>
  <c r="AP6" i="68"/>
  <c r="AP7" i="68"/>
  <c r="B13" i="68"/>
  <c r="AA17" i="68" a="1"/>
  <c r="AA17" i="68" s="1"/>
  <c r="AA19" i="68" a="1"/>
  <c r="AA19" i="68" s="1"/>
  <c r="AB20" i="68" a="1"/>
  <c r="AB20" i="68" s="1"/>
  <c r="AA20" i="68" a="1"/>
  <c r="AA20" i="68" s="1"/>
  <c r="AB22" i="68" a="1"/>
  <c r="AB22" i="68" s="1"/>
  <c r="AA22" i="68" a="1"/>
  <c r="AA22" i="68" s="1"/>
  <c r="AB23" i="68" a="1"/>
  <c r="AB23" i="68" s="1"/>
  <c r="AA23" i="68" a="1"/>
  <c r="AA23" i="68" s="1"/>
  <c r="AB28" i="68" a="1"/>
  <c r="AB28" i="68" s="1"/>
  <c r="AB29" i="68" a="1"/>
  <c r="AB29" i="68" s="1"/>
  <c r="AA29" i="68" a="1"/>
  <c r="AA29" i="68" s="1"/>
  <c r="AB30" i="68" a="1"/>
  <c r="AB30" i="68" s="1"/>
  <c r="AB31" i="68" a="1"/>
  <c r="AB31" i="68" s="1"/>
  <c r="AA31" i="68" a="1"/>
  <c r="AA31" i="68" s="1"/>
  <c r="Z13" i="68" a="1"/>
  <c r="Z13" i="68" s="1"/>
  <c r="AI20" i="68"/>
  <c r="AB21" i="68" a="1"/>
  <c r="AB21" i="68" s="1"/>
  <c r="AA21" i="68" a="1"/>
  <c r="AA21" i="68" s="1"/>
  <c r="AB24" i="68" a="1"/>
  <c r="AB24" i="68" s="1"/>
  <c r="AA24" i="68" a="1"/>
  <c r="AA24" i="68" s="1"/>
  <c r="AB25" i="68" a="1"/>
  <c r="AB25" i="68" s="1"/>
  <c r="AA25" i="68" a="1"/>
  <c r="AA25" i="68" s="1"/>
  <c r="AB26" i="68" a="1"/>
  <c r="AB26" i="68" s="1"/>
  <c r="AB27" i="68" a="1"/>
  <c r="AB27" i="68" s="1"/>
  <c r="AA27" i="68" a="1"/>
  <c r="AA27" i="68" s="1"/>
  <c r="AB32" i="68" a="1"/>
  <c r="AB32" i="68" s="1"/>
  <c r="AA32" i="68" a="1"/>
  <c r="AA32" i="68" s="1"/>
  <c r="AB33" i="68" a="1"/>
  <c r="AB33" i="68" s="1"/>
  <c r="AA33" i="68" a="1"/>
  <c r="AA33" i="68" s="1"/>
  <c r="AB34" i="68" a="1"/>
  <c r="AB34" i="68" s="1"/>
  <c r="AA34" i="68" a="1"/>
  <c r="AA34" i="68" s="1"/>
  <c r="AB35" i="68" a="1"/>
  <c r="AB35" i="68" s="1"/>
  <c r="AA35" i="68" a="1"/>
  <c r="AA35" i="68" s="1"/>
  <c r="AB36" i="68" a="1"/>
  <c r="AB36" i="68" s="1"/>
  <c r="AA36" i="68" a="1"/>
  <c r="AA36" i="68" s="1"/>
  <c r="AB37" i="68" a="1"/>
  <c r="AB37" i="68" s="1"/>
  <c r="AA37" i="68" a="1"/>
  <c r="AA37" i="68" s="1"/>
  <c r="AB38" i="68" a="1"/>
  <c r="AB38" i="68" s="1"/>
  <c r="AA38" i="68" a="1"/>
  <c r="AA38" i="68" s="1"/>
  <c r="AA39" i="68" a="1"/>
  <c r="AA39" i="68" s="1"/>
  <c r="AB40" i="68" a="1"/>
  <c r="AB40" i="68" s="1"/>
  <c r="AA40" i="68" a="1"/>
  <c r="AA40" i="68" s="1"/>
  <c r="AA41" i="68" a="1"/>
  <c r="AA41" i="68" s="1"/>
  <c r="AB42" i="68" a="1"/>
  <c r="AB42" i="68" s="1"/>
  <c r="AB43" i="68" a="1"/>
  <c r="AB43" i="68" s="1"/>
  <c r="AA43" i="68" a="1"/>
  <c r="AA43" i="68" s="1"/>
  <c r="AA26" i="68" a="1"/>
  <c r="AA26" i="68" s="1"/>
  <c r="AA28" i="68" a="1"/>
  <c r="AA28" i="68" s="1"/>
  <c r="AA30" i="68" a="1"/>
  <c r="AA30" i="68" s="1"/>
  <c r="AA42" i="68" a="1"/>
  <c r="AA42" i="68" s="1"/>
  <c r="I44" i="67"/>
  <c r="AA13" i="67" a="1"/>
  <c r="AA13" i="67" s="1"/>
  <c r="AB13" i="67" a="1"/>
  <c r="AB13" i="67" s="1"/>
  <c r="AP5" i="67"/>
  <c r="Z13" i="67" a="1"/>
  <c r="Z13" i="67" s="1"/>
  <c r="A14" i="67"/>
  <c r="AB17" i="67" a="1"/>
  <c r="AB17" i="67" s="1"/>
  <c r="AA17" i="67" a="1"/>
  <c r="AA17" i="67" s="1"/>
  <c r="AB18" i="67" a="1"/>
  <c r="AB18" i="67" s="1"/>
  <c r="AB20" i="67" a="1"/>
  <c r="AB20" i="67" s="1"/>
  <c r="AA20" i="67" a="1"/>
  <c r="AA20" i="67" s="1"/>
  <c r="AB39" i="67" a="1"/>
  <c r="AB39" i="67" s="1"/>
  <c r="AA39" i="67" a="1"/>
  <c r="AA39" i="67" s="1"/>
  <c r="AB40" i="67" a="1"/>
  <c r="AB40" i="67" s="1"/>
  <c r="AB41" i="67" a="1"/>
  <c r="AB41" i="67" s="1"/>
  <c r="AA41" i="67" a="1"/>
  <c r="AA41" i="67" s="1"/>
  <c r="AB42" i="67" a="1"/>
  <c r="AB42" i="67" s="1"/>
  <c r="AA43" i="67" a="1"/>
  <c r="AA43" i="67" s="1"/>
  <c r="AP4" i="67"/>
  <c r="AP6" i="67"/>
  <c r="AB14" i="67" a="1"/>
  <c r="AB14" i="67" s="1"/>
  <c r="AA14" i="67" a="1"/>
  <c r="AA14" i="67" s="1"/>
  <c r="AB19" i="67" a="1"/>
  <c r="AB19" i="67" s="1"/>
  <c r="AA19" i="67" a="1"/>
  <c r="AA19" i="67" s="1"/>
  <c r="AB21" i="67" a="1"/>
  <c r="AB21" i="67" s="1"/>
  <c r="AA21" i="67" a="1"/>
  <c r="AA21" i="67" s="1"/>
  <c r="AB22" i="67" a="1"/>
  <c r="AB22" i="67" s="1"/>
  <c r="AA22" i="67" a="1"/>
  <c r="AA22" i="67" s="1"/>
  <c r="AB23" i="67" a="1"/>
  <c r="AB23" i="67" s="1"/>
  <c r="AA23" i="67" a="1"/>
  <c r="AA23" i="67" s="1"/>
  <c r="AB24" i="67" a="1"/>
  <c r="AB24" i="67" s="1"/>
  <c r="AB25" i="67" a="1"/>
  <c r="AB25" i="67" s="1"/>
  <c r="AA25" i="67" a="1"/>
  <c r="AA25" i="67" s="1"/>
  <c r="AB26" i="67" a="1"/>
  <c r="AB26" i="67" s="1"/>
  <c r="AB27" i="67" a="1"/>
  <c r="AB27" i="67" s="1"/>
  <c r="AA27" i="67" a="1"/>
  <c r="AA27" i="67" s="1"/>
  <c r="AB28" i="67" a="1"/>
  <c r="AB28" i="67" s="1"/>
  <c r="AB29" i="67" a="1"/>
  <c r="AB29" i="67" s="1"/>
  <c r="AA29" i="67" a="1"/>
  <c r="AA29" i="67" s="1"/>
  <c r="AB31" i="67" a="1"/>
  <c r="AB31" i="67" s="1"/>
  <c r="AA31" i="67" a="1"/>
  <c r="AA31" i="67" s="1"/>
  <c r="AB32" i="67" a="1"/>
  <c r="AB32" i="67" s="1"/>
  <c r="AB33" i="67" a="1"/>
  <c r="AB33" i="67" s="1"/>
  <c r="AA33" i="67" a="1"/>
  <c r="AA33" i="67" s="1"/>
  <c r="AB34" i="67" a="1"/>
  <c r="AB34" i="67" s="1"/>
  <c r="AB35" i="67" a="1"/>
  <c r="AB35" i="67" s="1"/>
  <c r="AA35" i="67" a="1"/>
  <c r="AA35" i="67" s="1"/>
  <c r="AB36" i="67" a="1"/>
  <c r="AB36" i="67" s="1"/>
  <c r="AB37" i="67" a="1"/>
  <c r="AB37" i="67" s="1"/>
  <c r="AA37" i="67" a="1"/>
  <c r="AA37" i="67" s="1"/>
  <c r="AA15" i="67" a="1"/>
  <c r="AA15" i="67" s="1"/>
  <c r="AB15" i="67" a="1"/>
  <c r="AB15" i="67" s="1"/>
  <c r="AA16" i="67" a="1"/>
  <c r="AA16" i="67" s="1"/>
  <c r="AA18" i="67" a="1"/>
  <c r="AA18" i="67" s="1"/>
  <c r="AA24" i="67" a="1"/>
  <c r="AA24" i="67" s="1"/>
  <c r="AA26" i="67" a="1"/>
  <c r="AA26" i="67" s="1"/>
  <c r="AA28" i="67" a="1"/>
  <c r="AA28" i="67" s="1"/>
  <c r="AA30" i="67" a="1"/>
  <c r="AA30" i="67" s="1"/>
  <c r="AA32" i="67" a="1"/>
  <c r="AA32" i="67" s="1"/>
  <c r="AA34" i="67" a="1"/>
  <c r="AA34" i="67" s="1"/>
  <c r="AA36" i="67" a="1"/>
  <c r="AA36" i="67" s="1"/>
  <c r="AA38" i="67" a="1"/>
  <c r="AA38" i="67" s="1"/>
  <c r="AA40" i="67" a="1"/>
  <c r="AA40" i="67" s="1"/>
  <c r="AA42" i="67" a="1"/>
  <c r="AA42" i="67" s="1"/>
  <c r="H44" i="67"/>
  <c r="AA14" i="66" a="1"/>
  <c r="AA14" i="66" s="1"/>
  <c r="AB16" i="66" a="1"/>
  <c r="AB16" i="66" s="1"/>
  <c r="AA16" i="66" a="1"/>
  <c r="AA16" i="66" s="1"/>
  <c r="AB17" i="66" a="1"/>
  <c r="AB17" i="66" s="1"/>
  <c r="I44" i="66"/>
  <c r="AA13" i="66" a="1"/>
  <c r="AA13" i="66" s="1"/>
  <c r="AB15" i="66" a="1"/>
  <c r="AB15" i="66" s="1"/>
  <c r="AA15" i="66" a="1"/>
  <c r="AA15" i="66" s="1"/>
  <c r="H44" i="66"/>
  <c r="AB18" i="66" a="1"/>
  <c r="AB18" i="66" s="1"/>
  <c r="AA18" i="66" a="1"/>
  <c r="AA18" i="66" s="1"/>
  <c r="S2" i="66" a="1"/>
  <c r="S2" i="66" s="1"/>
  <c r="Z13" i="66" a="1"/>
  <c r="Z13" i="66" s="1"/>
  <c r="AI20" i="66"/>
  <c r="A14" i="66"/>
  <c r="AB22" i="66" a="1"/>
  <c r="AB22" i="66" s="1"/>
  <c r="AA22" i="66" a="1"/>
  <c r="AA22" i="66" s="1"/>
  <c r="AB23" i="66" a="1"/>
  <c r="AB23" i="66" s="1"/>
  <c r="AB24" i="66" a="1"/>
  <c r="AB24" i="66" s="1"/>
  <c r="AA24" i="66" a="1"/>
  <c r="AA24" i="66" s="1"/>
  <c r="AB25" i="66" a="1"/>
  <c r="AB25" i="66" s="1"/>
  <c r="AB26" i="66" a="1"/>
  <c r="AB26" i="66" s="1"/>
  <c r="AA26" i="66" a="1"/>
  <c r="AA26" i="66" s="1"/>
  <c r="AB27" i="66" a="1"/>
  <c r="AB27" i="66" s="1"/>
  <c r="AB28" i="66" a="1"/>
  <c r="AB28" i="66" s="1"/>
  <c r="AA28" i="66" a="1"/>
  <c r="AA28" i="66" s="1"/>
  <c r="AB29" i="66" a="1"/>
  <c r="AB29" i="66" s="1"/>
  <c r="AB30" i="66" a="1"/>
  <c r="AB30" i="66" s="1"/>
  <c r="AA30" i="66" a="1"/>
  <c r="AA30" i="66" s="1"/>
  <c r="AB31" i="66" a="1"/>
  <c r="AB31" i="66" s="1"/>
  <c r="AB32" i="66" a="1"/>
  <c r="AB32" i="66" s="1"/>
  <c r="AA32" i="66" a="1"/>
  <c r="AA32" i="66" s="1"/>
  <c r="AB34" i="66" a="1"/>
  <c r="AB34" i="66" s="1"/>
  <c r="AA34" i="66" a="1"/>
  <c r="AA34" i="66" s="1"/>
  <c r="AB35" i="66" a="1"/>
  <c r="AB35" i="66" s="1"/>
  <c r="AB36" i="66" a="1"/>
  <c r="AB36" i="66" s="1"/>
  <c r="AA36" i="66" a="1"/>
  <c r="AA36" i="66" s="1"/>
  <c r="AA37" i="66" a="1"/>
  <c r="AA37" i="66" s="1"/>
  <c r="AB38" i="66" a="1"/>
  <c r="AB38" i="66" s="1"/>
  <c r="AA38" i="66" a="1"/>
  <c r="AA38" i="66" s="1"/>
  <c r="AB39" i="66" a="1"/>
  <c r="AB39" i="66" s="1"/>
  <c r="AA39" i="66" a="1"/>
  <c r="AA39" i="66" s="1"/>
  <c r="AA40" i="66" a="1"/>
  <c r="AA40" i="66" s="1"/>
  <c r="AA41" i="66" a="1"/>
  <c r="AA41" i="66" s="1"/>
  <c r="AP5" i="66"/>
  <c r="AP4" i="66"/>
  <c r="AP6" i="66"/>
  <c r="AA17" i="66" a="1"/>
  <c r="AA17" i="66" s="1"/>
  <c r="AB19" i="66" a="1"/>
  <c r="AB19" i="66" s="1"/>
  <c r="AB21" i="66" a="1"/>
  <c r="AB21" i="66" s="1"/>
  <c r="AA19" i="66" a="1"/>
  <c r="AA19" i="66" s="1"/>
  <c r="AA20" i="66" a="1"/>
  <c r="AA20" i="66" s="1"/>
  <c r="AA21" i="66" a="1"/>
  <c r="AA21" i="66" s="1"/>
  <c r="AA23" i="66" a="1"/>
  <c r="AA23" i="66" s="1"/>
  <c r="AA25" i="66" a="1"/>
  <c r="AA25" i="66" s="1"/>
  <c r="AA27" i="66" a="1"/>
  <c r="AA27" i="66" s="1"/>
  <c r="AA29" i="66" a="1"/>
  <c r="AA29" i="66" s="1"/>
  <c r="AA31" i="66" a="1"/>
  <c r="AA31" i="66" s="1"/>
  <c r="AA33" i="66" a="1"/>
  <c r="AA33" i="66" s="1"/>
  <c r="AA35" i="66" a="1"/>
  <c r="AA35" i="66" s="1"/>
  <c r="AB42" i="66" a="1"/>
  <c r="AB42" i="66" s="1"/>
  <c r="AA42" i="66" a="1"/>
  <c r="AA42" i="66" s="1"/>
  <c r="B13" i="65"/>
  <c r="A15" i="65"/>
  <c r="Z14" i="65" a="1"/>
  <c r="Z14" i="65" s="1"/>
  <c r="B14" i="65"/>
  <c r="AA14" i="65" a="1"/>
  <c r="AA14" i="65" s="1"/>
  <c r="S14" i="65" a="1"/>
  <c r="S14" i="65" s="1"/>
  <c r="AA16" i="65" a="1"/>
  <c r="AA16" i="65" s="1"/>
  <c r="AA17" i="65" a="1"/>
  <c r="AA17" i="65" s="1"/>
  <c r="AA22" i="65" a="1"/>
  <c r="AA22" i="65" s="1"/>
  <c r="AA24" i="65" a="1"/>
  <c r="AA24" i="65" s="1"/>
  <c r="AA26" i="65" a="1"/>
  <c r="AA26" i="65" s="1"/>
  <c r="AA28" i="65" a="1"/>
  <c r="AA28" i="65" s="1"/>
  <c r="AA30" i="65" a="1"/>
  <c r="AA30" i="65" s="1"/>
  <c r="AA32" i="65" a="1"/>
  <c r="AA32" i="65" s="1"/>
  <c r="AA34" i="65" a="1"/>
  <c r="AA34" i="65" s="1"/>
  <c r="AA36" i="65" a="1"/>
  <c r="AA36" i="65" s="1"/>
  <c r="AA38" i="65" a="1"/>
  <c r="AA38" i="65" s="1"/>
  <c r="AA40" i="65" a="1"/>
  <c r="AA40" i="65" s="1"/>
  <c r="AA42" i="65" a="1"/>
  <c r="AA42" i="65" s="1"/>
  <c r="I44" i="65"/>
  <c r="H44" i="65"/>
  <c r="AA13" i="65" a="1"/>
  <c r="AA13" i="65" s="1"/>
  <c r="AI20" i="65"/>
  <c r="AA15" i="65" a="1"/>
  <c r="AA15" i="65" s="1"/>
  <c r="AA18" i="65" a="1"/>
  <c r="AA18" i="65" s="1"/>
  <c r="K10" i="65" a="1"/>
  <c r="K10" i="65" s="1"/>
  <c r="H10" i="65" a="1"/>
  <c r="H10" i="65" s="1"/>
  <c r="Z13" i="65" a="1"/>
  <c r="Z13" i="65" s="1"/>
  <c r="S13" i="65" s="1" a="1"/>
  <c r="S13" i="65" s="1"/>
  <c r="B13" i="64"/>
  <c r="B14" i="64"/>
  <c r="A15" i="64"/>
  <c r="Z14" i="64" a="1"/>
  <c r="Z14" i="64" s="1"/>
  <c r="S14" i="64" s="1" a="1"/>
  <c r="S14" i="64" s="1"/>
  <c r="AA19" i="64" a="1"/>
  <c r="AA19" i="64" s="1"/>
  <c r="AA21" i="64" a="1"/>
  <c r="AA21" i="64" s="1"/>
  <c r="AA23" i="64" a="1"/>
  <c r="AA23" i="64" s="1"/>
  <c r="AA25" i="64" a="1"/>
  <c r="AA25" i="64" s="1"/>
  <c r="AA27" i="64" a="1"/>
  <c r="AA27" i="64" s="1"/>
  <c r="H44" i="64"/>
  <c r="AA17" i="64" a="1"/>
  <c r="AA17" i="64" s="1"/>
  <c r="AA20" i="64" a="1"/>
  <c r="AA20" i="64" s="1"/>
  <c r="Z13" i="64" a="1"/>
  <c r="Z13" i="64" s="1"/>
  <c r="AA13" i="64" a="1"/>
  <c r="AA13" i="64" s="1"/>
  <c r="AA14" i="64" a="1"/>
  <c r="AA14" i="64" s="1"/>
  <c r="AA15" i="64" a="1"/>
  <c r="AA15" i="64" s="1"/>
  <c r="AA16" i="64" a="1"/>
  <c r="AA16" i="64" s="1"/>
  <c r="AA18" i="64" a="1"/>
  <c r="AA18" i="64" s="1"/>
  <c r="AA22" i="64" a="1"/>
  <c r="AA22" i="64" s="1"/>
  <c r="AA24" i="64" a="1"/>
  <c r="AA24" i="64" s="1"/>
  <c r="AA26" i="64" a="1"/>
  <c r="AA26" i="64" s="1"/>
  <c r="AA28" i="64" a="1"/>
  <c r="AA28" i="64" s="1"/>
  <c r="AA29" i="64" a="1"/>
  <c r="AA29" i="64" s="1"/>
  <c r="AA31" i="64" a="1"/>
  <c r="AA31" i="64" s="1"/>
  <c r="AA33" i="64" a="1"/>
  <c r="AA33" i="64" s="1"/>
  <c r="AA35" i="64" a="1"/>
  <c r="AA35" i="64" s="1"/>
  <c r="I44" i="64"/>
  <c r="AA36" i="64" a="1"/>
  <c r="AA36" i="64" s="1"/>
  <c r="AA38" i="64" a="1"/>
  <c r="AA38" i="64" s="1"/>
  <c r="AA40" i="64" a="1"/>
  <c r="AA40" i="64" s="1"/>
  <c r="AA42" i="64" a="1"/>
  <c r="AA42" i="64" s="1"/>
  <c r="AA37" i="64" a="1"/>
  <c r="AA37" i="64" s="1"/>
  <c r="AA39" i="64" a="1"/>
  <c r="AA39" i="64" s="1"/>
  <c r="AA41" i="64" a="1"/>
  <c r="AA41" i="64" s="1"/>
  <c r="AA43" i="64" a="1"/>
  <c r="AA43" i="64" s="1"/>
  <c r="AA14" i="63" a="1"/>
  <c r="AA14" i="63" s="1"/>
  <c r="AA16" i="63" a="1"/>
  <c r="AA16" i="63" s="1"/>
  <c r="AA22" i="63" a="1"/>
  <c r="AA22" i="63" s="1"/>
  <c r="AA24" i="63" a="1"/>
  <c r="AA24" i="63" s="1"/>
  <c r="AA26" i="63" a="1"/>
  <c r="AA26" i="63" s="1"/>
  <c r="H44" i="63"/>
  <c r="I44" i="63"/>
  <c r="AA13" i="63" a="1"/>
  <c r="AA13" i="63" s="1"/>
  <c r="AI20" i="63"/>
  <c r="AA15" i="63" a="1"/>
  <c r="AA15" i="63" s="1"/>
  <c r="AA18" i="63" a="1"/>
  <c r="AA18" i="63" s="1"/>
  <c r="AP5" i="63"/>
  <c r="Z13" i="63" a="1"/>
  <c r="Z13" i="63" s="1"/>
  <c r="S13" i="63" s="1" a="1"/>
  <c r="S13" i="63" s="1"/>
  <c r="A14" i="63"/>
  <c r="AA28" i="63" a="1"/>
  <c r="AA28" i="63" s="1"/>
  <c r="AA30" i="63" a="1"/>
  <c r="AA30" i="63" s="1"/>
  <c r="AA32" i="63" a="1"/>
  <c r="AA32" i="63" s="1"/>
  <c r="AA34" i="63" a="1"/>
  <c r="AA34" i="63" s="1"/>
  <c r="AA36" i="63" a="1"/>
  <c r="AA36" i="63" s="1"/>
  <c r="AA38" i="63" a="1"/>
  <c r="AA38" i="63" s="1"/>
  <c r="AA40" i="63" a="1"/>
  <c r="AA40" i="63" s="1"/>
  <c r="AA42" i="63" a="1"/>
  <c r="AA42" i="63" s="1"/>
  <c r="AP4" i="63"/>
  <c r="AP6" i="63"/>
  <c r="AA17" i="63" a="1"/>
  <c r="AA17" i="63" s="1"/>
  <c r="AA19" i="63" a="1"/>
  <c r="AA19" i="63" s="1"/>
  <c r="AA20" i="63" a="1"/>
  <c r="AA20" i="63" s="1"/>
  <c r="AA21" i="63" a="1"/>
  <c r="AA21" i="63" s="1"/>
  <c r="AA23" i="63" a="1"/>
  <c r="AA23" i="63" s="1"/>
  <c r="AA25" i="63" a="1"/>
  <c r="AA25" i="63" s="1"/>
  <c r="AA27" i="63" a="1"/>
  <c r="AA27" i="63" s="1"/>
  <c r="AA43" i="63" a="1"/>
  <c r="AA43" i="63" s="1"/>
  <c r="AP6" i="62"/>
  <c r="AP7" i="62"/>
  <c r="AP4" i="62"/>
  <c r="AB42" i="62" a="1"/>
  <c r="AB42" i="62" s="1"/>
  <c r="AI19" i="62"/>
  <c r="AB36" i="62" a="1"/>
  <c r="AB36" i="62" s="1"/>
  <c r="AB38" i="62" a="1"/>
  <c r="AB38" i="62" s="1"/>
  <c r="AB40" i="62" a="1"/>
  <c r="AB40" i="62" s="1"/>
  <c r="AB37" i="62" a="1"/>
  <c r="AB37" i="62" s="1"/>
  <c r="AB39" i="62" a="1"/>
  <c r="AB39" i="62" s="1"/>
  <c r="AB41" i="62" a="1"/>
  <c r="AB41" i="62" s="1"/>
  <c r="A15" i="62"/>
  <c r="Z14" i="62" a="1"/>
  <c r="Z14" i="62" s="1"/>
  <c r="B14" i="62"/>
  <c r="AA14" i="62" a="1"/>
  <c r="AA14" i="62" s="1"/>
  <c r="S14" i="62" a="1"/>
  <c r="S14" i="62" s="1"/>
  <c r="AA16" i="62" a="1"/>
  <c r="AA16" i="62" s="1"/>
  <c r="AA17" i="62" a="1"/>
  <c r="AA17" i="62" s="1"/>
  <c r="AA22" i="62" a="1"/>
  <c r="AA22" i="62" s="1"/>
  <c r="AA24" i="62" a="1"/>
  <c r="AA24" i="62" s="1"/>
  <c r="AA26" i="62" a="1"/>
  <c r="AA26" i="62" s="1"/>
  <c r="AA28" i="62" a="1"/>
  <c r="AA28" i="62" s="1"/>
  <c r="AA30" i="62" a="1"/>
  <c r="AA30" i="62" s="1"/>
  <c r="AA32" i="62" a="1"/>
  <c r="AA32" i="62" s="1"/>
  <c r="AA34" i="62" a="1"/>
  <c r="AA34" i="62" s="1"/>
  <c r="AA36" i="62" a="1"/>
  <c r="AA36" i="62" s="1"/>
  <c r="AA38" i="62" a="1"/>
  <c r="AA38" i="62" s="1"/>
  <c r="AA40" i="62" a="1"/>
  <c r="AA40" i="62" s="1"/>
  <c r="AA42" i="62" a="1"/>
  <c r="AA42" i="62" s="1"/>
  <c r="I44" i="62"/>
  <c r="AA13" i="62" a="1"/>
  <c r="AA13" i="62" s="1"/>
  <c r="AI20" i="62"/>
  <c r="AA15" i="62" a="1"/>
  <c r="AA15" i="62" s="1"/>
  <c r="AA18" i="62" a="1"/>
  <c r="AA18" i="62" s="1"/>
  <c r="K10" i="62" a="1"/>
  <c r="K10" i="62" s="1"/>
  <c r="H10" i="62" a="1"/>
  <c r="H10" i="62" s="1"/>
  <c r="Z13" i="62" a="1"/>
  <c r="Z13" i="62" s="1"/>
  <c r="B13" i="61"/>
  <c r="AB18" i="61" a="1"/>
  <c r="AB18" i="61" s="1"/>
  <c r="AB14" i="61" a="1"/>
  <c r="AB14" i="61" s="1"/>
  <c r="AB15" i="61" a="1"/>
  <c r="AB15" i="61" s="1"/>
  <c r="S3" i="61" a="1"/>
  <c r="S3" i="61" s="1"/>
  <c r="AP6" i="61"/>
  <c r="AP7" i="61"/>
  <c r="AP4" i="61"/>
  <c r="S10" i="61" a="1"/>
  <c r="S10" i="61" s="1"/>
  <c r="A15" i="61"/>
  <c r="Z14" i="61" a="1"/>
  <c r="Z14" i="61" s="1"/>
  <c r="B14" i="61"/>
  <c r="AB17" i="61" a="1"/>
  <c r="AB17" i="61" s="1"/>
  <c r="AA17" i="61" a="1"/>
  <c r="AA17" i="61" s="1"/>
  <c r="AA19" i="61" a="1"/>
  <c r="AA19" i="61" s="1"/>
  <c r="AB19" i="61" a="1"/>
  <c r="AB19" i="61" s="1"/>
  <c r="AB21" i="61" a="1"/>
  <c r="AB21" i="61" s="1"/>
  <c r="AA21" i="61" a="1"/>
  <c r="AA21" i="61" s="1"/>
  <c r="AB22" i="61" a="1"/>
  <c r="AB22" i="61" s="1"/>
  <c r="AB23" i="61" a="1"/>
  <c r="AB23" i="61" s="1"/>
  <c r="AA23" i="61" a="1"/>
  <c r="AA23" i="61" s="1"/>
  <c r="AB24" i="61" a="1"/>
  <c r="AB24" i="61" s="1"/>
  <c r="AF17" i="61" a="1"/>
  <c r="AF17" i="61" s="1"/>
  <c r="AI19" i="61"/>
  <c r="AI20" i="61"/>
  <c r="AB16" i="61" a="1"/>
  <c r="AB16" i="61" s="1"/>
  <c r="AB20" i="61" a="1"/>
  <c r="AB20" i="61" s="1"/>
  <c r="AA20" i="61" a="1"/>
  <c r="AA20" i="61" s="1"/>
  <c r="AB25" i="61" a="1"/>
  <c r="AB25" i="61" s="1"/>
  <c r="AA25" i="61" a="1"/>
  <c r="AA25" i="61" s="1"/>
  <c r="AB26" i="61" a="1"/>
  <c r="AB26" i="61" s="1"/>
  <c r="AB27" i="61" a="1"/>
  <c r="AB27" i="61" s="1"/>
  <c r="AA27" i="61" a="1"/>
  <c r="AA27" i="61" s="1"/>
  <c r="AB28" i="61" a="1"/>
  <c r="AB28" i="61" s="1"/>
  <c r="AB29" i="61" a="1"/>
  <c r="AB29" i="61" s="1"/>
  <c r="AA29" i="61" a="1"/>
  <c r="AA29" i="61" s="1"/>
  <c r="AB30" i="61" a="1"/>
  <c r="AB30" i="61" s="1"/>
  <c r="AB31" i="61" a="1"/>
  <c r="AB31" i="61" s="1"/>
  <c r="AA31" i="61" a="1"/>
  <c r="AA31" i="61" s="1"/>
  <c r="AB33" i="61" a="1"/>
  <c r="AB33" i="61" s="1"/>
  <c r="AA33" i="61" a="1"/>
  <c r="AA33" i="61" s="1"/>
  <c r="AB34" i="61" a="1"/>
  <c r="AB34" i="61" s="1"/>
  <c r="AB35" i="61" a="1"/>
  <c r="AB35" i="61" s="1"/>
  <c r="AA35" i="61" a="1"/>
  <c r="AA35" i="61" s="1"/>
  <c r="AB36" i="61" a="1"/>
  <c r="AB36" i="61" s="1"/>
  <c r="AB37" i="61" a="1"/>
  <c r="AB37" i="61" s="1"/>
  <c r="AA37" i="61" a="1"/>
  <c r="AA37" i="61" s="1"/>
  <c r="AB38" i="61" a="1"/>
  <c r="AB38" i="61" s="1"/>
  <c r="AA38" i="61" a="1"/>
  <c r="AA38" i="61" s="1"/>
  <c r="AF39" i="61" a="1"/>
  <c r="AF39" i="61" s="1"/>
  <c r="AB39" i="61" a="1"/>
  <c r="AB39" i="61" s="1"/>
  <c r="AA39" i="61" a="1"/>
  <c r="AA39" i="61" s="1"/>
  <c r="AF14" i="61" a="1"/>
  <c r="AF14" i="61" s="1"/>
  <c r="AF24" i="61" a="1"/>
  <c r="AF24" i="61" s="1"/>
  <c r="AB40" i="61" a="1"/>
  <c r="AB40" i="61" s="1"/>
  <c r="AA40" i="61" a="1"/>
  <c r="AA40" i="61" s="1"/>
  <c r="AB41" i="61" a="1"/>
  <c r="AB41" i="61" s="1"/>
  <c r="AB42" i="61" a="1"/>
  <c r="AB42" i="61" s="1"/>
  <c r="AA42" i="61" a="1"/>
  <c r="AA42" i="61" s="1"/>
  <c r="AB43" i="61" a="1"/>
  <c r="AB43" i="61" s="1"/>
  <c r="I44" i="61"/>
  <c r="AF18" i="61" a="1"/>
  <c r="AF18" i="61" s="1"/>
  <c r="Z13" i="61" a="1"/>
  <c r="Z13" i="61" s="1"/>
  <c r="AA13" i="61" a="1"/>
  <c r="AA13" i="61" s="1"/>
  <c r="AB13" i="61" a="1"/>
  <c r="AB13" i="61" s="1"/>
  <c r="AA14" i="61" a="1"/>
  <c r="AA14" i="61" s="1"/>
  <c r="AA15" i="61" a="1"/>
  <c r="AA15" i="61" s="1"/>
  <c r="AA16" i="61" a="1"/>
  <c r="AA16" i="61" s="1"/>
  <c r="AA18" i="61" a="1"/>
  <c r="AA18" i="61" s="1"/>
  <c r="AA22" i="61" a="1"/>
  <c r="AA22" i="61" s="1"/>
  <c r="AA24" i="61" a="1"/>
  <c r="AA24" i="61" s="1"/>
  <c r="AA26" i="61" a="1"/>
  <c r="AA26" i="61" s="1"/>
  <c r="AA28" i="61" a="1"/>
  <c r="AA28" i="61" s="1"/>
  <c r="AA30" i="61" a="1"/>
  <c r="AA30" i="61" s="1"/>
  <c r="AA32" i="61" a="1"/>
  <c r="AA32" i="61" s="1"/>
  <c r="AA34" i="61" a="1"/>
  <c r="AA34" i="61" s="1"/>
  <c r="AA36" i="61" a="1"/>
  <c r="AA36" i="61" s="1"/>
  <c r="AI21" i="57" a="1"/>
  <c r="AI21" i="57" s="1"/>
  <c r="AI21" i="58" a="1"/>
  <c r="AI21" i="58"/>
  <c r="AI21" i="59" a="1"/>
  <c r="AI21" i="59" s="1"/>
  <c r="B139" i="69" l="1"/>
  <c r="B130" i="69"/>
  <c r="E130" i="69" s="1" a="1"/>
  <c r="E130" i="69" s="1"/>
  <c r="B139" i="68"/>
  <c r="B130" i="68"/>
  <c r="E130" i="68" s="1" a="1"/>
  <c r="E130" i="68" s="1"/>
  <c r="B139" i="67"/>
  <c r="B130" i="67"/>
  <c r="E130" i="67" s="1" a="1"/>
  <c r="E130" i="67" s="1"/>
  <c r="B139" i="65"/>
  <c r="B130" i="65"/>
  <c r="E130" i="65" s="1" a="1"/>
  <c r="E130" i="65" s="1"/>
  <c r="B139" i="64"/>
  <c r="B130" i="64"/>
  <c r="E130" i="64" s="1" a="1"/>
  <c r="E130" i="64" s="1"/>
  <c r="B139" i="63"/>
  <c r="B130" i="63"/>
  <c r="E130" i="63" s="1" a="1"/>
  <c r="E130" i="63" s="1"/>
  <c r="B139" i="62"/>
  <c r="B130" i="62"/>
  <c r="E130" i="62" s="1" a="1"/>
  <c r="E130" i="62" s="1"/>
  <c r="B139" i="61"/>
  <c r="B130" i="61"/>
  <c r="E130" i="61" s="1" a="1"/>
  <c r="E130" i="61" s="1"/>
  <c r="B139" i="59"/>
  <c r="B130" i="59"/>
  <c r="E130" i="59" s="1" a="1"/>
  <c r="E130" i="59" s="1"/>
  <c r="B139" i="58"/>
  <c r="B130" i="58"/>
  <c r="E130" i="58" s="1" a="1"/>
  <c r="E130" i="58" s="1"/>
  <c r="B91" i="67" a="1"/>
  <c r="B91" i="67" s="1"/>
  <c r="J69" i="67" a="1"/>
  <c r="J69" i="67" s="1"/>
  <c r="B65" i="67" a="1"/>
  <c r="B65" i="67" s="1"/>
  <c r="H65" i="65" a="1"/>
  <c r="H65" i="65" s="1"/>
  <c r="B91" i="65" a="1"/>
  <c r="B91" i="65" s="1"/>
  <c r="B65" i="65" a="1"/>
  <c r="B65" i="65" s="1"/>
  <c r="J69" i="63" a="1"/>
  <c r="J69" i="63" s="1"/>
  <c r="L61" i="62"/>
  <c r="L56" i="62"/>
  <c r="L60" i="62"/>
  <c r="O69" i="61" a="1"/>
  <c r="O69" i="61" s="1"/>
  <c r="O69" i="59" a="1"/>
  <c r="O69" i="59" s="1"/>
  <c r="L61" i="58"/>
  <c r="L60" i="58"/>
  <c r="H188" i="57" a="1"/>
  <c r="H188" i="57" s="1"/>
  <c r="H95" i="57" a="1"/>
  <c r="H95" i="57" s="1"/>
  <c r="J157" i="57"/>
  <c r="J65" i="57" s="1" a="1"/>
  <c r="J65" i="57" s="1"/>
  <c r="H219" i="57" a="1"/>
  <c r="H219" i="57" s="1"/>
  <c r="O219" i="57" s="1"/>
  <c r="B223" i="57" s="1"/>
  <c r="L69" i="57" a="1"/>
  <c r="L69" i="57" s="1"/>
  <c r="H65" i="57" a="1"/>
  <c r="H65" i="57" s="1"/>
  <c r="B65" i="57" a="1"/>
  <c r="B65" i="57" s="1"/>
  <c r="H64" i="57" a="1"/>
  <c r="H64" i="57" s="1"/>
  <c r="O69" i="57" a="1"/>
  <c r="O69" i="57" s="1"/>
  <c r="O179" i="57"/>
  <c r="O88" i="57" s="1" a="1"/>
  <c r="O88" i="57" s="1"/>
  <c r="O175" i="57"/>
  <c r="O84" i="57" s="1" a="1"/>
  <c r="O84" i="57" s="1"/>
  <c r="O171" i="57"/>
  <c r="O80" i="57" s="1" a="1"/>
  <c r="O80" i="57" s="1"/>
  <c r="F126" i="57"/>
  <c r="O126" i="57" s="1"/>
  <c r="F95" i="57"/>
  <c r="F157" i="57"/>
  <c r="O157" i="57" s="1"/>
  <c r="F60" i="57"/>
  <c r="O188" i="57"/>
  <c r="B192" i="57" s="1"/>
  <c r="N72" i="57" a="1"/>
  <c r="N72" i="57" s="1"/>
  <c r="F56" i="57"/>
  <c r="F61" i="57"/>
  <c r="F58" i="57"/>
  <c r="F91" i="58" a="1"/>
  <c r="F91" i="58" s="1"/>
  <c r="B88" i="58" a="1"/>
  <c r="B88" i="58" s="1"/>
  <c r="B84" i="58" a="1"/>
  <c r="B84" i="58" s="1"/>
  <c r="B72" i="58" a="1"/>
  <c r="B72" i="58" s="1"/>
  <c r="E72" i="58" a="1"/>
  <c r="E72" i="58" s="1"/>
  <c r="L58" i="58"/>
  <c r="L56" i="58"/>
  <c r="F57" i="58"/>
  <c r="L57" i="58" s="1"/>
  <c r="B65" i="58" a="1"/>
  <c r="B65" i="58" s="1"/>
  <c r="H64" i="58" a="1"/>
  <c r="H64" i="58" s="1"/>
  <c r="Q89" i="58"/>
  <c r="Q84" i="58"/>
  <c r="Q80" i="58"/>
  <c r="Q74" i="58" a="1"/>
  <c r="Q74" i="58" s="1"/>
  <c r="O88" i="58" a="1"/>
  <c r="O88" i="58" s="1"/>
  <c r="O84" i="58" a="1"/>
  <c r="O84" i="58" s="1"/>
  <c r="O80" i="58" a="1"/>
  <c r="O80" i="58" s="1"/>
  <c r="F78" i="58" a="1"/>
  <c r="F78" i="58" s="1"/>
  <c r="K77" i="58" a="1"/>
  <c r="K77" i="58" s="1"/>
  <c r="F88" i="58" a="1"/>
  <c r="F88" i="58" s="1"/>
  <c r="K83" i="58" a="1"/>
  <c r="K83" i="58" s="1"/>
  <c r="H91" i="58" a="1"/>
  <c r="H91" i="58" s="1"/>
  <c r="O69" i="58" a="1"/>
  <c r="O69" i="58" s="1"/>
  <c r="L69" i="58" a="1"/>
  <c r="L69" i="58" s="1"/>
  <c r="H65" i="58" a="1"/>
  <c r="H65" i="58" s="1"/>
  <c r="P84" i="58"/>
  <c r="P80" i="58"/>
  <c r="P89" i="58"/>
  <c r="P74" i="58" a="1"/>
  <c r="P74" i="58" s="1"/>
  <c r="Q88" i="58"/>
  <c r="Q83" i="58"/>
  <c r="Q79" i="58"/>
  <c r="Q73" i="58" a="1"/>
  <c r="Q73" i="58" s="1"/>
  <c r="H64" i="59" a="1"/>
  <c r="H64" i="59" s="1"/>
  <c r="Q89" i="59"/>
  <c r="Q84" i="59"/>
  <c r="Q80" i="59"/>
  <c r="Q74" i="59" a="1"/>
  <c r="Q74" i="59" s="1"/>
  <c r="O88" i="59" a="1"/>
  <c r="O88" i="59" s="1"/>
  <c r="O84" i="59" a="1"/>
  <c r="O84" i="59" s="1"/>
  <c r="O80" i="59" a="1"/>
  <c r="O80" i="59" s="1"/>
  <c r="B91" i="59" a="1"/>
  <c r="B91" i="59" s="1"/>
  <c r="J69" i="59" a="1"/>
  <c r="J69" i="59" s="1"/>
  <c r="K77" i="59" a="1"/>
  <c r="K77" i="59" s="1"/>
  <c r="G69" i="59" a="1"/>
  <c r="G69" i="59" s="1"/>
  <c r="F88" i="59" a="1"/>
  <c r="F88" i="59" s="1"/>
  <c r="K83" i="59" a="1"/>
  <c r="K83" i="59" s="1"/>
  <c r="F56" i="59"/>
  <c r="L56" i="59" s="1"/>
  <c r="L61" i="59"/>
  <c r="F61" i="59"/>
  <c r="F58" i="59"/>
  <c r="F91" i="59" s="1" a="1"/>
  <c r="F91" i="59" s="1"/>
  <c r="B72" i="59" a="1"/>
  <c r="B72" i="59" s="1"/>
  <c r="P84" i="59"/>
  <c r="P80" i="59"/>
  <c r="P89" i="59"/>
  <c r="P74" i="59" a="1"/>
  <c r="P74" i="59" s="1"/>
  <c r="Q88" i="59"/>
  <c r="Q83" i="59"/>
  <c r="Q79" i="59"/>
  <c r="Q73" i="59" a="1"/>
  <c r="Q73" i="59" s="1"/>
  <c r="L69" i="59" a="1"/>
  <c r="L69" i="59" s="1"/>
  <c r="H65" i="59" a="1"/>
  <c r="H65" i="59" s="1"/>
  <c r="L60" i="59"/>
  <c r="F60" i="59"/>
  <c r="F57" i="59"/>
  <c r="L57" i="59" s="1"/>
  <c r="B65" i="59" a="1"/>
  <c r="B65" i="59" s="1"/>
  <c r="H64" i="61" a="1"/>
  <c r="H64" i="61" s="1"/>
  <c r="Q89" i="61"/>
  <c r="Q84" i="61"/>
  <c r="Q80" i="61"/>
  <c r="Q74" i="61" a="1"/>
  <c r="Q74" i="61" s="1"/>
  <c r="O88" i="61" a="1"/>
  <c r="O88" i="61" s="1"/>
  <c r="O84" i="61" a="1"/>
  <c r="O84" i="61" s="1"/>
  <c r="O80" i="61" a="1"/>
  <c r="O80" i="61" s="1"/>
  <c r="L69" i="61" a="1"/>
  <c r="L69" i="61" s="1"/>
  <c r="B91" i="61" a="1"/>
  <c r="B91" i="61" s="1"/>
  <c r="J69" i="61" a="1"/>
  <c r="J69" i="61" s="1"/>
  <c r="F78" i="61" a="1"/>
  <c r="F78" i="61" s="1"/>
  <c r="K77" i="61" a="1"/>
  <c r="K77" i="61" s="1"/>
  <c r="G69" i="61" a="1"/>
  <c r="G69" i="61" s="1"/>
  <c r="F88" i="61" a="1"/>
  <c r="F88" i="61" s="1"/>
  <c r="K83" i="61" a="1"/>
  <c r="K83" i="61" s="1"/>
  <c r="F56" i="61"/>
  <c r="L61" i="61"/>
  <c r="F61" i="61"/>
  <c r="F58" i="61"/>
  <c r="F91" i="61" s="1" a="1"/>
  <c r="F91" i="61" s="1"/>
  <c r="B88" i="61" a="1"/>
  <c r="B88" i="61" s="1"/>
  <c r="B72" i="61" a="1"/>
  <c r="B72" i="61" s="1"/>
  <c r="H65" i="61" a="1"/>
  <c r="H65" i="61" s="1"/>
  <c r="L56" i="61"/>
  <c r="P84" i="61"/>
  <c r="P80" i="61"/>
  <c r="P89" i="61"/>
  <c r="P74" i="61" a="1"/>
  <c r="P74" i="61" s="1"/>
  <c r="Q88" i="61"/>
  <c r="Q83" i="61"/>
  <c r="Q79" i="61"/>
  <c r="Q73" i="61" a="1"/>
  <c r="Q73" i="61" s="1"/>
  <c r="L60" i="61"/>
  <c r="F60" i="61"/>
  <c r="F57" i="61"/>
  <c r="L57" i="61" s="1"/>
  <c r="B65" i="61" a="1"/>
  <c r="B65" i="61" s="1"/>
  <c r="F91" i="62" a="1"/>
  <c r="F91" i="62" s="1"/>
  <c r="B88" i="62" a="1"/>
  <c r="B88" i="62" s="1"/>
  <c r="B84" i="62" a="1"/>
  <c r="B84" i="62" s="1"/>
  <c r="B72" i="62" a="1"/>
  <c r="B72" i="62" s="1"/>
  <c r="E72" i="62" a="1"/>
  <c r="E72" i="62" s="1"/>
  <c r="L58" i="62"/>
  <c r="F57" i="62"/>
  <c r="L57" i="62" s="1"/>
  <c r="B65" i="62" a="1"/>
  <c r="B65" i="62" s="1"/>
  <c r="L69" i="62" a="1"/>
  <c r="L69" i="62" s="1"/>
  <c r="H65" i="62" a="1"/>
  <c r="H65" i="62" s="1"/>
  <c r="P84" i="62"/>
  <c r="P80" i="62"/>
  <c r="P89" i="62"/>
  <c r="P74" i="62" a="1"/>
  <c r="P74" i="62" s="1"/>
  <c r="Q88" i="62"/>
  <c r="Q83" i="62"/>
  <c r="Q79" i="62"/>
  <c r="Q73" i="62" a="1"/>
  <c r="Q73" i="62" s="1"/>
  <c r="O88" i="62" a="1"/>
  <c r="O88" i="62" s="1"/>
  <c r="O84" i="62" a="1"/>
  <c r="O84" i="62" s="1"/>
  <c r="O80" i="62" a="1"/>
  <c r="O80" i="62" s="1"/>
  <c r="B91" i="62" a="1"/>
  <c r="B91" i="62" s="1"/>
  <c r="J69" i="62" a="1"/>
  <c r="J69" i="62" s="1"/>
  <c r="K77" i="62" a="1"/>
  <c r="K77" i="62" s="1"/>
  <c r="G69" i="62" a="1"/>
  <c r="G69" i="62" s="1"/>
  <c r="F88" i="62" a="1"/>
  <c r="F88" i="62" s="1"/>
  <c r="K83" i="62" a="1"/>
  <c r="K83" i="62" s="1"/>
  <c r="F84" i="62" a="1"/>
  <c r="F84" i="62" s="1"/>
  <c r="H91" i="62" a="1"/>
  <c r="H91" i="62" s="1"/>
  <c r="O69" i="62" a="1"/>
  <c r="O69" i="62" s="1"/>
  <c r="H64" i="62" a="1"/>
  <c r="H64" i="62" s="1"/>
  <c r="Q89" i="62"/>
  <c r="Q84" i="62"/>
  <c r="Q80" i="62"/>
  <c r="Q74" i="62" a="1"/>
  <c r="Q74" i="62" s="1"/>
  <c r="P84" i="63"/>
  <c r="P80" i="63"/>
  <c r="P74" i="63" a="1"/>
  <c r="P74" i="63" s="1"/>
  <c r="P89" i="63"/>
  <c r="Q88" i="63"/>
  <c r="Q83" i="63"/>
  <c r="Q79" i="63"/>
  <c r="Q73" i="63" a="1"/>
  <c r="Q73" i="63" s="1"/>
  <c r="N72" i="63" a="1"/>
  <c r="N72" i="63" s="1"/>
  <c r="F72" i="63" a="1"/>
  <c r="F72" i="63" s="1"/>
  <c r="L57" i="63"/>
  <c r="F56" i="63"/>
  <c r="L56" i="63" s="1"/>
  <c r="L61" i="63"/>
  <c r="F61" i="63"/>
  <c r="F58" i="63"/>
  <c r="H64" i="63" a="1"/>
  <c r="H64" i="63" s="1"/>
  <c r="Q89" i="63"/>
  <c r="Q84" i="63"/>
  <c r="Q80" i="63"/>
  <c r="Q74" i="63" a="1"/>
  <c r="Q74" i="63" s="1"/>
  <c r="O69" i="63" a="1"/>
  <c r="O69" i="63" s="1"/>
  <c r="O88" i="63" a="1"/>
  <c r="O88" i="63" s="1"/>
  <c r="O84" i="63" a="1"/>
  <c r="O84" i="63" s="1"/>
  <c r="O80" i="63" a="1"/>
  <c r="O80" i="63" s="1"/>
  <c r="B91" i="63" a="1"/>
  <c r="B91" i="63" s="1"/>
  <c r="K77" i="63" a="1"/>
  <c r="K77" i="63" s="1"/>
  <c r="G69" i="63" a="1"/>
  <c r="G69" i="63" s="1"/>
  <c r="F88" i="63" a="1"/>
  <c r="F88" i="63" s="1"/>
  <c r="K83" i="63" a="1"/>
  <c r="K83" i="63" s="1"/>
  <c r="L60" i="63"/>
  <c r="F60" i="63"/>
  <c r="B65" i="63" a="1"/>
  <c r="B65" i="63" s="1"/>
  <c r="N72" i="64" a="1"/>
  <c r="N72" i="64" s="1"/>
  <c r="B91" i="64" a="1"/>
  <c r="B91" i="64" s="1"/>
  <c r="J69" i="64" a="1"/>
  <c r="J69" i="64" s="1"/>
  <c r="K77" i="64" a="1"/>
  <c r="K77" i="64" s="1"/>
  <c r="G69" i="64" a="1"/>
  <c r="G69" i="64" s="1"/>
  <c r="F88" i="64" a="1"/>
  <c r="F88" i="64" s="1"/>
  <c r="K83" i="64" a="1"/>
  <c r="K83" i="64" s="1"/>
  <c r="L60" i="64"/>
  <c r="F60" i="64"/>
  <c r="B65" i="64" a="1"/>
  <c r="B65" i="64" s="1"/>
  <c r="P84" i="64"/>
  <c r="P80" i="64"/>
  <c r="P89" i="64"/>
  <c r="P74" i="64" a="1"/>
  <c r="P74" i="64" s="1"/>
  <c r="Q88" i="64"/>
  <c r="Q83" i="64"/>
  <c r="Q79" i="64"/>
  <c r="Q73" i="64" a="1"/>
  <c r="Q73" i="64" s="1"/>
  <c r="H65" i="64" a="1"/>
  <c r="H65" i="64" s="1"/>
  <c r="O69" i="64" a="1"/>
  <c r="O69" i="64" s="1"/>
  <c r="O88" i="64" a="1"/>
  <c r="O88" i="64" s="1"/>
  <c r="O84" i="64" a="1"/>
  <c r="O84" i="64" s="1"/>
  <c r="O80" i="64" a="1"/>
  <c r="O80" i="64" s="1"/>
  <c r="L57" i="64"/>
  <c r="F56" i="64"/>
  <c r="L56" i="64" s="1"/>
  <c r="L61" i="64"/>
  <c r="F61" i="64"/>
  <c r="F58" i="64"/>
  <c r="H64" i="64" a="1"/>
  <c r="H64" i="64" s="1"/>
  <c r="Q89" i="64"/>
  <c r="Q84" i="64"/>
  <c r="Q80" i="64"/>
  <c r="Q74" i="64" a="1"/>
  <c r="Q74" i="64" s="1"/>
  <c r="H64" i="65" a="1"/>
  <c r="H64" i="65" s="1"/>
  <c r="Q89" i="65"/>
  <c r="Q84" i="65"/>
  <c r="Q80" i="65"/>
  <c r="Q74" i="65" a="1"/>
  <c r="Q74" i="65" s="1"/>
  <c r="O69" i="65" a="1"/>
  <c r="O69" i="65" s="1"/>
  <c r="O88" i="65" a="1"/>
  <c r="O88" i="65" s="1"/>
  <c r="O84" i="65" a="1"/>
  <c r="O84" i="65" s="1"/>
  <c r="O80" i="65" a="1"/>
  <c r="O80" i="65" s="1"/>
  <c r="K77" i="65" a="1"/>
  <c r="K77" i="65" s="1"/>
  <c r="G69" i="65" a="1"/>
  <c r="G69" i="65" s="1"/>
  <c r="F88" i="65" a="1"/>
  <c r="F88" i="65" s="1"/>
  <c r="K83" i="65" a="1"/>
  <c r="K83" i="65" s="1"/>
  <c r="L60" i="65"/>
  <c r="F60" i="65"/>
  <c r="P84" i="65"/>
  <c r="P80" i="65"/>
  <c r="P74" i="65" a="1"/>
  <c r="P74" i="65" s="1"/>
  <c r="P89" i="65"/>
  <c r="Q88" i="65"/>
  <c r="Q83" i="65"/>
  <c r="Q79" i="65"/>
  <c r="Q73" i="65" a="1"/>
  <c r="Q73" i="65" s="1"/>
  <c r="N72" i="65" a="1"/>
  <c r="N72" i="65" s="1"/>
  <c r="F72" i="65" a="1"/>
  <c r="F72" i="65" s="1"/>
  <c r="L57" i="65"/>
  <c r="F56" i="65"/>
  <c r="L56" i="65" s="1"/>
  <c r="L61" i="65"/>
  <c r="F61" i="65"/>
  <c r="F58" i="65"/>
  <c r="P84" i="66"/>
  <c r="P80" i="66"/>
  <c r="P89" i="66"/>
  <c r="P74" i="66" a="1"/>
  <c r="P74" i="66" s="1"/>
  <c r="Q88" i="66"/>
  <c r="Q83" i="66"/>
  <c r="Q79" i="66"/>
  <c r="Q73" i="66" a="1"/>
  <c r="Q73" i="66" s="1"/>
  <c r="O69" i="66" a="1"/>
  <c r="O69" i="66" s="1"/>
  <c r="L69" i="66" a="1"/>
  <c r="L69" i="66" s="1"/>
  <c r="H65" i="66" a="1"/>
  <c r="H65" i="66" s="1"/>
  <c r="B91" i="66" a="1"/>
  <c r="B91" i="66" s="1"/>
  <c r="J69" i="66" a="1"/>
  <c r="J69" i="66" s="1"/>
  <c r="K77" i="66" a="1"/>
  <c r="K77" i="66" s="1"/>
  <c r="G69" i="66" a="1"/>
  <c r="G69" i="66" s="1"/>
  <c r="F88" i="66" a="1"/>
  <c r="F88" i="66" s="1"/>
  <c r="K83" i="66" a="1"/>
  <c r="K83" i="66" s="1"/>
  <c r="H64" i="66" a="1"/>
  <c r="H64" i="66" s="1"/>
  <c r="Q89" i="66"/>
  <c r="Q84" i="66"/>
  <c r="Q80" i="66"/>
  <c r="Q74" i="66" a="1"/>
  <c r="Q74" i="66" s="1"/>
  <c r="O88" i="66" a="1"/>
  <c r="O88" i="66" s="1"/>
  <c r="O84" i="66" a="1"/>
  <c r="O84" i="66" s="1"/>
  <c r="O80" i="66" a="1"/>
  <c r="O80" i="66" s="1"/>
  <c r="H64" i="67" a="1"/>
  <c r="H64" i="67" s="1"/>
  <c r="Q89" i="67"/>
  <c r="Q84" i="67"/>
  <c r="Q80" i="67"/>
  <c r="Q74" i="67" a="1"/>
  <c r="Q74" i="67" s="1"/>
  <c r="O69" i="67" a="1"/>
  <c r="O69" i="67" s="1"/>
  <c r="O88" i="67" a="1"/>
  <c r="O88" i="67" s="1"/>
  <c r="O84" i="67" a="1"/>
  <c r="O84" i="67" s="1"/>
  <c r="O80" i="67" a="1"/>
  <c r="O80" i="67" s="1"/>
  <c r="K77" i="67" a="1"/>
  <c r="K77" i="67" s="1"/>
  <c r="G69" i="67" a="1"/>
  <c r="G69" i="67" s="1"/>
  <c r="F88" i="67" a="1"/>
  <c r="F88" i="67" s="1"/>
  <c r="K83" i="67" a="1"/>
  <c r="K83" i="67" s="1"/>
  <c r="L60" i="67"/>
  <c r="F60" i="67"/>
  <c r="P84" i="67"/>
  <c r="P80" i="67"/>
  <c r="P74" i="67" a="1"/>
  <c r="P74" i="67" s="1"/>
  <c r="P89" i="67"/>
  <c r="Q88" i="67"/>
  <c r="Q83" i="67"/>
  <c r="Q79" i="67"/>
  <c r="Q73" i="67" a="1"/>
  <c r="Q73" i="67" s="1"/>
  <c r="N72" i="67" a="1"/>
  <c r="N72" i="67" s="1"/>
  <c r="F72" i="67" a="1"/>
  <c r="F72" i="67" s="1"/>
  <c r="L57" i="67"/>
  <c r="F56" i="67"/>
  <c r="L56" i="67" s="1"/>
  <c r="L61" i="67"/>
  <c r="F61" i="67"/>
  <c r="F58" i="67"/>
  <c r="P84" i="68"/>
  <c r="P80" i="68"/>
  <c r="P89" i="68"/>
  <c r="P74" i="68" a="1"/>
  <c r="P74" i="68" s="1"/>
  <c r="Q88" i="68"/>
  <c r="Q83" i="68"/>
  <c r="Q79" i="68"/>
  <c r="Q73" i="68" a="1"/>
  <c r="Q73" i="68" s="1"/>
  <c r="L69" i="68" a="1"/>
  <c r="L69" i="68" s="1"/>
  <c r="H65" i="68" a="1"/>
  <c r="H65" i="68" s="1"/>
  <c r="B91" i="68" a="1"/>
  <c r="B91" i="68" s="1"/>
  <c r="J69" i="68" a="1"/>
  <c r="J69" i="68" s="1"/>
  <c r="K77" i="68" a="1"/>
  <c r="K77" i="68" s="1"/>
  <c r="G69" i="68" a="1"/>
  <c r="G69" i="68" s="1"/>
  <c r="F88" i="68" a="1"/>
  <c r="F88" i="68" s="1"/>
  <c r="K83" i="68" a="1"/>
  <c r="K83" i="68" s="1"/>
  <c r="F56" i="68"/>
  <c r="L56" i="68" s="1"/>
  <c r="L61" i="68"/>
  <c r="F61" i="68"/>
  <c r="F58" i="68"/>
  <c r="F91" i="68" s="1" a="1"/>
  <c r="F91" i="68" s="1"/>
  <c r="H64" i="68" a="1"/>
  <c r="H64" i="68" s="1"/>
  <c r="Q89" i="68"/>
  <c r="Q84" i="68"/>
  <c r="Q80" i="68"/>
  <c r="Q74" i="68" a="1"/>
  <c r="Q74" i="68" s="1"/>
  <c r="O88" i="68" a="1"/>
  <c r="O88" i="68" s="1"/>
  <c r="O84" i="68" a="1"/>
  <c r="O84" i="68" s="1"/>
  <c r="O80" i="68" a="1"/>
  <c r="O80" i="68" s="1"/>
  <c r="L60" i="68"/>
  <c r="F60" i="68"/>
  <c r="F57" i="68"/>
  <c r="L57" i="68" s="1"/>
  <c r="B65" i="68" a="1"/>
  <c r="B65" i="68" s="1"/>
  <c r="O88" i="69" a="1"/>
  <c r="O88" i="69" s="1"/>
  <c r="O84" i="69" a="1"/>
  <c r="O84" i="69" s="1"/>
  <c r="O80" i="69" a="1"/>
  <c r="O80" i="69" s="1"/>
  <c r="F78" i="69" a="1"/>
  <c r="F78" i="69" s="1"/>
  <c r="K77" i="69" a="1"/>
  <c r="K77" i="69" s="1"/>
  <c r="F88" i="69" a="1"/>
  <c r="F88" i="69" s="1"/>
  <c r="K83" i="69" a="1"/>
  <c r="K83" i="69" s="1"/>
  <c r="F84" i="69" a="1"/>
  <c r="F84" i="69" s="1"/>
  <c r="H91" i="69" a="1"/>
  <c r="H91" i="69" s="1"/>
  <c r="O69" i="69" a="1"/>
  <c r="O69" i="69" s="1"/>
  <c r="H64" i="69" a="1"/>
  <c r="H64" i="69" s="1"/>
  <c r="Q89" i="69"/>
  <c r="Q84" i="69"/>
  <c r="Q80" i="69"/>
  <c r="Q74" i="69" a="1"/>
  <c r="Q74" i="69" s="1"/>
  <c r="F91" i="69" a="1"/>
  <c r="F91" i="69" s="1"/>
  <c r="B88" i="69" a="1"/>
  <c r="B88" i="69" s="1"/>
  <c r="B84" i="69" a="1"/>
  <c r="B84" i="69" s="1"/>
  <c r="B72" i="69" a="1"/>
  <c r="B72" i="69" s="1"/>
  <c r="E72" i="69" a="1"/>
  <c r="E72" i="69" s="1"/>
  <c r="L58" i="69"/>
  <c r="L56" i="69"/>
  <c r="L57" i="69"/>
  <c r="F57" i="69"/>
  <c r="B65" i="69" a="1"/>
  <c r="B65" i="69" s="1"/>
  <c r="L69" i="69" a="1"/>
  <c r="L69" i="69" s="1"/>
  <c r="H65" i="69" a="1"/>
  <c r="H65" i="69" s="1"/>
  <c r="P84" i="69"/>
  <c r="P80" i="69"/>
  <c r="P89" i="69"/>
  <c r="P74" i="69" a="1"/>
  <c r="P74" i="69" s="1"/>
  <c r="Q88" i="69"/>
  <c r="Q83" i="69"/>
  <c r="Q79" i="69"/>
  <c r="Q73" i="69" a="1"/>
  <c r="Q73" i="69" s="1"/>
  <c r="K44" i="69"/>
  <c r="AI14" i="69"/>
  <c r="S13" i="69" a="1"/>
  <c r="S13" i="69" s="1"/>
  <c r="A16" i="69"/>
  <c r="Z15" i="69" a="1"/>
  <c r="Z15" i="69" s="1"/>
  <c r="S15" i="69" s="1" a="1"/>
  <c r="S15" i="69" s="1"/>
  <c r="B15" i="69"/>
  <c r="S14" i="68" a="1"/>
  <c r="S14" i="68" s="1"/>
  <c r="AI14" i="68"/>
  <c r="K44" i="68"/>
  <c r="A16" i="68"/>
  <c r="Z15" i="68" a="1"/>
  <c r="Z15" i="68" s="1"/>
  <c r="S15" i="68" s="1" a="1"/>
  <c r="S15" i="68" s="1"/>
  <c r="B15" i="68"/>
  <c r="S13" i="68" a="1"/>
  <c r="S13" i="68" s="1"/>
  <c r="AI13" i="68"/>
  <c r="S13" i="67" a="1"/>
  <c r="S13" i="67" s="1"/>
  <c r="AI14" i="67"/>
  <c r="A15" i="67"/>
  <c r="Z14" i="67" a="1"/>
  <c r="Z14" i="67" s="1"/>
  <c r="S14" i="67" s="1" a="1"/>
  <c r="S14" i="67" s="1"/>
  <c r="B14" i="67"/>
  <c r="AI13" i="67"/>
  <c r="K44" i="67"/>
  <c r="AI14" i="66"/>
  <c r="K44" i="66"/>
  <c r="B14" i="66"/>
  <c r="A15" i="66"/>
  <c r="Z14" i="66" a="1"/>
  <c r="Z14" i="66" s="1"/>
  <c r="S14" i="66" s="1" a="1"/>
  <c r="S14" i="66" s="1"/>
  <c r="S13" i="66" a="1"/>
  <c r="S13" i="66" s="1"/>
  <c r="AI13" i="66"/>
  <c r="AI13" i="65"/>
  <c r="K44" i="65"/>
  <c r="AI14" i="65"/>
  <c r="A16" i="65"/>
  <c r="Z15" i="65" a="1"/>
  <c r="Z15" i="65" s="1"/>
  <c r="S15" i="65" s="1" a="1"/>
  <c r="S15" i="65" s="1"/>
  <c r="B15" i="65"/>
  <c r="AI13" i="64"/>
  <c r="K44" i="64"/>
  <c r="B15" i="64"/>
  <c r="A16" i="64"/>
  <c r="Z15" i="64" a="1"/>
  <c r="Z15" i="64" s="1"/>
  <c r="S15" i="64" s="1" a="1"/>
  <c r="S15" i="64" s="1"/>
  <c r="AI14" i="64"/>
  <c r="S13" i="64" a="1"/>
  <c r="S13" i="64" s="1"/>
  <c r="B14" i="63"/>
  <c r="A15" i="63"/>
  <c r="Z14" i="63" a="1"/>
  <c r="Z14" i="63" s="1"/>
  <c r="S14" i="63" s="1" a="1"/>
  <c r="S14" i="63" s="1"/>
  <c r="AI13" i="63"/>
  <c r="AI14" i="63"/>
  <c r="K44" i="63"/>
  <c r="AI14" i="62"/>
  <c r="S13" i="62" a="1"/>
  <c r="S13" i="62" s="1"/>
  <c r="AI13" i="62"/>
  <c r="K44" i="62"/>
  <c r="H44" i="62" s="1"/>
  <c r="A16" i="62"/>
  <c r="Z15" i="62" a="1"/>
  <c r="Z15" i="62" s="1"/>
  <c r="S15" i="62" s="1" a="1"/>
  <c r="S15" i="62" s="1"/>
  <c r="B15" i="62"/>
  <c r="S14" i="61" a="1"/>
  <c r="S14" i="61" s="1"/>
  <c r="AI13" i="61"/>
  <c r="S13" i="61" a="1"/>
  <c r="S13" i="61" s="1"/>
  <c r="AI14" i="61"/>
  <c r="K44" i="61"/>
  <c r="H44" i="61" s="1"/>
  <c r="A16" i="61"/>
  <c r="Z15" i="61" a="1"/>
  <c r="Z15" i="61" s="1"/>
  <c r="S15" i="61" s="1" a="1"/>
  <c r="S15" i="61" s="1"/>
  <c r="B15" i="61"/>
  <c r="AF43" i="59" a="1"/>
  <c r="AF43" i="59" s="1"/>
  <c r="AE43" i="59"/>
  <c r="AE43" i="59" a="1"/>
  <c r="AD43" i="59"/>
  <c r="Y43" i="59" a="1"/>
  <c r="Y43" i="59" s="1"/>
  <c r="I43" i="59" a="1"/>
  <c r="I43" i="59" s="1"/>
  <c r="AA43" i="59" s="1" a="1"/>
  <c r="AA43" i="59" s="1"/>
  <c r="AF42" i="59" a="1"/>
  <c r="AF42" i="59" s="1"/>
  <c r="AE42" i="59" a="1"/>
  <c r="AE42" i="59" s="1"/>
  <c r="AD42" i="59"/>
  <c r="Y42" i="59"/>
  <c r="Y42" i="59" a="1"/>
  <c r="I42" i="59"/>
  <c r="I42" i="59" a="1"/>
  <c r="AF41" i="59"/>
  <c r="AF41" i="59" a="1"/>
  <c r="AE41" i="59"/>
  <c r="AE41" i="59" a="1"/>
  <c r="AD41" i="59"/>
  <c r="Y41" i="59" a="1"/>
  <c r="Y41" i="59" s="1"/>
  <c r="I41" i="59" a="1"/>
  <c r="I41" i="59" s="1"/>
  <c r="AA41" i="59" s="1" a="1"/>
  <c r="AA41" i="59" s="1"/>
  <c r="AF40" i="59" a="1"/>
  <c r="AF40" i="59" s="1"/>
  <c r="AE40" i="59" a="1"/>
  <c r="AE40" i="59" s="1"/>
  <c r="AD40" i="59"/>
  <c r="Y40" i="59"/>
  <c r="Y40" i="59" a="1"/>
  <c r="I40" i="59"/>
  <c r="I40" i="59" a="1"/>
  <c r="AF39" i="59"/>
  <c r="AF39" i="59" a="1"/>
  <c r="AE39" i="59"/>
  <c r="AE39" i="59" a="1"/>
  <c r="AD39" i="59"/>
  <c r="Y39" i="59" a="1"/>
  <c r="Y39" i="59" s="1"/>
  <c r="I39" i="59" a="1"/>
  <c r="I39" i="59" s="1"/>
  <c r="AA39" i="59" s="1" a="1"/>
  <c r="AA39" i="59" s="1"/>
  <c r="AF38" i="59" a="1"/>
  <c r="AF38" i="59" s="1"/>
  <c r="AE38" i="59" a="1"/>
  <c r="AE38" i="59" s="1"/>
  <c r="AD38" i="59"/>
  <c r="Y38" i="59"/>
  <c r="Y38" i="59" a="1"/>
  <c r="I38" i="59"/>
  <c r="I38" i="59" a="1"/>
  <c r="AF37" i="59" a="1"/>
  <c r="AF37" i="59" s="1"/>
  <c r="AE37" i="59"/>
  <c r="AE37" i="59" a="1"/>
  <c r="AD37" i="59"/>
  <c r="Y37" i="59" a="1"/>
  <c r="Y37" i="59" s="1"/>
  <c r="I37" i="59" a="1"/>
  <c r="I37" i="59" s="1"/>
  <c r="AA37" i="59" s="1" a="1"/>
  <c r="AA37" i="59" s="1"/>
  <c r="AF36" i="59" a="1"/>
  <c r="AF36" i="59" s="1"/>
  <c r="AE36" i="59" a="1"/>
  <c r="AE36" i="59" s="1"/>
  <c r="AD36" i="59"/>
  <c r="Y36" i="59"/>
  <c r="Y36" i="59" a="1"/>
  <c r="I36" i="59"/>
  <c r="I36" i="59" a="1"/>
  <c r="AF35" i="59" a="1"/>
  <c r="AF35" i="59" s="1"/>
  <c r="AE35" i="59"/>
  <c r="AE35" i="59" a="1"/>
  <c r="AD35" i="59"/>
  <c r="Y35" i="59" a="1"/>
  <c r="Y35" i="59" s="1"/>
  <c r="I35" i="59" a="1"/>
  <c r="I35" i="59" s="1"/>
  <c r="AF34" i="59" a="1"/>
  <c r="AF34" i="59" s="1"/>
  <c r="AE34" i="59" a="1"/>
  <c r="AE34" i="59" s="1"/>
  <c r="AD34" i="59"/>
  <c r="Y34" i="59"/>
  <c r="Y34" i="59" a="1"/>
  <c r="I34" i="59"/>
  <c r="I34" i="59" a="1"/>
  <c r="AF33" i="59" a="1"/>
  <c r="AF33" i="59" s="1"/>
  <c r="AE33" i="59"/>
  <c r="AE33" i="59" a="1"/>
  <c r="AD33" i="59"/>
  <c r="Y33" i="59" a="1"/>
  <c r="Y33" i="59" s="1"/>
  <c r="I33" i="59" a="1"/>
  <c r="I33" i="59" s="1"/>
  <c r="AA33" i="59" s="1" a="1"/>
  <c r="AA33" i="59" s="1"/>
  <c r="AF32" i="59" a="1"/>
  <c r="AF32" i="59" s="1"/>
  <c r="AE32" i="59" a="1"/>
  <c r="AE32" i="59" s="1"/>
  <c r="AD32" i="59"/>
  <c r="Y32" i="59"/>
  <c r="Y32" i="59" a="1"/>
  <c r="I32" i="59"/>
  <c r="I32" i="59" a="1"/>
  <c r="AF31" i="59" a="1"/>
  <c r="AF31" i="59" s="1"/>
  <c r="AE31" i="59"/>
  <c r="AE31" i="59" a="1"/>
  <c r="AD31" i="59"/>
  <c r="Y31" i="59" a="1"/>
  <c r="Y31" i="59" s="1"/>
  <c r="I31" i="59" a="1"/>
  <c r="I31" i="59" s="1"/>
  <c r="AF30" i="59" a="1"/>
  <c r="AF30" i="59" s="1"/>
  <c r="AE30" i="59" a="1"/>
  <c r="AE30" i="59" s="1"/>
  <c r="AD30" i="59"/>
  <c r="Y30" i="59"/>
  <c r="Y30" i="59" a="1"/>
  <c r="I30" i="59"/>
  <c r="I30" i="59" a="1"/>
  <c r="AF29" i="59" a="1"/>
  <c r="AF29" i="59" s="1"/>
  <c r="AE29" i="59"/>
  <c r="AE29" i="59" a="1"/>
  <c r="AD29" i="59"/>
  <c r="Y29" i="59" a="1"/>
  <c r="Y29" i="59" s="1"/>
  <c r="I29" i="59" a="1"/>
  <c r="I29" i="59" s="1"/>
  <c r="AA29" i="59" s="1" a="1"/>
  <c r="AA29" i="59" s="1"/>
  <c r="AF28" i="59" a="1"/>
  <c r="AF28" i="59" s="1"/>
  <c r="AE28" i="59" a="1"/>
  <c r="AE28" i="59" s="1"/>
  <c r="AD28" i="59"/>
  <c r="Y28" i="59"/>
  <c r="Y28" i="59" a="1"/>
  <c r="I28" i="59"/>
  <c r="I28" i="59" a="1"/>
  <c r="AF27" i="59" a="1"/>
  <c r="AF27" i="59" s="1"/>
  <c r="AE27" i="59"/>
  <c r="AE27" i="59" a="1"/>
  <c r="AD27" i="59"/>
  <c r="Y27" i="59" a="1"/>
  <c r="Y27" i="59" s="1"/>
  <c r="I27" i="59" a="1"/>
  <c r="I27" i="59" s="1"/>
  <c r="AF26" i="59" a="1"/>
  <c r="AF26" i="59" s="1"/>
  <c r="AE26" i="59" a="1"/>
  <c r="AE26" i="59" s="1"/>
  <c r="AD26" i="59"/>
  <c r="Y26" i="59"/>
  <c r="Y26" i="59" a="1"/>
  <c r="I26" i="59"/>
  <c r="I26" i="59" a="1"/>
  <c r="AF25" i="59" a="1"/>
  <c r="AF25" i="59" s="1"/>
  <c r="AE25" i="59"/>
  <c r="AE25" i="59" a="1"/>
  <c r="AD25" i="59"/>
  <c r="Y25" i="59" a="1"/>
  <c r="Y25" i="59" s="1"/>
  <c r="I25" i="59" a="1"/>
  <c r="I25" i="59" s="1"/>
  <c r="AA25" i="59" s="1" a="1"/>
  <c r="AA25" i="59" s="1"/>
  <c r="AF24" i="59" a="1"/>
  <c r="AF24" i="59" s="1"/>
  <c r="AE24" i="59" a="1"/>
  <c r="AE24" i="59" s="1"/>
  <c r="AD24" i="59"/>
  <c r="Y24" i="59"/>
  <c r="Y24" i="59" a="1"/>
  <c r="I24" i="59"/>
  <c r="I24" i="59" a="1"/>
  <c r="AF23" i="59" a="1"/>
  <c r="AF23" i="59" s="1"/>
  <c r="AE23" i="59"/>
  <c r="AE23" i="59" a="1"/>
  <c r="AD23" i="59"/>
  <c r="Y23" i="59" a="1"/>
  <c r="Y23" i="59" s="1"/>
  <c r="I23" i="59" a="1"/>
  <c r="I23" i="59" s="1"/>
  <c r="AA23" i="59" s="1" a="1"/>
  <c r="AA23" i="59" s="1"/>
  <c r="AF22" i="59" a="1"/>
  <c r="AF22" i="59" s="1"/>
  <c r="AE22" i="59" a="1"/>
  <c r="AE22" i="59" s="1"/>
  <c r="AD22" i="59"/>
  <c r="Y22" i="59"/>
  <c r="Y22" i="59" a="1"/>
  <c r="I22" i="59"/>
  <c r="I22" i="59" a="1"/>
  <c r="AF21" i="59" a="1"/>
  <c r="AF21" i="59" s="1"/>
  <c r="AE21" i="59"/>
  <c r="AE21" i="59" a="1"/>
  <c r="AD21" i="59"/>
  <c r="Y21" i="59" a="1"/>
  <c r="Y21" i="59" s="1"/>
  <c r="I21" i="59" a="1"/>
  <c r="I21" i="59" s="1"/>
  <c r="AF20" i="59" a="1"/>
  <c r="AF20" i="59" s="1"/>
  <c r="AE20" i="59"/>
  <c r="AE20" i="59" a="1"/>
  <c r="AD20" i="59"/>
  <c r="Y20" i="59" a="1"/>
  <c r="Y20" i="59" s="1"/>
  <c r="I20" i="59" a="1"/>
  <c r="I20" i="59" s="1"/>
  <c r="AA20" i="59" s="1" a="1"/>
  <c r="AA20" i="59" s="1"/>
  <c r="AF19" i="59" a="1"/>
  <c r="AF19" i="59" s="1"/>
  <c r="AE19" i="59"/>
  <c r="AE19" i="59" a="1"/>
  <c r="AD19" i="59"/>
  <c r="Y19" i="59" a="1"/>
  <c r="Y19" i="59" s="1"/>
  <c r="I19" i="59" a="1"/>
  <c r="I19" i="59" s="1"/>
  <c r="AA19" i="59" s="1" a="1"/>
  <c r="AA19" i="59" s="1"/>
  <c r="AF18" i="59" a="1"/>
  <c r="AF18" i="59" s="1"/>
  <c r="AE18" i="59" a="1"/>
  <c r="AE18" i="59" s="1"/>
  <c r="AD18" i="59"/>
  <c r="Y18" i="59"/>
  <c r="Y18" i="59" a="1"/>
  <c r="I18" i="59"/>
  <c r="I18" i="59" a="1"/>
  <c r="AI17" i="59"/>
  <c r="AI17" i="59" a="1"/>
  <c r="AF17" i="59"/>
  <c r="AF17" i="59" a="1"/>
  <c r="AE17" i="59"/>
  <c r="AE17" i="59" a="1"/>
  <c r="AD17" i="59"/>
  <c r="Y17" i="59" a="1"/>
  <c r="Y17" i="59" s="1"/>
  <c r="I17" i="59" a="1"/>
  <c r="I17" i="59" s="1"/>
  <c r="AA17" i="59" s="1" a="1"/>
  <c r="AA17" i="59" s="1"/>
  <c r="AI16" i="59" a="1"/>
  <c r="AI16" i="59" s="1"/>
  <c r="AF16" i="59" a="1"/>
  <c r="AF16" i="59" s="1"/>
  <c r="AE16" i="59" a="1"/>
  <c r="AE16" i="59" s="1"/>
  <c r="AD16" i="59"/>
  <c r="Y16" i="59"/>
  <c r="Y16" i="59" a="1"/>
  <c r="I16" i="59"/>
  <c r="I16" i="59" a="1"/>
  <c r="AF15" i="59" a="1"/>
  <c r="AF15" i="59" s="1"/>
  <c r="AE15" i="59" a="1"/>
  <c r="AE15" i="59" s="1"/>
  <c r="AD15" i="59"/>
  <c r="Y15" i="59"/>
  <c r="Y15" i="59" a="1"/>
  <c r="I15" i="59"/>
  <c r="I15" i="59" a="1"/>
  <c r="AF14" i="59" a="1"/>
  <c r="AF14" i="59" s="1"/>
  <c r="AE14" i="59" a="1"/>
  <c r="AE14" i="59" s="1"/>
  <c r="AD14" i="59"/>
  <c r="Y14" i="59"/>
  <c r="Y14" i="59" a="1"/>
  <c r="I14" i="59"/>
  <c r="I14" i="59" a="1"/>
  <c r="AF13" i="59" a="1"/>
  <c r="AF13" i="59" s="1"/>
  <c r="AE13" i="59" a="1"/>
  <c r="AE13" i="59" s="1"/>
  <c r="AI20" i="59" s="1"/>
  <c r="AD13" i="59"/>
  <c r="Y13" i="59"/>
  <c r="Y13" i="59" a="1"/>
  <c r="I13" i="59"/>
  <c r="I13" i="59" a="1"/>
  <c r="B13" i="59"/>
  <c r="A13" i="59"/>
  <c r="A14" i="59" s="1"/>
  <c r="AI12" i="59"/>
  <c r="S12" i="59"/>
  <c r="AI11" i="59"/>
  <c r="AI10" i="59"/>
  <c r="X10" i="59"/>
  <c r="X10" i="59" a="1"/>
  <c r="W10" i="59"/>
  <c r="W10" i="59" a="1"/>
  <c r="U10" i="59"/>
  <c r="S10" i="59" s="1" a="1"/>
  <c r="S10" i="59" s="1"/>
  <c r="U10" i="59" a="1"/>
  <c r="O10" i="59"/>
  <c r="O10" i="59" a="1"/>
  <c r="E10" i="59"/>
  <c r="AI9" i="59"/>
  <c r="S9" i="59"/>
  <c r="S9" i="59" a="1"/>
  <c r="AI8" i="59"/>
  <c r="S8" i="59" a="1"/>
  <c r="S8" i="59" s="1"/>
  <c r="L8" i="59"/>
  <c r="AI7" i="59" a="1"/>
  <c r="AI7" i="59" s="1"/>
  <c r="S7" i="59" a="1"/>
  <c r="S7" i="59" s="1"/>
  <c r="C7" i="59"/>
  <c r="AI6" i="59"/>
  <c r="A6" i="59"/>
  <c r="AI5" i="59"/>
  <c r="AI5" i="59" a="1"/>
  <c r="AP4" i="59"/>
  <c r="AO4" i="59"/>
  <c r="AP5" i="59" s="1"/>
  <c r="AI4" i="59"/>
  <c r="S3" i="59" s="1" a="1"/>
  <c r="S3" i="59" s="1"/>
  <c r="AI4" i="59" a="1"/>
  <c r="S4" i="59"/>
  <c r="AI3" i="59"/>
  <c r="A3" i="59"/>
  <c r="AI2" i="59"/>
  <c r="S2" i="59"/>
  <c r="S2" i="59" a="1"/>
  <c r="N1" i="59"/>
  <c r="AB43" i="58" a="1"/>
  <c r="AB43" i="58"/>
  <c r="AB42" i="58" a="1"/>
  <c r="AB42" i="58" s="1"/>
  <c r="AB41" i="58" a="1"/>
  <c r="AB41" i="58" s="1"/>
  <c r="AB40" i="58" a="1"/>
  <c r="AB40" i="58" s="1"/>
  <c r="AB39" i="58" a="1"/>
  <c r="AB39" i="58" s="1"/>
  <c r="AB38" i="58" a="1"/>
  <c r="AB38" i="58" s="1"/>
  <c r="AB37" i="58" a="1"/>
  <c r="AB37" i="58"/>
  <c r="AB36" i="58" a="1"/>
  <c r="AB36" i="58"/>
  <c r="AB35" i="58" a="1"/>
  <c r="AB35" i="58" s="1"/>
  <c r="AB34" i="58" a="1"/>
  <c r="AB34" i="58" s="1"/>
  <c r="AB33" i="58" a="1"/>
  <c r="AB33" i="58" s="1"/>
  <c r="AB32" i="58" a="1"/>
  <c r="AB32" i="58" s="1"/>
  <c r="AB31" i="58" a="1"/>
  <c r="AB31" i="58" s="1"/>
  <c r="AB30" i="58" a="1"/>
  <c r="AB30" i="58"/>
  <c r="AB29" i="58" a="1"/>
  <c r="AB29" i="58"/>
  <c r="AB28" i="58" a="1"/>
  <c r="AB28" i="58" s="1"/>
  <c r="AB27" i="58" a="1"/>
  <c r="AB27" i="58" s="1"/>
  <c r="AB26" i="58" a="1"/>
  <c r="AB26" i="58" s="1"/>
  <c r="AB25" i="58" a="1"/>
  <c r="AB25" i="58" s="1"/>
  <c r="AB24" i="58" a="1"/>
  <c r="AB24" i="58" s="1"/>
  <c r="AB23" i="58" a="1"/>
  <c r="AB23" i="58"/>
  <c r="AB22" i="58" a="1"/>
  <c r="AB22" i="58"/>
  <c r="AB21" i="58" a="1"/>
  <c r="AB21" i="58" s="1"/>
  <c r="AB20" i="58" a="1"/>
  <c r="AB20" i="58" s="1"/>
  <c r="AB19" i="58" a="1"/>
  <c r="AB19" i="58" s="1"/>
  <c r="AB18" i="58" a="1"/>
  <c r="AB18" i="58" s="1"/>
  <c r="AB17" i="58" a="1"/>
  <c r="AB17" i="58" s="1"/>
  <c r="AB16" i="58" a="1"/>
  <c r="AB16" i="58"/>
  <c r="AB15" i="58" a="1"/>
  <c r="AB15" i="58"/>
  <c r="AB14" i="58" a="1"/>
  <c r="AB14" i="58" s="1"/>
  <c r="AB13" i="58" a="1"/>
  <c r="AB13" i="58"/>
  <c r="AF43" i="58" a="1"/>
  <c r="AF43" i="58" s="1"/>
  <c r="AE43" i="58"/>
  <c r="AE43" i="58" a="1"/>
  <c r="AD43" i="58"/>
  <c r="Y43" i="58" a="1"/>
  <c r="Y43" i="58" s="1"/>
  <c r="I43" i="58" a="1"/>
  <c r="I43" i="58" s="1"/>
  <c r="AF42" i="58" a="1"/>
  <c r="AF42" i="58" s="1"/>
  <c r="AE42" i="58" a="1"/>
  <c r="AE42" i="58" s="1"/>
  <c r="AD42" i="58"/>
  <c r="Y42" i="58"/>
  <c r="Y42" i="58" a="1"/>
  <c r="I42" i="58"/>
  <c r="I42" i="58" a="1"/>
  <c r="AE41" i="58"/>
  <c r="AE41" i="58" a="1"/>
  <c r="AD41" i="58"/>
  <c r="Y41" i="58" a="1"/>
  <c r="Y41" i="58" s="1"/>
  <c r="I41" i="58" a="1"/>
  <c r="I41" i="58" s="1"/>
  <c r="AA41" i="58" s="1" a="1"/>
  <c r="AA41" i="58" s="1"/>
  <c r="AF40" i="58" a="1"/>
  <c r="AF40" i="58" s="1"/>
  <c r="AE40" i="58" a="1"/>
  <c r="AE40" i="58" s="1"/>
  <c r="AD40" i="58"/>
  <c r="Y40" i="58" a="1"/>
  <c r="Y40" i="58" s="1"/>
  <c r="I40" i="58" a="1"/>
  <c r="I40" i="58" s="1"/>
  <c r="AE39" i="58" a="1"/>
  <c r="AE39" i="58" s="1"/>
  <c r="AD39" i="58"/>
  <c r="Y39" i="58" a="1"/>
  <c r="Y39" i="58" s="1"/>
  <c r="I39" i="58" a="1"/>
  <c r="I39" i="58" s="1"/>
  <c r="AF38" i="58" a="1"/>
  <c r="AF38" i="58" s="1"/>
  <c r="AE38" i="58" a="1"/>
  <c r="AE38" i="58" s="1"/>
  <c r="AD38" i="58"/>
  <c r="Y38" i="58"/>
  <c r="Y38" i="58" a="1"/>
  <c r="I38" i="58"/>
  <c r="I38" i="58" a="1"/>
  <c r="AF37" i="58" a="1"/>
  <c r="AF37" i="58" s="1"/>
  <c r="AE37" i="58"/>
  <c r="AE37" i="58" a="1"/>
  <c r="AD37" i="58"/>
  <c r="Y37" i="58" a="1"/>
  <c r="Y37" i="58" s="1"/>
  <c r="I37" i="58" a="1"/>
  <c r="I37" i="58" s="1"/>
  <c r="AF36" i="58" a="1"/>
  <c r="AF36" i="58" s="1"/>
  <c r="AE36" i="58" a="1"/>
  <c r="AE36" i="58" s="1"/>
  <c r="AD36" i="58"/>
  <c r="Y36" i="58"/>
  <c r="Y36" i="58" a="1"/>
  <c r="I36" i="58"/>
  <c r="I36" i="58" a="1"/>
  <c r="AF35" i="58" a="1"/>
  <c r="AF35" i="58" s="1"/>
  <c r="AE35" i="58"/>
  <c r="AE35" i="58" a="1"/>
  <c r="AD35" i="58"/>
  <c r="Y35" i="58" a="1"/>
  <c r="Y35" i="58" s="1"/>
  <c r="I35" i="58" a="1"/>
  <c r="I35" i="58" s="1"/>
  <c r="AF34" i="58" a="1"/>
  <c r="AF34" i="58" s="1"/>
  <c r="AE34" i="58" a="1"/>
  <c r="AE34" i="58" s="1"/>
  <c r="AD34" i="58"/>
  <c r="Y34" i="58"/>
  <c r="Y34" i="58" a="1"/>
  <c r="I34" i="58"/>
  <c r="I34" i="58" a="1"/>
  <c r="AF33" i="58" a="1"/>
  <c r="AF33" i="58" s="1"/>
  <c r="AE33" i="58"/>
  <c r="AE33" i="58" a="1"/>
  <c r="AD33" i="58"/>
  <c r="Y33" i="58" a="1"/>
  <c r="Y33" i="58" s="1"/>
  <c r="I33" i="58" a="1"/>
  <c r="I33" i="58" s="1"/>
  <c r="AF32" i="58" a="1"/>
  <c r="AF32" i="58" s="1"/>
  <c r="AE32" i="58" a="1"/>
  <c r="AE32" i="58" s="1"/>
  <c r="AD32" i="58"/>
  <c r="Y32" i="58"/>
  <c r="Y32" i="58" a="1"/>
  <c r="I32" i="58"/>
  <c r="I32" i="58" a="1"/>
  <c r="AF31" i="58" a="1"/>
  <c r="AF31" i="58" s="1"/>
  <c r="AE31" i="58"/>
  <c r="AE31" i="58" a="1"/>
  <c r="AD31" i="58"/>
  <c r="Y31" i="58" a="1"/>
  <c r="Y31" i="58" s="1"/>
  <c r="I31" i="58" a="1"/>
  <c r="I31" i="58" s="1"/>
  <c r="AF30" i="58" a="1"/>
  <c r="AF30" i="58" s="1"/>
  <c r="AE30" i="58" a="1"/>
  <c r="AE30" i="58" s="1"/>
  <c r="AD30" i="58"/>
  <c r="Y30" i="58"/>
  <c r="Y30" i="58" a="1"/>
  <c r="I30" i="58"/>
  <c r="I30" i="58" a="1"/>
  <c r="AF29" i="58" a="1"/>
  <c r="AF29" i="58" s="1"/>
  <c r="AE29" i="58"/>
  <c r="AE29" i="58" a="1"/>
  <c r="AD29" i="58"/>
  <c r="Y29" i="58" a="1"/>
  <c r="Y29" i="58" s="1"/>
  <c r="I29" i="58" a="1"/>
  <c r="I29" i="58" s="1"/>
  <c r="AF28" i="58" a="1"/>
  <c r="AF28" i="58" s="1"/>
  <c r="AE28" i="58" a="1"/>
  <c r="AE28" i="58" s="1"/>
  <c r="AD28" i="58"/>
  <c r="Y28" i="58"/>
  <c r="Y28" i="58" a="1"/>
  <c r="I28" i="58"/>
  <c r="I28" i="58" a="1"/>
  <c r="AF27" i="58" a="1"/>
  <c r="AF27" i="58" s="1"/>
  <c r="AE27" i="58"/>
  <c r="AE27" i="58" a="1"/>
  <c r="AD27" i="58"/>
  <c r="Y27" i="58" a="1"/>
  <c r="Y27" i="58" s="1"/>
  <c r="I27" i="58" a="1"/>
  <c r="I27" i="58" s="1"/>
  <c r="AF26" i="58" a="1"/>
  <c r="AF26" i="58" s="1"/>
  <c r="AE26" i="58" a="1"/>
  <c r="AE26" i="58" s="1"/>
  <c r="AD26" i="58"/>
  <c r="Y26" i="58"/>
  <c r="Y26" i="58" a="1"/>
  <c r="I26" i="58"/>
  <c r="I26" i="58" a="1"/>
  <c r="AF25" i="58" a="1"/>
  <c r="AF25" i="58" s="1"/>
  <c r="AE25" i="58"/>
  <c r="AE25" i="58" a="1"/>
  <c r="AD25" i="58"/>
  <c r="Y25" i="58" a="1"/>
  <c r="Y25" i="58" s="1"/>
  <c r="I25" i="58" a="1"/>
  <c r="I25" i="58" s="1"/>
  <c r="AE24" i="58" a="1"/>
  <c r="AE24" i="58" s="1"/>
  <c r="AD24" i="58"/>
  <c r="Y24" i="58"/>
  <c r="Y24" i="58" a="1"/>
  <c r="I24" i="58"/>
  <c r="I24" i="58" a="1"/>
  <c r="AF23" i="58"/>
  <c r="AF23" i="58" a="1"/>
  <c r="AE23" i="58"/>
  <c r="AE23" i="58" a="1"/>
  <c r="AD23" i="58"/>
  <c r="Y23" i="58" a="1"/>
  <c r="Y23" i="58" s="1"/>
  <c r="I23" i="58" a="1"/>
  <c r="I23" i="58" s="1"/>
  <c r="AF22" i="58" a="1"/>
  <c r="AF22" i="58" s="1"/>
  <c r="AE22" i="58" a="1"/>
  <c r="AE22" i="58" s="1"/>
  <c r="AD22" i="58"/>
  <c r="Y22" i="58"/>
  <c r="Y22" i="58" a="1"/>
  <c r="I22" i="58"/>
  <c r="I22" i="58" a="1"/>
  <c r="AF21" i="58"/>
  <c r="AF21" i="58" a="1"/>
  <c r="AE21" i="58"/>
  <c r="AE21" i="58" a="1"/>
  <c r="AD21" i="58"/>
  <c r="Y21" i="58" a="1"/>
  <c r="Y21" i="58" s="1"/>
  <c r="I21" i="58" a="1"/>
  <c r="I21" i="58" s="1"/>
  <c r="AF20" i="58" a="1"/>
  <c r="AF20" i="58" s="1"/>
  <c r="AE20" i="58" a="1"/>
  <c r="AE20" i="58" s="1"/>
  <c r="AD20" i="58"/>
  <c r="Y20" i="58" a="1"/>
  <c r="Y20" i="58" s="1"/>
  <c r="I20" i="58" a="1"/>
  <c r="I20" i="58" s="1"/>
  <c r="AF19" i="58"/>
  <c r="AF19" i="58" a="1"/>
  <c r="AE19" i="58"/>
  <c r="AE19" i="58" a="1"/>
  <c r="AD19" i="58"/>
  <c r="Y19" i="58" a="1"/>
  <c r="Y19" i="58" s="1"/>
  <c r="I19" i="58" a="1"/>
  <c r="I19" i="58" s="1"/>
  <c r="AE18" i="58" a="1"/>
  <c r="AE18" i="58" s="1"/>
  <c r="AD18" i="58"/>
  <c r="Y18" i="58"/>
  <c r="Y18" i="58" a="1"/>
  <c r="I18" i="58"/>
  <c r="I18" i="58" a="1"/>
  <c r="AI17" i="58"/>
  <c r="AI17" i="58" a="1"/>
  <c r="AE17" i="58"/>
  <c r="AE17" i="58" a="1"/>
  <c r="AD17" i="58"/>
  <c r="Y17" i="58" a="1"/>
  <c r="Y17" i="58" s="1"/>
  <c r="I17" i="58" a="1"/>
  <c r="I17" i="58" s="1"/>
  <c r="AI16" i="58" a="1"/>
  <c r="AI16" i="58" s="1"/>
  <c r="AF16" i="58" a="1"/>
  <c r="AF16" i="58" s="1"/>
  <c r="AE16" i="58" a="1"/>
  <c r="AE16" i="58" s="1"/>
  <c r="AD16" i="58"/>
  <c r="Y16" i="58" a="1"/>
  <c r="Y16" i="58" s="1"/>
  <c r="I16" i="58" a="1"/>
  <c r="I16" i="58" s="1"/>
  <c r="AF15" i="58" a="1"/>
  <c r="AF15" i="58" s="1"/>
  <c r="AE15" i="58" a="1"/>
  <c r="AE15" i="58" s="1"/>
  <c r="AD15" i="58"/>
  <c r="Y15" i="58"/>
  <c r="Y15" i="58" a="1"/>
  <c r="I15" i="58"/>
  <c r="I15" i="58" a="1"/>
  <c r="AE14" i="58" a="1"/>
  <c r="AE14" i="58" s="1"/>
  <c r="AD14" i="58"/>
  <c r="Y14" i="58"/>
  <c r="Y14" i="58" a="1"/>
  <c r="I14" i="58"/>
  <c r="I14" i="58" a="1"/>
  <c r="AF13" i="58" a="1"/>
  <c r="AF13" i="58" s="1"/>
  <c r="AE13" i="58" a="1"/>
  <c r="AE13" i="58" s="1"/>
  <c r="AD13" i="58"/>
  <c r="Y13" i="58" a="1"/>
  <c r="Y13" i="58" s="1"/>
  <c r="I13" i="58" a="1"/>
  <c r="I13" i="58" s="1"/>
  <c r="A13" i="58"/>
  <c r="A14" i="58" s="1"/>
  <c r="AI12" i="58"/>
  <c r="S12" i="58"/>
  <c r="AI11" i="58"/>
  <c r="AI10" i="58"/>
  <c r="X10" i="58" a="1"/>
  <c r="X10" i="58" s="1"/>
  <c r="W10" i="58" a="1"/>
  <c r="W10" i="58" s="1"/>
  <c r="U10" i="58" a="1"/>
  <c r="U10" i="58" s="1"/>
  <c r="O10" i="58" a="1"/>
  <c r="O10" i="58" s="1"/>
  <c r="E10" i="58"/>
  <c r="AI9" i="58"/>
  <c r="S9" i="58" a="1"/>
  <c r="S9" i="58" s="1"/>
  <c r="AI8" i="58"/>
  <c r="S8" i="58" a="1"/>
  <c r="S8" i="58" s="1"/>
  <c r="L8" i="58"/>
  <c r="AI7" i="58" a="1"/>
  <c r="AI7" i="58" s="1"/>
  <c r="S7" i="58" a="1"/>
  <c r="S7" i="58" s="1"/>
  <c r="C7" i="58"/>
  <c r="AI6" i="58"/>
  <c r="A6" i="58"/>
  <c r="AI5" i="58" a="1"/>
  <c r="AI5" i="58" s="1"/>
  <c r="AO4" i="58"/>
  <c r="AP5" i="58" s="1"/>
  <c r="AI4" i="58"/>
  <c r="AI4" i="58" a="1"/>
  <c r="S4" i="58"/>
  <c r="AI3" i="58"/>
  <c r="A3" i="58"/>
  <c r="AI2" i="58"/>
  <c r="S2" i="58"/>
  <c r="S2" i="58" a="1"/>
  <c r="N1" i="58"/>
  <c r="W10" i="57" a="1"/>
  <c r="W10" i="57" s="1"/>
  <c r="U10" i="57" a="1"/>
  <c r="U10" i="57" s="1"/>
  <c r="AI17" i="57" a="1"/>
  <c r="AI17" i="57" s="1"/>
  <c r="F78" i="66" l="1" a="1"/>
  <c r="F78" i="66" s="1"/>
  <c r="B88" i="59" a="1"/>
  <c r="B88" i="59" s="1"/>
  <c r="F78" i="59" a="1"/>
  <c r="F78" i="59" s="1"/>
  <c r="B139" i="57"/>
  <c r="B130" i="57"/>
  <c r="B179" i="57"/>
  <c r="B88" i="57" s="1" a="1"/>
  <c r="B88" i="57" s="1"/>
  <c r="B164" i="57"/>
  <c r="B72" i="57" s="1" a="1"/>
  <c r="B72" i="57" s="1"/>
  <c r="F182" i="57"/>
  <c r="F91" i="57" s="1" a="1"/>
  <c r="F91" i="57" s="1"/>
  <c r="B175" i="57"/>
  <c r="B84" i="57" s="1" a="1"/>
  <c r="B84" i="57" s="1"/>
  <c r="B161" i="57"/>
  <c r="O95" i="57"/>
  <c r="F65" i="57" a="1"/>
  <c r="F65" i="57" s="1"/>
  <c r="F65" i="58" a="1"/>
  <c r="F65" i="58" s="1"/>
  <c r="L58" i="59"/>
  <c r="E72" i="59" a="1"/>
  <c r="E72" i="59" s="1"/>
  <c r="B84" i="59" a="1"/>
  <c r="B84" i="59" s="1"/>
  <c r="F65" i="59" a="1"/>
  <c r="F65" i="59" s="1"/>
  <c r="L58" i="61"/>
  <c r="E72" i="61" a="1"/>
  <c r="E72" i="61" s="1"/>
  <c r="B84" i="61" a="1"/>
  <c r="B84" i="61" s="1"/>
  <c r="F65" i="61" a="1"/>
  <c r="F65" i="61" s="1"/>
  <c r="F65" i="62" a="1"/>
  <c r="F65" i="62" s="1"/>
  <c r="F78" i="62" a="1"/>
  <c r="F78" i="62" s="1"/>
  <c r="F65" i="63" a="1"/>
  <c r="F65" i="63" s="1"/>
  <c r="F91" i="63" a="1"/>
  <c r="F91" i="63" s="1"/>
  <c r="B84" i="63" a="1"/>
  <c r="B84" i="63" s="1"/>
  <c r="E72" i="63" a="1"/>
  <c r="E72" i="63" s="1"/>
  <c r="B88" i="63" a="1"/>
  <c r="B88" i="63" s="1"/>
  <c r="B72" i="63" a="1"/>
  <c r="B72" i="63" s="1"/>
  <c r="L58" i="63"/>
  <c r="F78" i="63" a="1"/>
  <c r="F78" i="63" s="1"/>
  <c r="F78" i="64" a="1"/>
  <c r="F78" i="64" s="1"/>
  <c r="F91" i="64" a="1"/>
  <c r="F91" i="64" s="1"/>
  <c r="B84" i="64" a="1"/>
  <c r="B84" i="64" s="1"/>
  <c r="E72" i="64" a="1"/>
  <c r="E72" i="64" s="1"/>
  <c r="L58" i="64"/>
  <c r="B88" i="64" a="1"/>
  <c r="B88" i="64" s="1"/>
  <c r="B72" i="64" a="1"/>
  <c r="B72" i="64" s="1"/>
  <c r="F65" i="64" a="1"/>
  <c r="F65" i="64" s="1"/>
  <c r="F78" i="65" a="1"/>
  <c r="F78" i="65" s="1"/>
  <c r="B88" i="65" a="1"/>
  <c r="B88" i="65" s="1"/>
  <c r="B72" i="65" a="1"/>
  <c r="B72" i="65" s="1"/>
  <c r="L58" i="65"/>
  <c r="F91" i="65" a="1"/>
  <c r="F91" i="65" s="1"/>
  <c r="B84" i="65" a="1"/>
  <c r="B84" i="65" s="1"/>
  <c r="E72" i="65" a="1"/>
  <c r="E72" i="65" s="1"/>
  <c r="F65" i="65" a="1"/>
  <c r="F65" i="65" s="1"/>
  <c r="F78" i="67" a="1"/>
  <c r="F78" i="67" s="1"/>
  <c r="B88" i="67" a="1"/>
  <c r="B88" i="67" s="1"/>
  <c r="B72" i="67" a="1"/>
  <c r="B72" i="67" s="1"/>
  <c r="L58" i="67"/>
  <c r="F91" i="67" a="1"/>
  <c r="F91" i="67" s="1"/>
  <c r="B84" i="67" a="1"/>
  <c r="B84" i="67" s="1"/>
  <c r="E72" i="67" a="1"/>
  <c r="E72" i="67" s="1"/>
  <c r="F65" i="67" a="1"/>
  <c r="F65" i="67" s="1"/>
  <c r="F65" i="68" a="1"/>
  <c r="F65" i="68" s="1"/>
  <c r="B72" i="68" a="1"/>
  <c r="B72" i="68" s="1"/>
  <c r="B88" i="68" a="1"/>
  <c r="B88" i="68" s="1"/>
  <c r="F78" i="68" a="1"/>
  <c r="F78" i="68" s="1"/>
  <c r="L58" i="68"/>
  <c r="E72" i="68" a="1"/>
  <c r="E72" i="68" s="1"/>
  <c r="B84" i="68" a="1"/>
  <c r="B84" i="68" s="1"/>
  <c r="F65" i="69" a="1"/>
  <c r="F65" i="69" s="1"/>
  <c r="AP6" i="59"/>
  <c r="AP7" i="59"/>
  <c r="Z16" i="69" a="1"/>
  <c r="Z16" i="69" s="1"/>
  <c r="S16" i="69" s="1" a="1"/>
  <c r="S16" i="69" s="1"/>
  <c r="A17" i="69"/>
  <c r="B16" i="69"/>
  <c r="Q44" i="69"/>
  <c r="Z16" i="68" a="1"/>
  <c r="Z16" i="68" s="1"/>
  <c r="A17" i="68"/>
  <c r="B16" i="68"/>
  <c r="Q44" i="68"/>
  <c r="Q44" i="67"/>
  <c r="A16" i="67"/>
  <c r="Z15" i="67" a="1"/>
  <c r="Z15" i="67" s="1"/>
  <c r="S15" i="67" s="1" a="1"/>
  <c r="S15" i="67" s="1"/>
  <c r="B15" i="67"/>
  <c r="Q44" i="66"/>
  <c r="B15" i="66"/>
  <c r="A16" i="66"/>
  <c r="Z15" i="66" a="1"/>
  <c r="Z15" i="66" s="1"/>
  <c r="S15" i="66" s="1" a="1"/>
  <c r="S15" i="66" s="1"/>
  <c r="Q44" i="65"/>
  <c r="Z16" i="65" a="1"/>
  <c r="Z16" i="65" s="1"/>
  <c r="S16" i="65" s="1" a="1"/>
  <c r="S16" i="65" s="1"/>
  <c r="A17" i="65"/>
  <c r="B16" i="65"/>
  <c r="A17" i="64"/>
  <c r="B16" i="64"/>
  <c r="Z16" i="64" a="1"/>
  <c r="Z16" i="64" s="1"/>
  <c r="S16" i="64" s="1" a="1"/>
  <c r="S16" i="64" s="1"/>
  <c r="Q44" i="64"/>
  <c r="Q44" i="63"/>
  <c r="B15" i="63"/>
  <c r="A16" i="63"/>
  <c r="Z15" i="63" a="1"/>
  <c r="Z15" i="63" s="1"/>
  <c r="S15" i="63" s="1" a="1"/>
  <c r="S15" i="63" s="1"/>
  <c r="Z16" i="62" a="1"/>
  <c r="Z16" i="62" s="1"/>
  <c r="S16" i="62" s="1" a="1"/>
  <c r="S16" i="62" s="1"/>
  <c r="A17" i="62"/>
  <c r="B16" i="62"/>
  <c r="Q44" i="62"/>
  <c r="Z16" i="61" a="1"/>
  <c r="Z16" i="61" s="1"/>
  <c r="A17" i="61"/>
  <c r="B16" i="61"/>
  <c r="AA13" i="59" a="1"/>
  <c r="AA13" i="59" s="1"/>
  <c r="AA21" i="59" a="1"/>
  <c r="AA21" i="59" s="1"/>
  <c r="AA27" i="59" a="1"/>
  <c r="AA27" i="59" s="1"/>
  <c r="AA31" i="59" a="1"/>
  <c r="AA31" i="59" s="1"/>
  <c r="AA35" i="59" a="1"/>
  <c r="AA35" i="59" s="1"/>
  <c r="A15" i="59"/>
  <c r="Z14" i="59" a="1"/>
  <c r="Z14" i="59" s="1"/>
  <c r="AI19" i="59"/>
  <c r="B14" i="59"/>
  <c r="AA14" i="59" a="1"/>
  <c r="AA14" i="59" s="1"/>
  <c r="S14" i="59" s="1" a="1"/>
  <c r="S14" i="59" s="1"/>
  <c r="AA16" i="59" a="1"/>
  <c r="AA16" i="59" s="1"/>
  <c r="AA22" i="59" a="1"/>
  <c r="AA22" i="59" s="1"/>
  <c r="AA24" i="59" a="1"/>
  <c r="AA24" i="59" s="1"/>
  <c r="AA26" i="59" a="1"/>
  <c r="AA26" i="59" s="1"/>
  <c r="AA28" i="59" a="1"/>
  <c r="AA28" i="59" s="1"/>
  <c r="AA30" i="59" a="1"/>
  <c r="AA30" i="59" s="1"/>
  <c r="AA32" i="59" a="1"/>
  <c r="AA32" i="59" s="1"/>
  <c r="AA34" i="59" a="1"/>
  <c r="AA34" i="59" s="1"/>
  <c r="AA36" i="59" a="1"/>
  <c r="AA36" i="59" s="1"/>
  <c r="AA38" i="59" a="1"/>
  <c r="AA38" i="59" s="1"/>
  <c r="AA40" i="59" a="1"/>
  <c r="AA40" i="59" s="1"/>
  <c r="AA42" i="59" a="1"/>
  <c r="AA42" i="59" s="1"/>
  <c r="I44" i="59"/>
  <c r="H44" i="59"/>
  <c r="AA15" i="59" a="1"/>
  <c r="AA15" i="59" s="1"/>
  <c r="AA18" i="59" a="1"/>
  <c r="AA18" i="59" s="1"/>
  <c r="K10" i="59" a="1"/>
  <c r="K10" i="59" s="1"/>
  <c r="H10" i="59" a="1"/>
  <c r="H10" i="59" s="1"/>
  <c r="Z13" i="59" a="1"/>
  <c r="Z13" i="59" s="1"/>
  <c r="B13" i="58"/>
  <c r="AP4" i="58"/>
  <c r="AP6" i="58"/>
  <c r="AP7" i="58"/>
  <c r="S3" i="58" a="1"/>
  <c r="S3" i="58" s="1"/>
  <c r="S10" i="58" a="1"/>
  <c r="S10" i="58" s="1"/>
  <c r="AI19" i="58"/>
  <c r="A15" i="58"/>
  <c r="Z14" i="58" a="1"/>
  <c r="Z14" i="58" s="1"/>
  <c r="B14" i="58"/>
  <c r="AA14" i="58" a="1"/>
  <c r="AA14" i="58" s="1"/>
  <c r="S14" i="58" a="1"/>
  <c r="S14" i="58" s="1"/>
  <c r="AA16" i="58" a="1"/>
  <c r="AA16" i="58" s="1"/>
  <c r="AA17" i="58" a="1"/>
  <c r="AA17" i="58" s="1"/>
  <c r="AA18" i="58" a="1"/>
  <c r="AA18" i="58" s="1"/>
  <c r="AA19" i="58" a="1"/>
  <c r="AA19" i="58" s="1"/>
  <c r="AA20" i="58" a="1"/>
  <c r="AA20" i="58" s="1"/>
  <c r="AA21" i="58" a="1"/>
  <c r="AA21" i="58" s="1"/>
  <c r="AA23" i="58" a="1"/>
  <c r="AA23" i="58" s="1"/>
  <c r="AF24" i="58" a="1"/>
  <c r="AF24" i="58" s="1"/>
  <c r="AA25" i="58" a="1"/>
  <c r="AA25" i="58" s="1"/>
  <c r="AA27" i="58" a="1"/>
  <c r="AA27" i="58" s="1"/>
  <c r="AA29" i="58" a="1"/>
  <c r="AA29" i="58" s="1"/>
  <c r="AA31" i="58" a="1"/>
  <c r="AA31" i="58" s="1"/>
  <c r="AA33" i="58" a="1"/>
  <c r="AA33" i="58" s="1"/>
  <c r="AA35" i="58" a="1"/>
  <c r="AA35" i="58" s="1"/>
  <c r="AA37" i="58" a="1"/>
  <c r="AA37" i="58" s="1"/>
  <c r="AF41" i="58" a="1"/>
  <c r="AF41" i="58" s="1"/>
  <c r="AF39" i="58" a="1"/>
  <c r="AF39" i="58" s="1"/>
  <c r="AA39" i="58" a="1"/>
  <c r="AA39" i="58" s="1"/>
  <c r="AA40" i="58" a="1"/>
  <c r="AA40" i="58" s="1"/>
  <c r="AA43" i="58" a="1"/>
  <c r="AA43" i="58" s="1"/>
  <c r="K10" i="58" a="1"/>
  <c r="K10" i="58" s="1"/>
  <c r="H10" i="58" a="1"/>
  <c r="H10" i="58" s="1"/>
  <c r="AF17" i="58" a="1"/>
  <c r="AF17" i="58" s="1"/>
  <c r="AA13" i="58" a="1"/>
  <c r="AA13" i="58" s="1"/>
  <c r="AI20" i="58"/>
  <c r="AF14" i="58" a="1"/>
  <c r="AF14" i="58" s="1"/>
  <c r="AA15" i="58" a="1"/>
  <c r="AA15" i="58" s="1"/>
  <c r="AF18" i="58" a="1"/>
  <c r="AF18" i="58" s="1"/>
  <c r="AA22" i="58" a="1"/>
  <c r="AA22" i="58" s="1"/>
  <c r="AA24" i="58" a="1"/>
  <c r="AA24" i="58" s="1"/>
  <c r="AA26" i="58" a="1"/>
  <c r="AA26" i="58" s="1"/>
  <c r="AA28" i="58" a="1"/>
  <c r="AA28" i="58" s="1"/>
  <c r="AA30" i="58" a="1"/>
  <c r="AA30" i="58" s="1"/>
  <c r="AA32" i="58" a="1"/>
  <c r="AA32" i="58" s="1"/>
  <c r="AA34" i="58" a="1"/>
  <c r="AA34" i="58" s="1"/>
  <c r="AA36" i="58" a="1"/>
  <c r="AA36" i="58" s="1"/>
  <c r="AA38" i="58" a="1"/>
  <c r="AA38" i="58" s="1"/>
  <c r="AA42" i="58" a="1"/>
  <c r="AA42" i="58" s="1"/>
  <c r="I44" i="58"/>
  <c r="Z13" i="58" a="1"/>
  <c r="Z13" i="58" s="1"/>
  <c r="AI16" i="57" a="1"/>
  <c r="AI16" i="57" s="1"/>
  <c r="B108" i="57" l="1"/>
  <c r="B78" i="57" s="1" a="1"/>
  <c r="B78" i="57" s="1"/>
  <c r="B99" i="57"/>
  <c r="O65" i="57" a="1"/>
  <c r="O65" i="57" s="1"/>
  <c r="B78" i="58" a="1"/>
  <c r="B78" i="58" s="1"/>
  <c r="O65" i="58" a="1"/>
  <c r="O65" i="58" s="1"/>
  <c r="B78" i="59" a="1"/>
  <c r="B78" i="59" s="1"/>
  <c r="O65" i="59" a="1"/>
  <c r="O65" i="59" s="1"/>
  <c r="B78" i="61" a="1"/>
  <c r="B78" i="61" s="1"/>
  <c r="O65" i="61" a="1"/>
  <c r="O65" i="61" s="1"/>
  <c r="B78" i="62" a="1"/>
  <c r="B78" i="62" s="1"/>
  <c r="O65" i="62" a="1"/>
  <c r="O65" i="62" s="1"/>
  <c r="B78" i="63" a="1"/>
  <c r="B78" i="63" s="1"/>
  <c r="O65" i="63" a="1"/>
  <c r="O65" i="63" s="1"/>
  <c r="B78" i="64" a="1"/>
  <c r="B78" i="64" s="1"/>
  <c r="O65" i="64" a="1"/>
  <c r="O65" i="64" s="1"/>
  <c r="B78" i="65" a="1"/>
  <c r="B78" i="65" s="1"/>
  <c r="O65" i="65" a="1"/>
  <c r="O65" i="65" s="1"/>
  <c r="B78" i="67" a="1"/>
  <c r="B78" i="67" s="1"/>
  <c r="O65" i="67" a="1"/>
  <c r="O65" i="67" s="1"/>
  <c r="B78" i="68" a="1"/>
  <c r="B78" i="68" s="1"/>
  <c r="O65" i="68" a="1"/>
  <c r="O65" i="68" s="1"/>
  <c r="B78" i="69" a="1"/>
  <c r="B78" i="69" s="1"/>
  <c r="O65" i="69" a="1"/>
  <c r="O65" i="69" s="1"/>
  <c r="A18" i="69"/>
  <c r="B17" i="69"/>
  <c r="Z17" i="69" a="1"/>
  <c r="Z17" i="69" s="1"/>
  <c r="S16" i="68" a="1"/>
  <c r="S16" i="68" s="1"/>
  <c r="A18" i="68"/>
  <c r="B17" i="68"/>
  <c r="Z17" i="68" a="1"/>
  <c r="Z17" i="68" s="1"/>
  <c r="S17" i="68" s="1" a="1"/>
  <c r="S17" i="68" s="1"/>
  <c r="Z16" i="67" a="1"/>
  <c r="Z16" i="67" s="1"/>
  <c r="A17" i="67"/>
  <c r="B16" i="67"/>
  <c r="A17" i="66"/>
  <c r="B16" i="66"/>
  <c r="Z16" i="66" a="1"/>
  <c r="Z16" i="66" s="1"/>
  <c r="S16" i="66" s="1" a="1"/>
  <c r="S16" i="66" s="1"/>
  <c r="A18" i="65"/>
  <c r="B17" i="65"/>
  <c r="Z17" i="65" a="1"/>
  <c r="Z17" i="65" s="1"/>
  <c r="Z17" i="64" a="1"/>
  <c r="Z17" i="64" s="1"/>
  <c r="S17" i="64" s="1" a="1"/>
  <c r="S17" i="64" s="1"/>
  <c r="A18" i="64"/>
  <c r="B17" i="64"/>
  <c r="A17" i="63"/>
  <c r="B16" i="63"/>
  <c r="Z16" i="63" a="1"/>
  <c r="Z16" i="63" s="1"/>
  <c r="S16" i="63" s="1" a="1"/>
  <c r="S16" i="63" s="1"/>
  <c r="A18" i="62"/>
  <c r="B17" i="62"/>
  <c r="Z17" i="62" a="1"/>
  <c r="Z17" i="62" s="1"/>
  <c r="A18" i="61"/>
  <c r="B17" i="61"/>
  <c r="Z17" i="61" a="1"/>
  <c r="Z17" i="61" s="1"/>
  <c r="S17" i="61" s="1" a="1"/>
  <c r="S17" i="61" s="1"/>
  <c r="S16" i="61" a="1"/>
  <c r="S16" i="61" s="1"/>
  <c r="K44" i="59"/>
  <c r="AI14" i="59"/>
  <c r="A16" i="59"/>
  <c r="Z15" i="59" a="1"/>
  <c r="Z15" i="59" s="1"/>
  <c r="S15" i="59" s="1" a="1"/>
  <c r="S15" i="59" s="1"/>
  <c r="B15" i="59"/>
  <c r="S13" i="59" a="1"/>
  <c r="S13" i="59" s="1"/>
  <c r="AI13" i="59"/>
  <c r="K44" i="58"/>
  <c r="H44" i="58" s="1"/>
  <c r="AI14" i="58"/>
  <c r="S13" i="58" a="1"/>
  <c r="S13" i="58" s="1"/>
  <c r="AI13" i="58"/>
  <c r="A16" i="58"/>
  <c r="Z15" i="58" a="1"/>
  <c r="Z15" i="58" s="1"/>
  <c r="S15" i="58" s="1" a="1"/>
  <c r="S15" i="58" s="1"/>
  <c r="B15" i="58"/>
  <c r="B69" i="57" l="1" a="1"/>
  <c r="B69" i="57" s="1"/>
  <c r="E69" i="58" a="1"/>
  <c r="E69" i="58" s="1"/>
  <c r="B69" i="58" a="1"/>
  <c r="B69" i="58" s="1"/>
  <c r="E69" i="59" a="1"/>
  <c r="E69" i="59" s="1"/>
  <c r="B69" i="59" a="1"/>
  <c r="B69" i="59" s="1"/>
  <c r="E69" i="61" a="1"/>
  <c r="E69" i="61" s="1"/>
  <c r="B69" i="61" a="1"/>
  <c r="B69" i="61" s="1"/>
  <c r="E69" i="62" a="1"/>
  <c r="E69" i="62" s="1"/>
  <c r="B69" i="62" a="1"/>
  <c r="B69" i="62" s="1"/>
  <c r="E69" i="63" a="1"/>
  <c r="E69" i="63" s="1"/>
  <c r="B69" i="63" a="1"/>
  <c r="B69" i="63" s="1"/>
  <c r="E69" i="64" a="1"/>
  <c r="E69" i="64" s="1"/>
  <c r="B69" i="64" a="1"/>
  <c r="B69" i="64" s="1"/>
  <c r="E69" i="65" a="1"/>
  <c r="E69" i="65" s="1"/>
  <c r="B69" i="65" a="1"/>
  <c r="B69" i="65" s="1"/>
  <c r="E69" i="67" a="1"/>
  <c r="E69" i="67" s="1"/>
  <c r="B69" i="67" a="1"/>
  <c r="B69" i="67" s="1"/>
  <c r="E69" i="68" a="1"/>
  <c r="E69" i="68" s="1"/>
  <c r="B69" i="68" a="1"/>
  <c r="B69" i="68" s="1"/>
  <c r="E69" i="69" a="1"/>
  <c r="E69" i="69" s="1"/>
  <c r="B69" i="69" a="1"/>
  <c r="B69" i="69" s="1"/>
  <c r="S17" i="69" a="1"/>
  <c r="S17" i="69" s="1"/>
  <c r="Z18" i="69" a="1"/>
  <c r="Z18" i="69" s="1"/>
  <c r="S18" i="69" s="1" a="1"/>
  <c r="S18" i="69" s="1"/>
  <c r="A19" i="69"/>
  <c r="B18" i="69"/>
  <c r="A19" i="68"/>
  <c r="Z18" i="68" a="1"/>
  <c r="Z18" i="68" s="1"/>
  <c r="S18" i="68" s="1" a="1"/>
  <c r="S18" i="68" s="1"/>
  <c r="B18" i="68"/>
  <c r="S16" i="67" a="1"/>
  <c r="S16" i="67" s="1"/>
  <c r="A18" i="67"/>
  <c r="B17" i="67"/>
  <c r="Z17" i="67" a="1"/>
  <c r="Z17" i="67" s="1"/>
  <c r="S17" i="67" s="1" a="1"/>
  <c r="S17" i="67" s="1"/>
  <c r="Z17" i="66" a="1"/>
  <c r="Z17" i="66" s="1"/>
  <c r="A18" i="66"/>
  <c r="B17" i="66"/>
  <c r="S17" i="65" a="1"/>
  <c r="S17" i="65" s="1"/>
  <c r="Z18" i="65" a="1"/>
  <c r="Z18" i="65" s="1"/>
  <c r="S18" i="65" s="1" a="1"/>
  <c r="S18" i="65" s="1"/>
  <c r="B18" i="65"/>
  <c r="A19" i="65"/>
  <c r="A19" i="64"/>
  <c r="B18" i="64"/>
  <c r="Z18" i="64" a="1"/>
  <c r="Z18" i="64" s="1"/>
  <c r="S18" i="64" s="1" a="1"/>
  <c r="S18" i="64" s="1"/>
  <c r="Z17" i="63" a="1"/>
  <c r="Z17" i="63" s="1"/>
  <c r="S17" i="63" s="1" a="1"/>
  <c r="S17" i="63" s="1"/>
  <c r="A18" i="63"/>
  <c r="B17" i="63"/>
  <c r="S17" i="62" a="1"/>
  <c r="S17" i="62" s="1"/>
  <c r="Z18" i="62" a="1"/>
  <c r="Z18" i="62" s="1"/>
  <c r="S18" i="62" s="1" a="1"/>
  <c r="S18" i="62" s="1"/>
  <c r="B18" i="62"/>
  <c r="A19" i="62"/>
  <c r="Z18" i="61" a="1"/>
  <c r="Z18" i="61" s="1"/>
  <c r="A19" i="61"/>
  <c r="B18" i="61"/>
  <c r="Z16" i="59" a="1"/>
  <c r="Z16" i="59" s="1"/>
  <c r="S16" i="59" s="1" a="1"/>
  <c r="S16" i="59" s="1"/>
  <c r="A17" i="59"/>
  <c r="B16" i="59"/>
  <c r="Q44" i="59"/>
  <c r="Z16" i="58" a="1"/>
  <c r="Z16" i="58" s="1"/>
  <c r="A17" i="58"/>
  <c r="B16" i="58"/>
  <c r="O10" i="57" a="1"/>
  <c r="O10" i="57" s="1"/>
  <c r="E10" i="57"/>
  <c r="B19" i="69" l="1"/>
  <c r="A20" i="69"/>
  <c r="Z19" i="69" a="1"/>
  <c r="Z19" i="69" s="1"/>
  <c r="B19" i="68"/>
  <c r="A20" i="68"/>
  <c r="Z19" i="68" a="1"/>
  <c r="Z19" i="68" s="1"/>
  <c r="S19" i="68" s="1" a="1"/>
  <c r="S19" i="68" s="1"/>
  <c r="Z18" i="67" a="1"/>
  <c r="Z18" i="67" s="1"/>
  <c r="S18" i="67" s="1" a="1"/>
  <c r="S18" i="67" s="1"/>
  <c r="A19" i="67"/>
  <c r="B18" i="67"/>
  <c r="S17" i="66" a="1"/>
  <c r="S17" i="66" s="1"/>
  <c r="Z18" i="66" a="1"/>
  <c r="Z18" i="66" s="1"/>
  <c r="S18" i="66" s="1" a="1"/>
  <c r="S18" i="66" s="1"/>
  <c r="A19" i="66"/>
  <c r="B18" i="66"/>
  <c r="B19" i="65"/>
  <c r="A20" i="65"/>
  <c r="Z19" i="65" a="1"/>
  <c r="Z19" i="65" s="1"/>
  <c r="A20" i="64"/>
  <c r="Z19" i="64" a="1"/>
  <c r="Z19" i="64" s="1"/>
  <c r="S19" i="64" s="1" a="1"/>
  <c r="S19" i="64" s="1"/>
  <c r="B19" i="64"/>
  <c r="A19" i="63"/>
  <c r="B18" i="63"/>
  <c r="Z18" i="63" a="1"/>
  <c r="Z18" i="63" s="1"/>
  <c r="S18" i="63" s="1" a="1"/>
  <c r="S18" i="63" s="1"/>
  <c r="B19" i="62"/>
  <c r="A20" i="62"/>
  <c r="Z19" i="62" a="1"/>
  <c r="Z19" i="62" s="1"/>
  <c r="S18" i="61" a="1"/>
  <c r="S18" i="61" s="1"/>
  <c r="B19" i="61"/>
  <c r="Z19" i="61" a="1"/>
  <c r="Z19" i="61" s="1"/>
  <c r="S19" i="61" s="1" a="1"/>
  <c r="S19" i="61" s="1"/>
  <c r="A20" i="61"/>
  <c r="A18" i="59"/>
  <c r="B17" i="59"/>
  <c r="Z17" i="59" a="1"/>
  <c r="Z17" i="59" s="1"/>
  <c r="S16" i="58" a="1"/>
  <c r="S16" i="58" s="1"/>
  <c r="A18" i="58"/>
  <c r="B17" i="58"/>
  <c r="Z17" i="58" a="1"/>
  <c r="Z17" i="58" s="1"/>
  <c r="S17" i="58" s="1" a="1"/>
  <c r="S17" i="58" s="1"/>
  <c r="H10" i="57" a="1"/>
  <c r="H10" i="57" s="1"/>
  <c r="K10" i="57" a="1"/>
  <c r="K10" i="57" s="1"/>
  <c r="B20" i="69" l="1"/>
  <c r="A21" i="69"/>
  <c r="Z20" i="69" a="1"/>
  <c r="Z20" i="69" s="1"/>
  <c r="S20" i="69" s="1" a="1"/>
  <c r="S20" i="69" s="1"/>
  <c r="S19" i="69" a="1"/>
  <c r="S19" i="69" s="1"/>
  <c r="A21" i="68"/>
  <c r="Z20" i="68" a="1"/>
  <c r="Z20" i="68" s="1"/>
  <c r="S20" i="68" s="1" a="1"/>
  <c r="S20" i="68" s="1"/>
  <c r="B20" i="68"/>
  <c r="B19" i="67"/>
  <c r="A20" i="67"/>
  <c r="Z19" i="67" a="1"/>
  <c r="Z19" i="67" s="1"/>
  <c r="S19" i="67" s="1" a="1"/>
  <c r="S19" i="67" s="1"/>
  <c r="B19" i="66"/>
  <c r="A20" i="66"/>
  <c r="Z19" i="66" a="1"/>
  <c r="Z19" i="66" s="1"/>
  <c r="S19" i="66" s="1" a="1"/>
  <c r="S19" i="66" s="1"/>
  <c r="S19" i="65" a="1"/>
  <c r="S19" i="65" s="1"/>
  <c r="B20" i="65"/>
  <c r="A21" i="65"/>
  <c r="Z20" i="65" a="1"/>
  <c r="Z20" i="65" s="1"/>
  <c r="S20" i="65" s="1" a="1"/>
  <c r="S20" i="65" s="1"/>
  <c r="A21" i="64"/>
  <c r="Z20" i="64" a="1"/>
  <c r="Z20" i="64" s="1"/>
  <c r="S20" i="64" s="1" a="1"/>
  <c r="S20" i="64" s="1"/>
  <c r="B20" i="64"/>
  <c r="A20" i="63"/>
  <c r="Z19" i="63" a="1"/>
  <c r="Z19" i="63" s="1"/>
  <c r="S19" i="63" s="1" a="1"/>
  <c r="S19" i="63" s="1"/>
  <c r="B19" i="63"/>
  <c r="B20" i="62"/>
  <c r="A21" i="62"/>
  <c r="Z20" i="62" a="1"/>
  <c r="Z20" i="62" s="1"/>
  <c r="S20" i="62" s="1" a="1"/>
  <c r="S20" i="62" s="1"/>
  <c r="S19" i="62" a="1"/>
  <c r="S19" i="62" s="1"/>
  <c r="B20" i="61"/>
  <c r="A21" i="61"/>
  <c r="Z20" i="61" a="1"/>
  <c r="Z20" i="61" s="1"/>
  <c r="S20" i="61" s="1" a="1"/>
  <c r="S20" i="61" s="1"/>
  <c r="S17" i="59" a="1"/>
  <c r="S17" i="59" s="1"/>
  <c r="Z18" i="59" a="1"/>
  <c r="Z18" i="59" s="1"/>
  <c r="S18" i="59" s="1" a="1"/>
  <c r="S18" i="59" s="1"/>
  <c r="B18" i="59"/>
  <c r="A19" i="59"/>
  <c r="Z18" i="58" a="1"/>
  <c r="Z18" i="58" s="1"/>
  <c r="S18" i="58" s="1" a="1"/>
  <c r="S18" i="58" s="1"/>
  <c r="A19" i="58"/>
  <c r="B18" i="58"/>
  <c r="A22" i="69" l="1"/>
  <c r="B21" i="69"/>
  <c r="Z21" i="69" a="1"/>
  <c r="Z21" i="69" s="1"/>
  <c r="S21" i="69" s="1" a="1"/>
  <c r="S21" i="69" s="1"/>
  <c r="Z21" i="68" a="1"/>
  <c r="Z21" i="68" s="1"/>
  <c r="S21" i="68" s="1" a="1"/>
  <c r="S21" i="68" s="1"/>
  <c r="A22" i="68"/>
  <c r="B21" i="68"/>
  <c r="B20" i="67"/>
  <c r="A21" i="67"/>
  <c r="Z20" i="67" a="1"/>
  <c r="Z20" i="67" s="1"/>
  <c r="S20" i="67" s="1" a="1"/>
  <c r="S20" i="67" s="1"/>
  <c r="B20" i="66"/>
  <c r="A21" i="66"/>
  <c r="Z20" i="66" a="1"/>
  <c r="Z20" i="66" s="1"/>
  <c r="S20" i="66" s="1" a="1"/>
  <c r="S20" i="66" s="1"/>
  <c r="A22" i="65"/>
  <c r="B21" i="65"/>
  <c r="Z21" i="65" a="1"/>
  <c r="Z21" i="65" s="1"/>
  <c r="S21" i="65" s="1" a="1"/>
  <c r="S21" i="65" s="1"/>
  <c r="Z21" i="64" a="1"/>
  <c r="Z21" i="64" s="1"/>
  <c r="S21" i="64" s="1" a="1"/>
  <c r="S21" i="64" s="1"/>
  <c r="A22" i="64"/>
  <c r="B21" i="64"/>
  <c r="A21" i="63"/>
  <c r="Z20" i="63" a="1"/>
  <c r="Z20" i="63" s="1"/>
  <c r="S20" i="63" s="1" a="1"/>
  <c r="S20" i="63" s="1"/>
  <c r="B20" i="63"/>
  <c r="A22" i="62"/>
  <c r="B21" i="62"/>
  <c r="Z21" i="62" a="1"/>
  <c r="Z21" i="62" s="1"/>
  <c r="S21" i="62" s="1" a="1"/>
  <c r="S21" i="62" s="1"/>
  <c r="A22" i="61"/>
  <c r="B21" i="61"/>
  <c r="Z21" i="61" a="1"/>
  <c r="Z21" i="61" s="1"/>
  <c r="S21" i="61" s="1" a="1"/>
  <c r="S21" i="61" s="1"/>
  <c r="B19" i="59"/>
  <c r="A20" i="59"/>
  <c r="Z19" i="59" a="1"/>
  <c r="Z19" i="59" s="1"/>
  <c r="S19" i="59" s="1" a="1"/>
  <c r="S19" i="59" s="1"/>
  <c r="B19" i="58"/>
  <c r="A20" i="58"/>
  <c r="Z19" i="58" a="1"/>
  <c r="Z19" i="58" s="1"/>
  <c r="Z22" i="69" l="1" a="1"/>
  <c r="Z22" i="69" s="1"/>
  <c r="S22" i="69" s="1" a="1"/>
  <c r="S22" i="69" s="1"/>
  <c r="A23" i="69"/>
  <c r="B22" i="69"/>
  <c r="A23" i="68"/>
  <c r="B22" i="68"/>
  <c r="Z22" i="68" a="1"/>
  <c r="Z22" i="68" s="1"/>
  <c r="S22" i="68" s="1" a="1"/>
  <c r="S22" i="68" s="1"/>
  <c r="A22" i="67"/>
  <c r="B21" i="67"/>
  <c r="Z21" i="67" a="1"/>
  <c r="Z21" i="67" s="1"/>
  <c r="S21" i="67" s="1" a="1"/>
  <c r="S21" i="67" s="1"/>
  <c r="A22" i="66"/>
  <c r="B21" i="66"/>
  <c r="Z21" i="66" a="1"/>
  <c r="Z21" i="66" s="1"/>
  <c r="S21" i="66" s="1" a="1"/>
  <c r="S21" i="66" s="1"/>
  <c r="Z22" i="65" a="1"/>
  <c r="Z22" i="65" s="1"/>
  <c r="S22" i="65" s="1" a="1"/>
  <c r="S22" i="65" s="1"/>
  <c r="A23" i="65"/>
  <c r="B22" i="65"/>
  <c r="A23" i="64"/>
  <c r="B22" i="64"/>
  <c r="Z22" i="64" a="1"/>
  <c r="Z22" i="64" s="1"/>
  <c r="S22" i="64" s="1" a="1"/>
  <c r="S22" i="64" s="1"/>
  <c r="Z21" i="63" a="1"/>
  <c r="Z21" i="63" s="1"/>
  <c r="S21" i="63" s="1" a="1"/>
  <c r="S21" i="63" s="1"/>
  <c r="A22" i="63"/>
  <c r="B21" i="63"/>
  <c r="Z22" i="62" a="1"/>
  <c r="Z22" i="62" s="1"/>
  <c r="S22" i="62" s="1" a="1"/>
  <c r="S22" i="62" s="1"/>
  <c r="A23" i="62"/>
  <c r="B22" i="62"/>
  <c r="Z22" i="61" a="1"/>
  <c r="Z22" i="61" s="1"/>
  <c r="S22" i="61" s="1" a="1"/>
  <c r="S22" i="61" s="1"/>
  <c r="A23" i="61"/>
  <c r="B22" i="61"/>
  <c r="B20" i="59"/>
  <c r="A21" i="59"/>
  <c r="Z20" i="59" a="1"/>
  <c r="Z20" i="59" s="1"/>
  <c r="S20" i="59" s="1" a="1"/>
  <c r="S20" i="59" s="1"/>
  <c r="B20" i="58"/>
  <c r="A21" i="58"/>
  <c r="Z20" i="58" a="1"/>
  <c r="Z20" i="58" s="1"/>
  <c r="S20" i="58" s="1" a="1"/>
  <c r="S20" i="58" s="1"/>
  <c r="S19" i="58" a="1"/>
  <c r="S19" i="58" s="1"/>
  <c r="A3" i="57"/>
  <c r="C7" i="57"/>
  <c r="A24" i="69" l="1"/>
  <c r="B23" i="69"/>
  <c r="Z23" i="69" a="1"/>
  <c r="Z23" i="69" s="1"/>
  <c r="S23" i="69" s="1" a="1"/>
  <c r="S23" i="69" s="1"/>
  <c r="Z23" i="68" a="1"/>
  <c r="Z23" i="68" s="1"/>
  <c r="S23" i="68" s="1" a="1"/>
  <c r="S23" i="68" s="1"/>
  <c r="A24" i="68"/>
  <c r="B23" i="68"/>
  <c r="Z22" i="67" a="1"/>
  <c r="Z22" i="67" s="1"/>
  <c r="S22" i="67" s="1" a="1"/>
  <c r="S22" i="67" s="1"/>
  <c r="A23" i="67"/>
  <c r="B22" i="67"/>
  <c r="Z22" i="66" a="1"/>
  <c r="Z22" i="66" s="1"/>
  <c r="S22" i="66" s="1" a="1"/>
  <c r="S22" i="66" s="1"/>
  <c r="A23" i="66"/>
  <c r="B22" i="66"/>
  <c r="A24" i="65"/>
  <c r="B23" i="65"/>
  <c r="Z23" i="65" a="1"/>
  <c r="Z23" i="65" s="1"/>
  <c r="S23" i="65" s="1" a="1"/>
  <c r="S23" i="65" s="1"/>
  <c r="Z23" i="64" a="1"/>
  <c r="Z23" i="64" s="1"/>
  <c r="S23" i="64" s="1" a="1"/>
  <c r="S23" i="64" s="1"/>
  <c r="A24" i="64"/>
  <c r="B23" i="64"/>
  <c r="A23" i="63"/>
  <c r="B22" i="63"/>
  <c r="Z22" i="63" a="1"/>
  <c r="Z22" i="63" s="1"/>
  <c r="S22" i="63" s="1" a="1"/>
  <c r="S22" i="63" s="1"/>
  <c r="A24" i="62"/>
  <c r="B23" i="62"/>
  <c r="Z23" i="62" a="1"/>
  <c r="Z23" i="62" s="1"/>
  <c r="S23" i="62" s="1" a="1"/>
  <c r="S23" i="62" s="1"/>
  <c r="A24" i="61"/>
  <c r="B23" i="61"/>
  <c r="Z23" i="61" a="1"/>
  <c r="Z23" i="61" s="1"/>
  <c r="S23" i="61" s="1" a="1"/>
  <c r="S23" i="61" s="1"/>
  <c r="A22" i="59"/>
  <c r="B21" i="59"/>
  <c r="Z21" i="59" a="1"/>
  <c r="Z21" i="59" s="1"/>
  <c r="S21" i="59" s="1" a="1"/>
  <c r="S21" i="59" s="1"/>
  <c r="A22" i="58"/>
  <c r="B21" i="58"/>
  <c r="Z21" i="58" a="1"/>
  <c r="Z21" i="58" s="1"/>
  <c r="S21" i="58" s="1" a="1"/>
  <c r="S21" i="58" s="1"/>
  <c r="L8" i="57"/>
  <c r="Z24" i="69" l="1" a="1"/>
  <c r="Z24" i="69" s="1"/>
  <c r="S24" i="69" s="1" a="1"/>
  <c r="S24" i="69" s="1"/>
  <c r="A25" i="69"/>
  <c r="B24" i="69"/>
  <c r="A25" i="68"/>
  <c r="B24" i="68"/>
  <c r="Z24" i="68" a="1"/>
  <c r="Z24" i="68" s="1"/>
  <c r="S24" i="68" s="1" a="1"/>
  <c r="S24" i="68" s="1"/>
  <c r="A24" i="67"/>
  <c r="B23" i="67"/>
  <c r="Z23" i="67" a="1"/>
  <c r="Z23" i="67" s="1"/>
  <c r="S23" i="67" s="1" a="1"/>
  <c r="S23" i="67" s="1"/>
  <c r="A24" i="66"/>
  <c r="B23" i="66"/>
  <c r="Z23" i="66" a="1"/>
  <c r="Z23" i="66" s="1"/>
  <c r="S23" i="66" s="1" a="1"/>
  <c r="S23" i="66" s="1"/>
  <c r="Z24" i="65" a="1"/>
  <c r="Z24" i="65" s="1"/>
  <c r="S24" i="65" s="1" a="1"/>
  <c r="S24" i="65" s="1"/>
  <c r="A25" i="65"/>
  <c r="B24" i="65"/>
  <c r="A25" i="64"/>
  <c r="B24" i="64"/>
  <c r="Z24" i="64" a="1"/>
  <c r="Z24" i="64" s="1"/>
  <c r="S24" i="64" s="1" a="1"/>
  <c r="S24" i="64" s="1"/>
  <c r="Z23" i="63" a="1"/>
  <c r="Z23" i="63" s="1"/>
  <c r="S23" i="63" s="1" a="1"/>
  <c r="S23" i="63" s="1"/>
  <c r="A24" i="63"/>
  <c r="B23" i="63"/>
  <c r="Z24" i="62" a="1"/>
  <c r="Z24" i="62" s="1"/>
  <c r="S24" i="62" s="1" a="1"/>
  <c r="S24" i="62" s="1"/>
  <c r="A25" i="62"/>
  <c r="B24" i="62"/>
  <c r="Z24" i="61" a="1"/>
  <c r="Z24" i="61" s="1"/>
  <c r="S24" i="61" s="1" a="1"/>
  <c r="S24" i="61" s="1"/>
  <c r="A25" i="61"/>
  <c r="B24" i="61"/>
  <c r="Z22" i="59" a="1"/>
  <c r="Z22" i="59" s="1"/>
  <c r="S22" i="59" s="1" a="1"/>
  <c r="S22" i="59" s="1"/>
  <c r="A23" i="59"/>
  <c r="B22" i="59"/>
  <c r="Z22" i="58" a="1"/>
  <c r="Z22" i="58" s="1"/>
  <c r="S22" i="58" s="1" a="1"/>
  <c r="S22" i="58" s="1"/>
  <c r="A23" i="58"/>
  <c r="B22" i="58"/>
  <c r="AF43" i="57" a="1"/>
  <c r="AF43" i="57" s="1"/>
  <c r="AF42" i="57" a="1"/>
  <c r="AF42" i="57" s="1"/>
  <c r="AF40" i="57" a="1"/>
  <c r="AF40" i="57" s="1"/>
  <c r="AF37" i="57" a="1"/>
  <c r="AF37" i="57" s="1"/>
  <c r="AF36" i="57" a="1"/>
  <c r="AF36" i="57" s="1"/>
  <c r="AF35" i="57" a="1"/>
  <c r="AF35" i="57" s="1"/>
  <c r="AF34" i="57" a="1"/>
  <c r="AF34" i="57" s="1"/>
  <c r="AF31" i="57" a="1"/>
  <c r="AF31" i="57" s="1"/>
  <c r="AF30" i="57" a="1"/>
  <c r="AF30" i="57" s="1"/>
  <c r="AF29" i="57" a="1"/>
  <c r="AF29" i="57" s="1"/>
  <c r="AF28" i="57" a="1"/>
  <c r="AF28" i="57" s="1"/>
  <c r="AF27" i="57" a="1"/>
  <c r="AF27" i="57" s="1"/>
  <c r="AF26" i="57" a="1"/>
  <c r="AF26" i="57" s="1"/>
  <c r="AF25" i="57" a="1"/>
  <c r="AF25" i="57" s="1"/>
  <c r="AF23" i="57" a="1"/>
  <c r="AF23" i="57" s="1"/>
  <c r="AF22" i="57" a="1"/>
  <c r="AF22" i="57" s="1"/>
  <c r="AF21" i="57" a="1"/>
  <c r="AF21" i="57" s="1"/>
  <c r="AF20" i="57" a="1"/>
  <c r="AF20" i="57" s="1"/>
  <c r="AF19" i="57" a="1"/>
  <c r="AF19" i="57" s="1"/>
  <c r="AF16" i="57" a="1"/>
  <c r="AF16" i="57" s="1"/>
  <c r="AF15" i="57" a="1"/>
  <c r="AF15" i="57" s="1"/>
  <c r="AF13" i="57" a="1"/>
  <c r="AF13" i="57" s="1"/>
  <c r="A26" i="69" l="1"/>
  <c r="B25" i="69"/>
  <c r="Z25" i="69" a="1"/>
  <c r="Z25" i="69" s="1"/>
  <c r="S25" i="69" s="1" a="1"/>
  <c r="S25" i="69" s="1"/>
  <c r="Z25" i="68" a="1"/>
  <c r="Z25" i="68" s="1"/>
  <c r="S25" i="68" s="1" a="1"/>
  <c r="S25" i="68" s="1"/>
  <c r="A26" i="68"/>
  <c r="B25" i="68"/>
  <c r="Z24" i="67" a="1"/>
  <c r="Z24" i="67" s="1"/>
  <c r="S24" i="67" s="1" a="1"/>
  <c r="S24" i="67" s="1"/>
  <c r="A25" i="67"/>
  <c r="B24" i="67"/>
  <c r="Z24" i="66" a="1"/>
  <c r="Z24" i="66" s="1"/>
  <c r="S24" i="66" s="1" a="1"/>
  <c r="S24" i="66" s="1"/>
  <c r="A25" i="66"/>
  <c r="B24" i="66"/>
  <c r="A26" i="65"/>
  <c r="B25" i="65"/>
  <c r="Z25" i="65" a="1"/>
  <c r="Z25" i="65" s="1"/>
  <c r="S25" i="65" s="1" a="1"/>
  <c r="S25" i="65" s="1"/>
  <c r="Z25" i="64" a="1"/>
  <c r="Z25" i="64" s="1"/>
  <c r="S25" i="64" s="1" a="1"/>
  <c r="S25" i="64" s="1"/>
  <c r="A26" i="64"/>
  <c r="B25" i="64"/>
  <c r="A25" i="63"/>
  <c r="B24" i="63"/>
  <c r="Z24" i="63" a="1"/>
  <c r="Z24" i="63" s="1"/>
  <c r="S24" i="63" s="1" a="1"/>
  <c r="S24" i="63" s="1"/>
  <c r="A26" i="62"/>
  <c r="B25" i="62"/>
  <c r="Z25" i="62" a="1"/>
  <c r="Z25" i="62" s="1"/>
  <c r="S25" i="62" s="1" a="1"/>
  <c r="S25" i="62" s="1"/>
  <c r="A26" i="61"/>
  <c r="B25" i="61"/>
  <c r="Z25" i="61" a="1"/>
  <c r="Z25" i="61" s="1"/>
  <c r="S25" i="61" s="1" a="1"/>
  <c r="S25" i="61" s="1"/>
  <c r="A24" i="59"/>
  <c r="B23" i="59"/>
  <c r="Z23" i="59" a="1"/>
  <c r="Z23" i="59" s="1"/>
  <c r="S23" i="59" s="1" a="1"/>
  <c r="S23" i="59" s="1"/>
  <c r="A24" i="58"/>
  <c r="B23" i="58"/>
  <c r="Z23" i="58" a="1"/>
  <c r="Z23" i="58" s="1"/>
  <c r="S23" i="58" s="1" a="1"/>
  <c r="S23" i="58" s="1"/>
  <c r="I31" i="57" a="1"/>
  <c r="I31" i="57" s="1"/>
  <c r="I30" i="57" a="1"/>
  <c r="I30" i="57" s="1"/>
  <c r="I29" i="57" a="1"/>
  <c r="I29" i="57" s="1"/>
  <c r="I28" i="57" a="1"/>
  <c r="I28" i="57" s="1"/>
  <c r="I27" i="57" a="1"/>
  <c r="I27" i="57" s="1"/>
  <c r="I26" i="57" a="1"/>
  <c r="I26" i="57" s="1"/>
  <c r="I25" i="57" a="1"/>
  <c r="I25" i="57" s="1"/>
  <c r="Z26" i="69" l="1" a="1"/>
  <c r="Z26" i="69" s="1"/>
  <c r="S26" i="69" s="1" a="1"/>
  <c r="S26" i="69" s="1"/>
  <c r="A27" i="69"/>
  <c r="B26" i="69"/>
  <c r="A27" i="68"/>
  <c r="B26" i="68"/>
  <c r="Z26" i="68" a="1"/>
  <c r="Z26" i="68" s="1"/>
  <c r="S26" i="68" s="1" a="1"/>
  <c r="S26" i="68" s="1"/>
  <c r="A26" i="67"/>
  <c r="B25" i="67"/>
  <c r="Z25" i="67" a="1"/>
  <c r="Z25" i="67" s="1"/>
  <c r="S25" i="67" s="1" a="1"/>
  <c r="S25" i="67" s="1"/>
  <c r="A26" i="66"/>
  <c r="B25" i="66"/>
  <c r="Z25" i="66" a="1"/>
  <c r="Z25" i="66" s="1"/>
  <c r="S25" i="66" s="1" a="1"/>
  <c r="S25" i="66" s="1"/>
  <c r="Z26" i="65" a="1"/>
  <c r="Z26" i="65" s="1"/>
  <c r="S26" i="65" s="1" a="1"/>
  <c r="S26" i="65" s="1"/>
  <c r="A27" i="65"/>
  <c r="B26" i="65"/>
  <c r="A27" i="64"/>
  <c r="B26" i="64"/>
  <c r="Z26" i="64" a="1"/>
  <c r="Z26" i="64" s="1"/>
  <c r="S26" i="64" s="1" a="1"/>
  <c r="S26" i="64" s="1"/>
  <c r="Z25" i="63" a="1"/>
  <c r="Z25" i="63" s="1"/>
  <c r="S25" i="63" s="1" a="1"/>
  <c r="S25" i="63" s="1"/>
  <c r="A26" i="63"/>
  <c r="B25" i="63"/>
  <c r="Z26" i="62" a="1"/>
  <c r="Z26" i="62" s="1"/>
  <c r="S26" i="62" s="1" a="1"/>
  <c r="S26" i="62" s="1"/>
  <c r="A27" i="62"/>
  <c r="B26" i="62"/>
  <c r="Z26" i="61" a="1"/>
  <c r="Z26" i="61" s="1"/>
  <c r="S26" i="61" s="1" a="1"/>
  <c r="S26" i="61" s="1"/>
  <c r="A27" i="61"/>
  <c r="B26" i="61"/>
  <c r="Z24" i="59" a="1"/>
  <c r="Z24" i="59" s="1"/>
  <c r="S24" i="59" s="1" a="1"/>
  <c r="S24" i="59" s="1"/>
  <c r="A25" i="59"/>
  <c r="B24" i="59"/>
  <c r="Z24" i="58" a="1"/>
  <c r="Z24" i="58" s="1"/>
  <c r="S24" i="58" s="1" a="1"/>
  <c r="S24" i="58" s="1"/>
  <c r="A25" i="58"/>
  <c r="B24" i="58"/>
  <c r="AB31" i="57" a="1"/>
  <c r="AB31" i="57" s="1"/>
  <c r="S31" i="57" s="1" a="1"/>
  <c r="S31" i="57" s="1"/>
  <c r="AB29" i="57" a="1"/>
  <c r="AB29" i="57" s="1"/>
  <c r="S29" i="57" s="1" a="1"/>
  <c r="S29" i="57" s="1"/>
  <c r="AB27" i="57" a="1"/>
  <c r="AB27" i="57" s="1"/>
  <c r="S27" i="57" s="1" a="1"/>
  <c r="S27" i="57" s="1"/>
  <c r="AB25" i="57" a="1"/>
  <c r="AB25" i="57" s="1"/>
  <c r="S25" i="57" s="1" a="1"/>
  <c r="S25" i="57" s="1"/>
  <c r="AB30" i="57" a="1"/>
  <c r="AB30" i="57" s="1"/>
  <c r="S30" i="57" s="1" a="1"/>
  <c r="S30" i="57" s="1"/>
  <c r="AB28" i="57" a="1"/>
  <c r="AB28" i="57" s="1"/>
  <c r="S28" i="57" s="1" a="1"/>
  <c r="S28" i="57" s="1"/>
  <c r="AB26" i="57" a="1"/>
  <c r="AB26" i="57" s="1"/>
  <c r="S26" i="57" s="1" a="1"/>
  <c r="S26" i="57" s="1"/>
  <c r="A28" i="69" l="1"/>
  <c r="B27" i="69"/>
  <c r="Z27" i="69" a="1"/>
  <c r="Z27" i="69" s="1"/>
  <c r="S27" i="69" s="1" a="1"/>
  <c r="S27" i="69" s="1"/>
  <c r="Z27" i="68" a="1"/>
  <c r="Z27" i="68" s="1"/>
  <c r="S27" i="68" s="1" a="1"/>
  <c r="S27" i="68" s="1"/>
  <c r="A28" i="68"/>
  <c r="B27" i="68"/>
  <c r="Z26" i="67" a="1"/>
  <c r="Z26" i="67" s="1"/>
  <c r="S26" i="67" s="1" a="1"/>
  <c r="S26" i="67" s="1"/>
  <c r="A27" i="67"/>
  <c r="B26" i="67"/>
  <c r="Z26" i="66" a="1"/>
  <c r="Z26" i="66" s="1"/>
  <c r="S26" i="66" s="1" a="1"/>
  <c r="S26" i="66" s="1"/>
  <c r="A27" i="66"/>
  <c r="B26" i="66"/>
  <c r="A28" i="65"/>
  <c r="B27" i="65"/>
  <c r="Z27" i="65" a="1"/>
  <c r="Z27" i="65" s="1"/>
  <c r="S27" i="65" s="1" a="1"/>
  <c r="S27" i="65" s="1"/>
  <c r="Z27" i="64" a="1"/>
  <c r="Z27" i="64" s="1"/>
  <c r="S27" i="64" s="1" a="1"/>
  <c r="S27" i="64" s="1"/>
  <c r="A28" i="64"/>
  <c r="B27" i="64"/>
  <c r="A27" i="63"/>
  <c r="B26" i="63"/>
  <c r="Z26" i="63" a="1"/>
  <c r="Z26" i="63" s="1"/>
  <c r="S26" i="63" s="1" a="1"/>
  <c r="S26" i="63" s="1"/>
  <c r="A28" i="62"/>
  <c r="B27" i="62"/>
  <c r="Z27" i="62" a="1"/>
  <c r="Z27" i="62" s="1"/>
  <c r="S27" i="62" s="1" a="1"/>
  <c r="S27" i="62" s="1"/>
  <c r="A28" i="61"/>
  <c r="B27" i="61"/>
  <c r="Z27" i="61" a="1"/>
  <c r="Z27" i="61" s="1"/>
  <c r="S27" i="61" s="1" a="1"/>
  <c r="S27" i="61" s="1"/>
  <c r="A26" i="59"/>
  <c r="B25" i="59"/>
  <c r="Z25" i="59" a="1"/>
  <c r="Z25" i="59" s="1"/>
  <c r="S25" i="59" s="1" a="1"/>
  <c r="S25" i="59" s="1"/>
  <c r="A26" i="58"/>
  <c r="B25" i="58"/>
  <c r="Z25" i="58" a="1"/>
  <c r="Z25" i="58" s="1"/>
  <c r="S25" i="58" s="1" a="1"/>
  <c r="S25" i="58" s="1"/>
  <c r="AE43" i="57" a="1"/>
  <c r="AE43" i="57" s="1"/>
  <c r="AD43" i="57"/>
  <c r="Y43" i="57" a="1"/>
  <c r="Y43" i="57" s="1"/>
  <c r="I43" i="57" a="1"/>
  <c r="I43" i="57" s="1"/>
  <c r="AE42" i="57" a="1"/>
  <c r="AE42" i="57" s="1"/>
  <c r="AD42" i="57"/>
  <c r="Y42" i="57" a="1"/>
  <c r="Y42" i="57" s="1"/>
  <c r="I42" i="57" a="1"/>
  <c r="I42" i="57" s="1"/>
  <c r="AE41" i="57" a="1"/>
  <c r="AE41" i="57" s="1"/>
  <c r="AD41" i="57"/>
  <c r="Y41" i="57" a="1"/>
  <c r="Y41" i="57" s="1"/>
  <c r="I41" i="57" a="1"/>
  <c r="I41" i="57" s="1"/>
  <c r="AE40" i="57" a="1"/>
  <c r="AE40" i="57" s="1"/>
  <c r="AD40" i="57"/>
  <c r="Y40" i="57" a="1"/>
  <c r="Y40" i="57" s="1"/>
  <c r="I40" i="57" a="1"/>
  <c r="I40" i="57" s="1"/>
  <c r="AE39" i="57" a="1"/>
  <c r="AE39" i="57" s="1"/>
  <c r="AD39" i="57"/>
  <c r="Y39" i="57" a="1"/>
  <c r="Y39" i="57" s="1"/>
  <c r="I39" i="57" a="1"/>
  <c r="I39" i="57" s="1"/>
  <c r="AE38" i="57" a="1"/>
  <c r="AE38" i="57" s="1"/>
  <c r="AD38" i="57"/>
  <c r="Y38" i="57" a="1"/>
  <c r="Y38" i="57" s="1"/>
  <c r="I38" i="57" a="1"/>
  <c r="I38" i="57" s="1"/>
  <c r="AE37" i="57" a="1"/>
  <c r="AE37" i="57" s="1"/>
  <c r="AD37" i="57"/>
  <c r="Y37" i="57" a="1"/>
  <c r="Y37" i="57" s="1"/>
  <c r="I37" i="57" a="1"/>
  <c r="I37" i="57" s="1"/>
  <c r="AE36" i="57" a="1"/>
  <c r="AE36" i="57" s="1"/>
  <c r="AD36" i="57"/>
  <c r="Y36" i="57" a="1"/>
  <c r="Y36" i="57" s="1"/>
  <c r="I36" i="57" a="1"/>
  <c r="I36" i="57" s="1"/>
  <c r="AE35" i="57" a="1"/>
  <c r="AE35" i="57" s="1"/>
  <c r="AD35" i="57"/>
  <c r="Y35" i="57" a="1"/>
  <c r="Y35" i="57" s="1"/>
  <c r="I35" i="57" a="1"/>
  <c r="I35" i="57" s="1"/>
  <c r="AE34" i="57" a="1"/>
  <c r="AE34" i="57" s="1"/>
  <c r="AD34" i="57"/>
  <c r="Y34" i="57" a="1"/>
  <c r="Y34" i="57" s="1"/>
  <c r="I34" i="57" a="1"/>
  <c r="I34" i="57" s="1"/>
  <c r="AE33" i="57" a="1"/>
  <c r="AE33" i="57" s="1"/>
  <c r="AD33" i="57"/>
  <c r="Y33" i="57" a="1"/>
  <c r="Y33" i="57" s="1"/>
  <c r="I33" i="57" a="1"/>
  <c r="I33" i="57" s="1"/>
  <c r="AE32" i="57" a="1"/>
  <c r="AE32" i="57" s="1"/>
  <c r="AD32" i="57"/>
  <c r="Y32" i="57" a="1"/>
  <c r="Y32" i="57" s="1"/>
  <c r="I32" i="57" a="1"/>
  <c r="I32" i="57" s="1"/>
  <c r="AE31" i="57" a="1"/>
  <c r="AE31" i="57" s="1"/>
  <c r="AD31" i="57"/>
  <c r="Y31" i="57" a="1"/>
  <c r="Y31" i="57" s="1"/>
  <c r="AE30" i="57" a="1"/>
  <c r="AE30" i="57" s="1"/>
  <c r="AD30" i="57"/>
  <c r="Y30" i="57" a="1"/>
  <c r="Y30" i="57" s="1"/>
  <c r="AA30" i="57" a="1"/>
  <c r="AA30" i="57" s="1"/>
  <c r="AE29" i="57" a="1"/>
  <c r="AE29" i="57" s="1"/>
  <c r="AD29" i="57"/>
  <c r="Y29" i="57" a="1"/>
  <c r="Y29" i="57" s="1"/>
  <c r="AE28" i="57" a="1"/>
  <c r="AE28" i="57" s="1"/>
  <c r="AD28" i="57"/>
  <c r="Y28" i="57" a="1"/>
  <c r="Y28" i="57" s="1"/>
  <c r="AA28" i="57" a="1"/>
  <c r="AA28" i="57" s="1"/>
  <c r="AE27" i="57" a="1"/>
  <c r="AE27" i="57" s="1"/>
  <c r="AD27" i="57"/>
  <c r="Y27" i="57" a="1"/>
  <c r="Y27" i="57" s="1"/>
  <c r="AE26" i="57" a="1"/>
  <c r="AE26" i="57" s="1"/>
  <c r="AD26" i="57"/>
  <c r="Y26" i="57" a="1"/>
  <c r="Y26" i="57" s="1"/>
  <c r="AA26" i="57" a="1"/>
  <c r="AA26" i="57" s="1"/>
  <c r="AE25" i="57" a="1"/>
  <c r="AE25" i="57" s="1"/>
  <c r="AD25" i="57"/>
  <c r="Y25" i="57" a="1"/>
  <c r="Y25" i="57" s="1"/>
  <c r="AE24" i="57" a="1"/>
  <c r="AE24" i="57" s="1"/>
  <c r="AD24" i="57"/>
  <c r="Y24" i="57" a="1"/>
  <c r="Y24" i="57" s="1"/>
  <c r="I24" i="57" a="1"/>
  <c r="I24" i="57" s="1"/>
  <c r="AE23" i="57" a="1"/>
  <c r="AE23" i="57" s="1"/>
  <c r="AD23" i="57"/>
  <c r="Y23" i="57" a="1"/>
  <c r="Y23" i="57" s="1"/>
  <c r="I23" i="57" a="1"/>
  <c r="I23" i="57" s="1"/>
  <c r="AE22" i="57" a="1"/>
  <c r="AE22" i="57" s="1"/>
  <c r="AD22" i="57"/>
  <c r="Y22" i="57" a="1"/>
  <c r="Y22" i="57" s="1"/>
  <c r="I22" i="57" a="1"/>
  <c r="I22" i="57" s="1"/>
  <c r="AE21" i="57" a="1"/>
  <c r="AE21" i="57" s="1"/>
  <c r="AD21" i="57"/>
  <c r="Y21" i="57" a="1"/>
  <c r="Y21" i="57" s="1"/>
  <c r="I21" i="57" a="1"/>
  <c r="I21" i="57" s="1"/>
  <c r="AE20" i="57" a="1"/>
  <c r="AE20" i="57" s="1"/>
  <c r="AD20" i="57"/>
  <c r="Y20" i="57" a="1"/>
  <c r="Y20" i="57" s="1"/>
  <c r="I20" i="57" a="1"/>
  <c r="I20" i="57" s="1"/>
  <c r="AE19" i="57" a="1"/>
  <c r="AE19" i="57" s="1"/>
  <c r="AD19" i="57"/>
  <c r="Y19" i="57" a="1"/>
  <c r="Y19" i="57" s="1"/>
  <c r="I19" i="57" a="1"/>
  <c r="I19" i="57" s="1"/>
  <c r="AE18" i="57" a="1"/>
  <c r="AE18" i="57" s="1"/>
  <c r="AD18" i="57"/>
  <c r="Y18" i="57" a="1"/>
  <c r="Y18" i="57" s="1"/>
  <c r="I18" i="57" a="1"/>
  <c r="I18" i="57" s="1"/>
  <c r="AE17" i="57" a="1"/>
  <c r="AE17" i="57" s="1"/>
  <c r="AD17" i="57"/>
  <c r="Y17" i="57" a="1"/>
  <c r="Y17" i="57" s="1"/>
  <c r="I17" i="57" a="1"/>
  <c r="I17" i="57" s="1"/>
  <c r="AE16" i="57" a="1"/>
  <c r="AE16" i="57" s="1"/>
  <c r="AD16" i="57"/>
  <c r="Y16" i="57" a="1"/>
  <c r="Y16" i="57" s="1"/>
  <c r="I16" i="57" a="1"/>
  <c r="I16" i="57" s="1"/>
  <c r="AE15" i="57" a="1"/>
  <c r="AE15" i="57" s="1"/>
  <c r="AD15" i="57"/>
  <c r="Y15" i="57" a="1"/>
  <c r="Y15" i="57" s="1"/>
  <c r="I15" i="57" a="1"/>
  <c r="I15" i="57" s="1"/>
  <c r="AF14" i="57" s="1" a="1"/>
  <c r="AF14" i="57" s="1"/>
  <c r="AE14" i="57" a="1"/>
  <c r="AE14" i="57" s="1"/>
  <c r="AD14" i="57"/>
  <c r="Y14" i="57" a="1"/>
  <c r="Y14" i="57" s="1"/>
  <c r="I14" i="57" a="1"/>
  <c r="I14" i="57" s="1"/>
  <c r="AE13" i="57" a="1"/>
  <c r="AE13" i="57" s="1"/>
  <c r="AD13" i="57"/>
  <c r="Y13" i="57" a="1"/>
  <c r="Y13" i="57" s="1"/>
  <c r="I13" i="57" a="1"/>
  <c r="I13" i="57" s="1"/>
  <c r="A13" i="57"/>
  <c r="B13" i="57" s="1"/>
  <c r="AI12" i="57"/>
  <c r="S12" i="57"/>
  <c r="AI11" i="57"/>
  <c r="AI10" i="57"/>
  <c r="X10" i="57" a="1"/>
  <c r="X10" i="57" s="1"/>
  <c r="AI9" i="57"/>
  <c r="S9" i="57" a="1"/>
  <c r="S9" i="57" s="1"/>
  <c r="AI8" i="57"/>
  <c r="S8" i="57" a="1"/>
  <c r="S8" i="57" s="1"/>
  <c r="AI7" i="57" a="1"/>
  <c r="AI7" i="57" s="1"/>
  <c r="S7" i="57" a="1"/>
  <c r="S7" i="57" s="1"/>
  <c r="AI6" i="57"/>
  <c r="A6" i="57"/>
  <c r="AI5" i="57" a="1"/>
  <c r="AI5" i="57" s="1"/>
  <c r="AO4" i="57"/>
  <c r="AP5" i="57" s="1"/>
  <c r="AI4" i="57" a="1"/>
  <c r="AI4" i="57" s="1"/>
  <c r="S4" i="57"/>
  <c r="AI3" i="57"/>
  <c r="AI2" i="57"/>
  <c r="N1" i="57"/>
  <c r="Z28" i="69" l="1" a="1"/>
  <c r="Z28" i="69" s="1"/>
  <c r="S28" i="69" s="1" a="1"/>
  <c r="S28" i="69" s="1"/>
  <c r="A29" i="69"/>
  <c r="B28" i="69"/>
  <c r="A29" i="68"/>
  <c r="B28" i="68"/>
  <c r="Z28" i="68" a="1"/>
  <c r="Z28" i="68" s="1"/>
  <c r="S28" i="68" s="1" a="1"/>
  <c r="S28" i="68" s="1"/>
  <c r="A28" i="67"/>
  <c r="B27" i="67"/>
  <c r="Z27" i="67" a="1"/>
  <c r="Z27" i="67" s="1"/>
  <c r="S27" i="67" s="1" a="1"/>
  <c r="S27" i="67" s="1"/>
  <c r="A28" i="66"/>
  <c r="B27" i="66"/>
  <c r="Z27" i="66" a="1"/>
  <c r="Z27" i="66" s="1"/>
  <c r="S27" i="66" s="1" a="1"/>
  <c r="S27" i="66" s="1"/>
  <c r="Z28" i="65" a="1"/>
  <c r="Z28" i="65" s="1"/>
  <c r="S28" i="65" s="1" a="1"/>
  <c r="S28" i="65" s="1"/>
  <c r="A29" i="65"/>
  <c r="B28" i="65"/>
  <c r="A29" i="64"/>
  <c r="B28" i="64"/>
  <c r="Z28" i="64" a="1"/>
  <c r="Z28" i="64" s="1"/>
  <c r="S28" i="64" s="1" a="1"/>
  <c r="S28" i="64" s="1"/>
  <c r="A28" i="63"/>
  <c r="Z27" i="63" a="1"/>
  <c r="Z27" i="63" s="1"/>
  <c r="S27" i="63" s="1" a="1"/>
  <c r="S27" i="63" s="1"/>
  <c r="B27" i="63"/>
  <c r="Z28" i="62" a="1"/>
  <c r="Z28" i="62" s="1"/>
  <c r="S28" i="62" s="1" a="1"/>
  <c r="S28" i="62" s="1"/>
  <c r="A29" i="62"/>
  <c r="B28" i="62"/>
  <c r="Z28" i="61" a="1"/>
  <c r="Z28" i="61" s="1"/>
  <c r="S28" i="61" s="1" a="1"/>
  <c r="S28" i="61" s="1"/>
  <c r="A29" i="61"/>
  <c r="B28" i="61"/>
  <c r="Z26" i="59" a="1"/>
  <c r="Z26" i="59" s="1"/>
  <c r="S26" i="59" s="1" a="1"/>
  <c r="S26" i="59" s="1"/>
  <c r="A27" i="59"/>
  <c r="B26" i="59"/>
  <c r="Z26" i="58" a="1"/>
  <c r="Z26" i="58" s="1"/>
  <c r="S26" i="58" s="1" a="1"/>
  <c r="S26" i="58" s="1"/>
  <c r="A27" i="58"/>
  <c r="B26" i="58"/>
  <c r="AF33" i="57" a="1"/>
  <c r="AF33" i="57" s="1"/>
  <c r="AB39" i="57" a="1"/>
  <c r="AB39" i="57" s="1"/>
  <c r="S2" i="57" a="1"/>
  <c r="S2" i="57" s="1"/>
  <c r="AB40" i="57" a="1"/>
  <c r="AB40" i="57" s="1"/>
  <c r="AB41" i="57" a="1"/>
  <c r="AB41" i="57" s="1"/>
  <c r="S41" i="57" s="1" a="1"/>
  <c r="S41" i="57" s="1"/>
  <c r="AB42" i="57" a="1"/>
  <c r="AB42" i="57" s="1"/>
  <c r="AB43" i="57" a="1"/>
  <c r="AB43" i="57" s="1"/>
  <c r="S43" i="57" s="1" a="1"/>
  <c r="S43" i="57" s="1"/>
  <c r="AB37" i="57" a="1"/>
  <c r="AB37" i="57" s="1"/>
  <c r="S37" i="57" s="1" a="1"/>
  <c r="S37" i="57" s="1"/>
  <c r="AB35" i="57" a="1"/>
  <c r="AB35" i="57" s="1"/>
  <c r="AB33" i="57" a="1"/>
  <c r="AB33" i="57" s="1"/>
  <c r="AF38" i="57" a="1"/>
  <c r="AF38" i="57" s="1"/>
  <c r="AF32" i="57" a="1"/>
  <c r="AF32" i="57" s="1"/>
  <c r="AB38" i="57" a="1"/>
  <c r="AB38" i="57" s="1"/>
  <c r="AB36" i="57" a="1"/>
  <c r="AB36" i="57" s="1"/>
  <c r="AB34" i="57" a="1"/>
  <c r="AB34" i="57" s="1"/>
  <c r="AB32" i="57" a="1"/>
  <c r="AB32" i="57" s="1"/>
  <c r="AB23" i="57" a="1"/>
  <c r="AB23" i="57" s="1"/>
  <c r="AB21" i="57" a="1"/>
  <c r="AB21" i="57" s="1"/>
  <c r="AB19" i="57" a="1"/>
  <c r="AB19" i="57" s="1"/>
  <c r="AF24" i="57" a="1"/>
  <c r="AF24" i="57" s="1"/>
  <c r="AF18" i="57" a="1"/>
  <c r="AF18" i="57" s="1"/>
  <c r="AB24" i="57" a="1"/>
  <c r="AB24" i="57" s="1"/>
  <c r="S24" i="57" s="1" a="1"/>
  <c r="S24" i="57" s="1"/>
  <c r="AB22" i="57" a="1"/>
  <c r="AB22" i="57" s="1"/>
  <c r="AB20" i="57" a="1"/>
  <c r="AB20" i="57" s="1"/>
  <c r="AB18" i="57" a="1"/>
  <c r="AB18" i="57" s="1"/>
  <c r="AB17" i="57" a="1"/>
  <c r="AB17" i="57" s="1"/>
  <c r="AB15" i="57" a="1"/>
  <c r="AB15" i="57" s="1"/>
  <c r="AB13" i="57" a="1"/>
  <c r="AB13" i="57" s="1"/>
  <c r="AF17" i="57" a="1"/>
  <c r="AF17" i="57" s="1"/>
  <c r="AB16" i="57" a="1"/>
  <c r="AB16" i="57" s="1"/>
  <c r="AB14" i="57" a="1"/>
  <c r="AB14" i="57" s="1"/>
  <c r="AF41" i="57" a="1"/>
  <c r="AF41" i="57" s="1"/>
  <c r="AF39" i="57" a="1"/>
  <c r="AF39" i="57" s="1"/>
  <c r="A14" i="57"/>
  <c r="AA16" i="57" a="1"/>
  <c r="AA16" i="57" s="1"/>
  <c r="S3" i="57" a="1"/>
  <c r="S3" i="57" s="1"/>
  <c r="AA14" i="57" a="1"/>
  <c r="AA14" i="57" s="1"/>
  <c r="AA20" i="57" a="1"/>
  <c r="AA20" i="57" s="1"/>
  <c r="AA22" i="57" a="1"/>
  <c r="AA22" i="57" s="1"/>
  <c r="AA24" i="57" a="1"/>
  <c r="AA24" i="57" s="1"/>
  <c r="AA32" i="57" a="1"/>
  <c r="AA32" i="57" s="1"/>
  <c r="AA34" i="57" a="1"/>
  <c r="AA34" i="57" s="1"/>
  <c r="AA36" i="57" a="1"/>
  <c r="AA36" i="57" s="1"/>
  <c r="AA38" i="57" a="1"/>
  <c r="AA38" i="57" s="1"/>
  <c r="AA40" i="57" a="1"/>
  <c r="AA40" i="57" s="1"/>
  <c r="AA42" i="57" a="1"/>
  <c r="AA42" i="57" s="1"/>
  <c r="S10" i="57" a="1"/>
  <c r="S10" i="57" s="1"/>
  <c r="AP4" i="57"/>
  <c r="AP6" i="57"/>
  <c r="AP7" i="57"/>
  <c r="AI20" i="57"/>
  <c r="I44" i="57"/>
  <c r="H54" i="57" s="1"/>
  <c r="AA13" i="57" a="1"/>
  <c r="AA13" i="57" s="1"/>
  <c r="A15" i="57"/>
  <c r="B14" i="57"/>
  <c r="Z14" i="57" a="1"/>
  <c r="Z14" i="57" s="1"/>
  <c r="AA15" i="57" a="1"/>
  <c r="AA15" i="57" s="1"/>
  <c r="AA17" i="57" a="1"/>
  <c r="AA17" i="57" s="1"/>
  <c r="AA18" i="57" a="1"/>
  <c r="AA18" i="57" s="1"/>
  <c r="AA19" i="57" a="1"/>
  <c r="AA19" i="57" s="1"/>
  <c r="AA21" i="57" a="1"/>
  <c r="AA21" i="57" s="1"/>
  <c r="AA23" i="57" a="1"/>
  <c r="AA23" i="57" s="1"/>
  <c r="AA25" i="57" a="1"/>
  <c r="AA25" i="57" s="1"/>
  <c r="AA27" i="57" a="1"/>
  <c r="AA27" i="57" s="1"/>
  <c r="AA29" i="57" a="1"/>
  <c r="AA29" i="57" s="1"/>
  <c r="AA31" i="57" a="1"/>
  <c r="AA31" i="57" s="1"/>
  <c r="AA33" i="57" a="1"/>
  <c r="AA33" i="57" s="1"/>
  <c r="AA35" i="57" a="1"/>
  <c r="AA35" i="57" s="1"/>
  <c r="AA37" i="57" a="1"/>
  <c r="AA37" i="57" s="1"/>
  <c r="AA39" i="57" a="1"/>
  <c r="AA39" i="57" s="1"/>
  <c r="AA41" i="57" a="1"/>
  <c r="AA41" i="57" s="1"/>
  <c r="AA43" i="57" a="1"/>
  <c r="AA43" i="57" s="1"/>
  <c r="Z13" i="57" a="1"/>
  <c r="Z13" i="57" s="1"/>
  <c r="AI19" i="57"/>
  <c r="J192" i="57" l="1"/>
  <c r="K174" i="57"/>
  <c r="J164" i="57"/>
  <c r="J72" i="57" s="1" a="1"/>
  <c r="J72" i="57" s="1"/>
  <c r="F133" i="57"/>
  <c r="G99" i="57"/>
  <c r="K138" i="57"/>
  <c r="J99" i="57"/>
  <c r="H58" i="57"/>
  <c r="H56" i="57"/>
  <c r="L56" i="57" s="1"/>
  <c r="H60" i="57"/>
  <c r="L60" i="57" s="1"/>
  <c r="I107" i="57"/>
  <c r="I77" i="57" s="1" a="1"/>
  <c r="I77" i="57" s="1"/>
  <c r="G223" i="57"/>
  <c r="E223" i="57" s="1" a="1"/>
  <c r="E223" i="57" s="1"/>
  <c r="J223" i="57"/>
  <c r="M181" i="57"/>
  <c r="M90" i="57" s="1" a="1"/>
  <c r="M90" i="57" s="1"/>
  <c r="F171" i="57"/>
  <c r="F80" i="57" s="1" a="1"/>
  <c r="F80" i="57" s="1"/>
  <c r="J161" i="57"/>
  <c r="G130" i="57"/>
  <c r="E130" i="57" s="1" a="1"/>
  <c r="E130" i="57" s="1"/>
  <c r="G161" i="57"/>
  <c r="E161" i="57" s="1" a="1"/>
  <c r="E161" i="57" s="1"/>
  <c r="J130" i="57"/>
  <c r="L59" i="57"/>
  <c r="H57" i="57"/>
  <c r="L57" i="57" s="1"/>
  <c r="F102" i="57"/>
  <c r="F72" i="57" s="1" a="1"/>
  <c r="F72" i="57" s="1"/>
  <c r="K178" i="57"/>
  <c r="K87" i="57" s="1" a="1"/>
  <c r="K87" i="57" s="1"/>
  <c r="H61" i="57"/>
  <c r="L61" i="57" s="1"/>
  <c r="G164" i="57"/>
  <c r="G192" i="57"/>
  <c r="E192" i="57" s="1" a="1"/>
  <c r="E192" i="57" s="1"/>
  <c r="A30" i="69"/>
  <c r="B29" i="69"/>
  <c r="Z29" i="69" a="1"/>
  <c r="Z29" i="69" s="1"/>
  <c r="S29" i="69" s="1" a="1"/>
  <c r="S29" i="69" s="1"/>
  <c r="Z29" i="68" a="1"/>
  <c r="Z29" i="68" s="1"/>
  <c r="S29" i="68" s="1" a="1"/>
  <c r="S29" i="68" s="1"/>
  <c r="A30" i="68"/>
  <c r="B29" i="68"/>
  <c r="Z28" i="67" a="1"/>
  <c r="Z28" i="67" s="1"/>
  <c r="S28" i="67" s="1" a="1"/>
  <c r="S28" i="67" s="1"/>
  <c r="A29" i="67"/>
  <c r="B28" i="67"/>
  <c r="Z28" i="66" a="1"/>
  <c r="Z28" i="66" s="1"/>
  <c r="S28" i="66" s="1" a="1"/>
  <c r="S28" i="66" s="1"/>
  <c r="A29" i="66"/>
  <c r="B28" i="66"/>
  <c r="A30" i="65"/>
  <c r="B29" i="65"/>
  <c r="Z29" i="65" a="1"/>
  <c r="Z29" i="65" s="1"/>
  <c r="S29" i="65" s="1" a="1"/>
  <c r="S29" i="65" s="1"/>
  <c r="Z29" i="64" a="1"/>
  <c r="Z29" i="64" s="1"/>
  <c r="S29" i="64" s="1" a="1"/>
  <c r="S29" i="64" s="1"/>
  <c r="A30" i="64"/>
  <c r="B29" i="64"/>
  <c r="Z28" i="63" a="1"/>
  <c r="Z28" i="63" s="1"/>
  <c r="S28" i="63" s="1" a="1"/>
  <c r="S28" i="63" s="1"/>
  <c r="A29" i="63"/>
  <c r="B28" i="63"/>
  <c r="A30" i="62"/>
  <c r="B29" i="62"/>
  <c r="Z29" i="62" a="1"/>
  <c r="Z29" i="62" s="1"/>
  <c r="S29" i="62" s="1" a="1"/>
  <c r="S29" i="62" s="1"/>
  <c r="A30" i="61"/>
  <c r="B29" i="61"/>
  <c r="Z29" i="61" a="1"/>
  <c r="Z29" i="61" s="1"/>
  <c r="S29" i="61" s="1" a="1"/>
  <c r="S29" i="61" s="1"/>
  <c r="A28" i="59"/>
  <c r="B27" i="59"/>
  <c r="Z27" i="59" a="1"/>
  <c r="Z27" i="59" s="1"/>
  <c r="S27" i="59" s="1" a="1"/>
  <c r="S27" i="59" s="1"/>
  <c r="A28" i="58"/>
  <c r="B27" i="58"/>
  <c r="Z27" i="58" a="1"/>
  <c r="Z27" i="58" s="1"/>
  <c r="S27" i="58" s="1" a="1"/>
  <c r="S27" i="58" s="1"/>
  <c r="S14" i="57" a="1"/>
  <c r="S14" i="57" s="1"/>
  <c r="S13" i="57" a="1"/>
  <c r="S13" i="57" s="1"/>
  <c r="AI13" i="57"/>
  <c r="Z15" i="57" a="1"/>
  <c r="Z15" i="57" s="1"/>
  <c r="S15" i="57" s="1" a="1"/>
  <c r="S15" i="57" s="1"/>
  <c r="A16" i="57"/>
  <c r="B15" i="57"/>
  <c r="AI14" i="57"/>
  <c r="K44" i="57"/>
  <c r="H44" i="57" s="1"/>
  <c r="Q170" i="57" l="1"/>
  <c r="P171" i="57"/>
  <c r="B182" i="57"/>
  <c r="B91" i="57" s="1" a="1"/>
  <c r="B91" i="57" s="1"/>
  <c r="L58" i="57"/>
  <c r="L54" i="57" s="1" a="1"/>
  <c r="L54" i="57" s="1"/>
  <c r="F108" i="57"/>
  <c r="F139" i="57"/>
  <c r="K77" i="57" a="1"/>
  <c r="K77" i="57" s="1"/>
  <c r="F175" i="57"/>
  <c r="F84" i="57" s="1" a="1"/>
  <c r="F84" i="57" s="1"/>
  <c r="H182" i="57"/>
  <c r="H91" i="57" s="1" a="1"/>
  <c r="H91" i="57" s="1"/>
  <c r="F179" i="57"/>
  <c r="F88" i="57" s="1" a="1"/>
  <c r="F88" i="57" s="1"/>
  <c r="K83" i="57" a="1"/>
  <c r="K83" i="57" s="1"/>
  <c r="G72" i="57" a="1"/>
  <c r="G72" i="57" s="1"/>
  <c r="E164" i="57" a="1"/>
  <c r="E164" i="57" s="1"/>
  <c r="J69" i="57" a="1"/>
  <c r="J69" i="57" s="1"/>
  <c r="G69" i="57" a="1"/>
  <c r="G69" i="57" s="1"/>
  <c r="E99" i="57" a="1"/>
  <c r="E99" i="57" s="1"/>
  <c r="E69" i="57" s="1" a="1"/>
  <c r="E69" i="57" s="1"/>
  <c r="Z30" i="69" a="1"/>
  <c r="Z30" i="69" s="1"/>
  <c r="S30" i="69" s="1" a="1"/>
  <c r="S30" i="69" s="1"/>
  <c r="A31" i="69"/>
  <c r="B30" i="69"/>
  <c r="A31" i="68"/>
  <c r="B30" i="68"/>
  <c r="Z30" i="68" a="1"/>
  <c r="Z30" i="68" s="1"/>
  <c r="S30" i="68" s="1" a="1"/>
  <c r="S30" i="68" s="1"/>
  <c r="A30" i="67"/>
  <c r="B29" i="67"/>
  <c r="Z29" i="67" a="1"/>
  <c r="Z29" i="67" s="1"/>
  <c r="S29" i="67" s="1" a="1"/>
  <c r="S29" i="67" s="1"/>
  <c r="A30" i="66"/>
  <c r="B29" i="66"/>
  <c r="Z29" i="66" a="1"/>
  <c r="Z29" i="66" s="1"/>
  <c r="S29" i="66" s="1" a="1"/>
  <c r="S29" i="66" s="1"/>
  <c r="Z30" i="65" a="1"/>
  <c r="Z30" i="65" s="1"/>
  <c r="S30" i="65" s="1" a="1"/>
  <c r="S30" i="65" s="1"/>
  <c r="A31" i="65"/>
  <c r="B30" i="65"/>
  <c r="A31" i="64"/>
  <c r="B30" i="64"/>
  <c r="Z30" i="64" a="1"/>
  <c r="Z30" i="64" s="1"/>
  <c r="S30" i="64" s="1" a="1"/>
  <c r="S30" i="64" s="1"/>
  <c r="A30" i="63"/>
  <c r="B29" i="63"/>
  <c r="Z29" i="63" a="1"/>
  <c r="Z29" i="63" s="1"/>
  <c r="S29" i="63" s="1" a="1"/>
  <c r="S29" i="63" s="1"/>
  <c r="Z30" i="62" a="1"/>
  <c r="Z30" i="62" s="1"/>
  <c r="S30" i="62" s="1" a="1"/>
  <c r="S30" i="62" s="1"/>
  <c r="A31" i="62"/>
  <c r="B30" i="62"/>
  <c r="Z30" i="61" a="1"/>
  <c r="Z30" i="61" s="1"/>
  <c r="S30" i="61" s="1" a="1"/>
  <c r="S30" i="61" s="1"/>
  <c r="A31" i="61"/>
  <c r="B30" i="61"/>
  <c r="Z28" i="59" a="1"/>
  <c r="Z28" i="59" s="1"/>
  <c r="S28" i="59" s="1" a="1"/>
  <c r="S28" i="59" s="1"/>
  <c r="A29" i="59"/>
  <c r="B28" i="59"/>
  <c r="Z28" i="58" a="1"/>
  <c r="Z28" i="58" s="1"/>
  <c r="S28" i="58" s="1" a="1"/>
  <c r="S28" i="58" s="1"/>
  <c r="A29" i="58"/>
  <c r="B28" i="58"/>
  <c r="A17" i="57"/>
  <c r="B16" i="57"/>
  <c r="Z16" i="57" a="1"/>
  <c r="Z16" i="57" s="1"/>
  <c r="S16" i="57" s="1" a="1"/>
  <c r="S16" i="57" s="1"/>
  <c r="F78" i="57" l="1" a="1"/>
  <c r="F78" i="57" s="1"/>
  <c r="E72" i="57" a="1"/>
  <c r="E72" i="57" s="1"/>
  <c r="Q179" i="57"/>
  <c r="P180" i="57"/>
  <c r="P175" i="57"/>
  <c r="Q174" i="57"/>
  <c r="Q175" i="57"/>
  <c r="A32" i="69"/>
  <c r="B31" i="69"/>
  <c r="Z31" i="69" a="1"/>
  <c r="Z31" i="69" s="1"/>
  <c r="S31" i="69" s="1" a="1"/>
  <c r="S31" i="69" s="1"/>
  <c r="Z31" i="68" a="1"/>
  <c r="Z31" i="68" s="1"/>
  <c r="S31" i="68" s="1" a="1"/>
  <c r="S31" i="68" s="1"/>
  <c r="A32" i="68"/>
  <c r="B31" i="68"/>
  <c r="Z30" i="67" a="1"/>
  <c r="Z30" i="67" s="1"/>
  <c r="S30" i="67" s="1" a="1"/>
  <c r="S30" i="67" s="1"/>
  <c r="A31" i="67"/>
  <c r="B30" i="67"/>
  <c r="Z30" i="66" a="1"/>
  <c r="Z30" i="66" s="1"/>
  <c r="S30" i="66" s="1" a="1"/>
  <c r="S30" i="66" s="1"/>
  <c r="A31" i="66"/>
  <c r="B30" i="66"/>
  <c r="A32" i="65"/>
  <c r="B31" i="65"/>
  <c r="Z31" i="65" a="1"/>
  <c r="Z31" i="65" s="1"/>
  <c r="S31" i="65" s="1" a="1"/>
  <c r="S31" i="65" s="1"/>
  <c r="Z31" i="64" a="1"/>
  <c r="Z31" i="64" s="1"/>
  <c r="S31" i="64" s="1" a="1"/>
  <c r="S31" i="64" s="1"/>
  <c r="A32" i="64"/>
  <c r="B31" i="64"/>
  <c r="Z30" i="63" a="1"/>
  <c r="Z30" i="63" s="1"/>
  <c r="S30" i="63" s="1" a="1"/>
  <c r="S30" i="63" s="1"/>
  <c r="A31" i="63"/>
  <c r="B30" i="63"/>
  <c r="A32" i="62"/>
  <c r="B31" i="62"/>
  <c r="Z31" i="62" a="1"/>
  <c r="Z31" i="62" s="1"/>
  <c r="S31" i="62" s="1" a="1"/>
  <c r="S31" i="62" s="1"/>
  <c r="A32" i="61"/>
  <c r="B31" i="61"/>
  <c r="Z31" i="61" a="1"/>
  <c r="Z31" i="61" s="1"/>
  <c r="S31" i="61" s="1" a="1"/>
  <c r="S31" i="61" s="1"/>
  <c r="A30" i="59"/>
  <c r="B29" i="59"/>
  <c r="Z29" i="59" a="1"/>
  <c r="Z29" i="59" s="1"/>
  <c r="S29" i="59" s="1" a="1"/>
  <c r="S29" i="59" s="1"/>
  <c r="A30" i="58"/>
  <c r="B29" i="58"/>
  <c r="Z29" i="58" a="1"/>
  <c r="Z29" i="58" s="1"/>
  <c r="S29" i="58" s="1" a="1"/>
  <c r="S29" i="58" s="1"/>
  <c r="A18" i="57"/>
  <c r="Z17" i="57" a="1"/>
  <c r="Z17" i="57" s="1"/>
  <c r="S17" i="57" s="1" a="1"/>
  <c r="S17" i="57" s="1"/>
  <c r="B17" i="57"/>
  <c r="Q73" i="57" l="1" a="1"/>
  <c r="Q73" i="57" s="1"/>
  <c r="P80" i="57"/>
  <c r="Q88" i="57"/>
  <c r="Q83" i="57"/>
  <c r="Q79" i="57"/>
  <c r="P74" i="57" a="1"/>
  <c r="P74" i="57" s="1"/>
  <c r="P89" i="57"/>
  <c r="P84" i="57"/>
  <c r="Z32" i="69" a="1"/>
  <c r="Z32" i="69" s="1"/>
  <c r="S32" i="69" s="1" a="1"/>
  <c r="S32" i="69" s="1"/>
  <c r="A33" i="69"/>
  <c r="B32" i="69"/>
  <c r="A33" i="68"/>
  <c r="B32" i="68"/>
  <c r="Z32" i="68" a="1"/>
  <c r="Z32" i="68" s="1"/>
  <c r="S32" i="68" s="1" a="1"/>
  <c r="S32" i="68" s="1"/>
  <c r="A32" i="67"/>
  <c r="B31" i="67"/>
  <c r="Z31" i="67" a="1"/>
  <c r="Z31" i="67" s="1"/>
  <c r="S31" i="67" s="1" a="1"/>
  <c r="S31" i="67" s="1"/>
  <c r="A32" i="66"/>
  <c r="B31" i="66"/>
  <c r="Z31" i="66" a="1"/>
  <c r="Z31" i="66" s="1"/>
  <c r="S31" i="66" s="1" a="1"/>
  <c r="S31" i="66" s="1"/>
  <c r="Z32" i="65" a="1"/>
  <c r="Z32" i="65" s="1"/>
  <c r="S32" i="65" s="1" a="1"/>
  <c r="S32" i="65" s="1"/>
  <c r="A33" i="65"/>
  <c r="B32" i="65"/>
  <c r="A33" i="64"/>
  <c r="B32" i="64"/>
  <c r="Z32" i="64" a="1"/>
  <c r="Z32" i="64" s="1"/>
  <c r="S32" i="64" s="1" a="1"/>
  <c r="S32" i="64" s="1"/>
  <c r="A32" i="63"/>
  <c r="B31" i="63"/>
  <c r="Z31" i="63" a="1"/>
  <c r="Z31" i="63" s="1"/>
  <c r="S31" i="63" s="1" a="1"/>
  <c r="S31" i="63" s="1"/>
  <c r="Z32" i="62" a="1"/>
  <c r="Z32" i="62" s="1"/>
  <c r="S32" i="62" s="1" a="1"/>
  <c r="S32" i="62" s="1"/>
  <c r="A33" i="62"/>
  <c r="B32" i="62"/>
  <c r="Z32" i="61" a="1"/>
  <c r="Z32" i="61" s="1"/>
  <c r="S32" i="61" s="1" a="1"/>
  <c r="S32" i="61" s="1"/>
  <c r="A33" i="61"/>
  <c r="B32" i="61"/>
  <c r="Z30" i="59" a="1"/>
  <c r="Z30" i="59" s="1"/>
  <c r="S30" i="59" s="1" a="1"/>
  <c r="S30" i="59" s="1"/>
  <c r="A31" i="59"/>
  <c r="B30" i="59"/>
  <c r="Z30" i="58" a="1"/>
  <c r="Z30" i="58" s="1"/>
  <c r="S30" i="58" s="1" a="1"/>
  <c r="S30" i="58" s="1"/>
  <c r="A31" i="58"/>
  <c r="B30" i="58"/>
  <c r="A19" i="57"/>
  <c r="Z18" i="57" a="1"/>
  <c r="Z18" i="57" s="1"/>
  <c r="S18" i="57" s="1" a="1"/>
  <c r="S18" i="57" s="1"/>
  <c r="B18" i="57"/>
  <c r="A34" i="69" l="1"/>
  <c r="B33" i="69"/>
  <c r="Z33" i="69" a="1"/>
  <c r="Z33" i="69" s="1"/>
  <c r="S33" i="69" s="1" a="1"/>
  <c r="S33" i="69" s="1"/>
  <c r="Z33" i="68" a="1"/>
  <c r="Z33" i="68" s="1"/>
  <c r="S33" i="68" s="1" a="1"/>
  <c r="S33" i="68" s="1"/>
  <c r="A34" i="68"/>
  <c r="B33" i="68"/>
  <c r="Z32" i="67" a="1"/>
  <c r="Z32" i="67" s="1"/>
  <c r="S32" i="67" s="1" a="1"/>
  <c r="S32" i="67" s="1"/>
  <c r="A33" i="67"/>
  <c r="B32" i="67"/>
  <c r="Z32" i="66" a="1"/>
  <c r="Z32" i="66" s="1"/>
  <c r="S32" i="66" s="1" a="1"/>
  <c r="S32" i="66" s="1"/>
  <c r="A33" i="66"/>
  <c r="B32" i="66"/>
  <c r="A34" i="65"/>
  <c r="B33" i="65"/>
  <c r="Z33" i="65" a="1"/>
  <c r="Z33" i="65" s="1"/>
  <c r="S33" i="65" s="1" a="1"/>
  <c r="S33" i="65" s="1"/>
  <c r="Z33" i="64" a="1"/>
  <c r="Z33" i="64" s="1"/>
  <c r="S33" i="64" s="1" a="1"/>
  <c r="S33" i="64" s="1"/>
  <c r="A34" i="64"/>
  <c r="B33" i="64"/>
  <c r="Z32" i="63" a="1"/>
  <c r="Z32" i="63" s="1"/>
  <c r="S32" i="63" s="1" a="1"/>
  <c r="S32" i="63" s="1"/>
  <c r="A33" i="63"/>
  <c r="B32" i="63"/>
  <c r="A34" i="62"/>
  <c r="B33" i="62"/>
  <c r="Z33" i="62" a="1"/>
  <c r="Z33" i="62" s="1"/>
  <c r="S33" i="62" s="1" a="1"/>
  <c r="S33" i="62" s="1"/>
  <c r="A34" i="61"/>
  <c r="B33" i="61"/>
  <c r="Z33" i="61" a="1"/>
  <c r="Z33" i="61" s="1"/>
  <c r="S33" i="61" s="1" a="1"/>
  <c r="S33" i="61" s="1"/>
  <c r="A32" i="59"/>
  <c r="B31" i="59"/>
  <c r="Z31" i="59" a="1"/>
  <c r="Z31" i="59" s="1"/>
  <c r="S31" i="59" s="1" a="1"/>
  <c r="S31" i="59" s="1"/>
  <c r="A32" i="58"/>
  <c r="B31" i="58"/>
  <c r="Z31" i="58" a="1"/>
  <c r="Z31" i="58" s="1"/>
  <c r="S31" i="58" s="1" a="1"/>
  <c r="S31" i="58" s="1"/>
  <c r="Z19" i="57" a="1"/>
  <c r="Z19" i="57" s="1"/>
  <c r="S19" i="57" s="1" a="1"/>
  <c r="S19" i="57" s="1"/>
  <c r="A20" i="57"/>
  <c r="B19" i="57"/>
  <c r="Z34" i="69" l="1" a="1"/>
  <c r="Z34" i="69" s="1"/>
  <c r="S34" i="69" s="1" a="1"/>
  <c r="S34" i="69" s="1"/>
  <c r="A35" i="69"/>
  <c r="B34" i="69"/>
  <c r="A35" i="68"/>
  <c r="B34" i="68"/>
  <c r="Z34" i="68" a="1"/>
  <c r="Z34" i="68" s="1"/>
  <c r="S34" i="68" s="1" a="1"/>
  <c r="S34" i="68" s="1"/>
  <c r="A34" i="67"/>
  <c r="B33" i="67"/>
  <c r="Z33" i="67" a="1"/>
  <c r="Z33" i="67" s="1"/>
  <c r="S33" i="67" s="1" a="1"/>
  <c r="S33" i="67" s="1"/>
  <c r="A34" i="66"/>
  <c r="B33" i="66"/>
  <c r="Z33" i="66" a="1"/>
  <c r="Z33" i="66" s="1"/>
  <c r="S33" i="66" s="1" a="1"/>
  <c r="S33" i="66" s="1"/>
  <c r="Z34" i="65" a="1"/>
  <c r="Z34" i="65" s="1"/>
  <c r="S34" i="65" s="1" a="1"/>
  <c r="S34" i="65" s="1"/>
  <c r="A35" i="65"/>
  <c r="B34" i="65"/>
  <c r="A35" i="64"/>
  <c r="B34" i="64"/>
  <c r="Z34" i="64" a="1"/>
  <c r="Z34" i="64" s="1"/>
  <c r="S34" i="64" s="1" a="1"/>
  <c r="S34" i="64" s="1"/>
  <c r="A34" i="63"/>
  <c r="B33" i="63"/>
  <c r="Z33" i="63" a="1"/>
  <c r="Z33" i="63" s="1"/>
  <c r="S33" i="63" s="1" a="1"/>
  <c r="S33" i="63" s="1"/>
  <c r="Z34" i="62" a="1"/>
  <c r="Z34" i="62" s="1"/>
  <c r="S34" i="62" s="1" a="1"/>
  <c r="S34" i="62" s="1"/>
  <c r="A35" i="62"/>
  <c r="B34" i="62"/>
  <c r="Z34" i="61" a="1"/>
  <c r="Z34" i="61" s="1"/>
  <c r="S34" i="61" s="1" a="1"/>
  <c r="S34" i="61" s="1"/>
  <c r="A35" i="61"/>
  <c r="B34" i="61"/>
  <c r="Z32" i="59" a="1"/>
  <c r="Z32" i="59" s="1"/>
  <c r="S32" i="59" s="1" a="1"/>
  <c r="S32" i="59" s="1"/>
  <c r="A33" i="59"/>
  <c r="B32" i="59"/>
  <c r="Z32" i="58" a="1"/>
  <c r="Z32" i="58" s="1"/>
  <c r="S32" i="58" s="1" a="1"/>
  <c r="S32" i="58" s="1"/>
  <c r="A33" i="58"/>
  <c r="B32" i="58"/>
  <c r="A21" i="57"/>
  <c r="B20" i="57"/>
  <c r="Z20" i="57" a="1"/>
  <c r="Z20" i="57" s="1"/>
  <c r="S20" i="57" s="1" a="1"/>
  <c r="S20" i="57" s="1"/>
  <c r="A36" i="69" l="1"/>
  <c r="B35" i="69"/>
  <c r="Z35" i="69" a="1"/>
  <c r="Z35" i="69" s="1"/>
  <c r="S35" i="69" s="1" a="1"/>
  <c r="S35" i="69" s="1"/>
  <c r="Z35" i="68" a="1"/>
  <c r="Z35" i="68" s="1"/>
  <c r="S35" i="68" s="1" a="1"/>
  <c r="S35" i="68" s="1"/>
  <c r="A36" i="68"/>
  <c r="B35" i="68"/>
  <c r="Z34" i="67" a="1"/>
  <c r="Z34" i="67" s="1"/>
  <c r="S34" i="67" s="1" a="1"/>
  <c r="S34" i="67" s="1"/>
  <c r="A35" i="67"/>
  <c r="B34" i="67"/>
  <c r="Z34" i="66" a="1"/>
  <c r="Z34" i="66" s="1"/>
  <c r="S34" i="66" s="1" a="1"/>
  <c r="S34" i="66" s="1"/>
  <c r="A35" i="66"/>
  <c r="B34" i="66"/>
  <c r="A36" i="65"/>
  <c r="B35" i="65"/>
  <c r="Z35" i="65" a="1"/>
  <c r="Z35" i="65" s="1"/>
  <c r="S35" i="65" s="1" a="1"/>
  <c r="S35" i="65" s="1"/>
  <c r="Z35" i="64" a="1"/>
  <c r="Z35" i="64" s="1"/>
  <c r="S35" i="64" s="1" a="1"/>
  <c r="S35" i="64" s="1"/>
  <c r="A36" i="64"/>
  <c r="B35" i="64"/>
  <c r="Z34" i="63" a="1"/>
  <c r="Z34" i="63" s="1"/>
  <c r="S34" i="63" s="1" a="1"/>
  <c r="S34" i="63" s="1"/>
  <c r="A35" i="63"/>
  <c r="B34" i="63"/>
  <c r="A36" i="62"/>
  <c r="B35" i="62"/>
  <c r="Z35" i="62" a="1"/>
  <c r="Z35" i="62" s="1"/>
  <c r="S35" i="62" s="1" a="1"/>
  <c r="S35" i="62" s="1"/>
  <c r="A36" i="61"/>
  <c r="B35" i="61"/>
  <c r="Z35" i="61" a="1"/>
  <c r="Z35" i="61" s="1"/>
  <c r="S35" i="61" s="1" a="1"/>
  <c r="S35" i="61" s="1"/>
  <c r="A34" i="59"/>
  <c r="B33" i="59"/>
  <c r="Z33" i="59" a="1"/>
  <c r="Z33" i="59" s="1"/>
  <c r="S33" i="59" s="1" a="1"/>
  <c r="S33" i="59" s="1"/>
  <c r="A34" i="58"/>
  <c r="B33" i="58"/>
  <c r="Z33" i="58" a="1"/>
  <c r="Z33" i="58" s="1"/>
  <c r="S33" i="58" s="1" a="1"/>
  <c r="S33" i="58" s="1"/>
  <c r="Z21" i="57" a="1"/>
  <c r="Z21" i="57" s="1"/>
  <c r="S21" i="57" s="1" a="1"/>
  <c r="S21" i="57" s="1"/>
  <c r="A22" i="57"/>
  <c r="B21" i="57"/>
  <c r="Z36" i="69" l="1" a="1"/>
  <c r="Z36" i="69" s="1"/>
  <c r="S36" i="69" s="1" a="1"/>
  <c r="S36" i="69" s="1"/>
  <c r="A37" i="69"/>
  <c r="B36" i="69"/>
  <c r="A37" i="68"/>
  <c r="B36" i="68"/>
  <c r="Z36" i="68" a="1"/>
  <c r="Z36" i="68" s="1"/>
  <c r="S36" i="68" s="1" a="1"/>
  <c r="S36" i="68" s="1"/>
  <c r="A36" i="67"/>
  <c r="B35" i="67"/>
  <c r="Z35" i="67" a="1"/>
  <c r="Z35" i="67" s="1"/>
  <c r="S35" i="67" s="1" a="1"/>
  <c r="S35" i="67" s="1"/>
  <c r="A36" i="66"/>
  <c r="B35" i="66"/>
  <c r="Z35" i="66" a="1"/>
  <c r="Z35" i="66" s="1"/>
  <c r="S35" i="66" s="1" a="1"/>
  <c r="S35" i="66" s="1"/>
  <c r="Z36" i="65" a="1"/>
  <c r="Z36" i="65" s="1"/>
  <c r="S36" i="65" s="1" a="1"/>
  <c r="S36" i="65" s="1"/>
  <c r="A37" i="65"/>
  <c r="B36" i="65"/>
  <c r="Z36" i="64" a="1"/>
  <c r="Z36" i="64" s="1"/>
  <c r="S36" i="64" s="1" a="1"/>
  <c r="S36" i="64" s="1"/>
  <c r="A37" i="64"/>
  <c r="B36" i="64"/>
  <c r="A36" i="63"/>
  <c r="B35" i="63"/>
  <c r="Z35" i="63" a="1"/>
  <c r="Z35" i="63" s="1"/>
  <c r="S35" i="63" s="1" a="1"/>
  <c r="S35" i="63" s="1"/>
  <c r="Z36" i="62" a="1"/>
  <c r="Z36" i="62" s="1"/>
  <c r="S36" i="62" s="1" a="1"/>
  <c r="S36" i="62" s="1"/>
  <c r="A37" i="62"/>
  <c r="B36" i="62"/>
  <c r="Z36" i="61" a="1"/>
  <c r="Z36" i="61" s="1"/>
  <c r="S36" i="61" s="1" a="1"/>
  <c r="S36" i="61" s="1"/>
  <c r="A37" i="61"/>
  <c r="B36" i="61"/>
  <c r="Z34" i="59" a="1"/>
  <c r="Z34" i="59" s="1"/>
  <c r="S34" i="59" s="1" a="1"/>
  <c r="S34" i="59" s="1"/>
  <c r="A35" i="59"/>
  <c r="B34" i="59"/>
  <c r="Z34" i="58" a="1"/>
  <c r="Z34" i="58" s="1"/>
  <c r="S34" i="58" s="1" a="1"/>
  <c r="S34" i="58" s="1"/>
  <c r="A35" i="58"/>
  <c r="B34" i="58"/>
  <c r="B22" i="57"/>
  <c r="A23" i="57"/>
  <c r="Z22" i="57" a="1"/>
  <c r="Z22" i="57" s="1"/>
  <c r="S22" i="57" s="1" a="1"/>
  <c r="S22" i="57" s="1"/>
  <c r="A38" i="69" l="1"/>
  <c r="B37" i="69"/>
  <c r="Z37" i="69" a="1"/>
  <c r="Z37" i="69" s="1"/>
  <c r="S37" i="69" s="1" a="1"/>
  <c r="S37" i="69" s="1"/>
  <c r="Z37" i="68" a="1"/>
  <c r="Z37" i="68" s="1"/>
  <c r="S37" i="68" s="1" a="1"/>
  <c r="S37" i="68" s="1"/>
  <c r="A38" i="68"/>
  <c r="B37" i="68"/>
  <c r="Z36" i="67" a="1"/>
  <c r="Z36" i="67" s="1"/>
  <c r="S36" i="67" s="1" a="1"/>
  <c r="S36" i="67" s="1"/>
  <c r="A37" i="67"/>
  <c r="B36" i="67"/>
  <c r="Z36" i="66" a="1"/>
  <c r="Z36" i="66" s="1"/>
  <c r="S36" i="66" s="1" a="1"/>
  <c r="S36" i="66" s="1"/>
  <c r="A37" i="66"/>
  <c r="B36" i="66"/>
  <c r="A38" i="65"/>
  <c r="B37" i="65"/>
  <c r="Z37" i="65" a="1"/>
  <c r="Z37" i="65" s="1"/>
  <c r="S37" i="65" s="1" a="1"/>
  <c r="S37" i="65" s="1"/>
  <c r="A38" i="64"/>
  <c r="B37" i="64"/>
  <c r="Z37" i="64" a="1"/>
  <c r="Z37" i="64" s="1"/>
  <c r="S37" i="64" s="1" a="1"/>
  <c r="S37" i="64" s="1"/>
  <c r="Z36" i="63" a="1"/>
  <c r="Z36" i="63" s="1"/>
  <c r="S36" i="63" s="1" a="1"/>
  <c r="S36" i="63" s="1"/>
  <c r="A37" i="63"/>
  <c r="B36" i="63"/>
  <c r="A38" i="62"/>
  <c r="B37" i="62"/>
  <c r="Z37" i="62" a="1"/>
  <c r="Z37" i="62" s="1"/>
  <c r="S37" i="62" s="1" a="1"/>
  <c r="S37" i="62" s="1"/>
  <c r="A38" i="61"/>
  <c r="B37" i="61"/>
  <c r="Z37" i="61" a="1"/>
  <c r="Z37" i="61" s="1"/>
  <c r="S37" i="61" s="1" a="1"/>
  <c r="S37" i="61" s="1"/>
  <c r="A36" i="59"/>
  <c r="B35" i="59"/>
  <c r="Z35" i="59" a="1"/>
  <c r="Z35" i="59" s="1"/>
  <c r="S35" i="59" s="1" a="1"/>
  <c r="S35" i="59" s="1"/>
  <c r="A36" i="58"/>
  <c r="B35" i="58"/>
  <c r="Z35" i="58" a="1"/>
  <c r="Z35" i="58" s="1"/>
  <c r="S35" i="58" s="1" a="1"/>
  <c r="S35" i="58" s="1"/>
  <c r="B23" i="57"/>
  <c r="Z23" i="57" a="1"/>
  <c r="Z23" i="57" s="1"/>
  <c r="S23" i="57" s="1" a="1"/>
  <c r="S23" i="57" s="1"/>
  <c r="A24" i="57"/>
  <c r="Z38" i="69" l="1" a="1"/>
  <c r="Z38" i="69" s="1"/>
  <c r="S38" i="69" s="1" a="1"/>
  <c r="S38" i="69" s="1"/>
  <c r="A39" i="69"/>
  <c r="B38" i="69"/>
  <c r="A39" i="68"/>
  <c r="B38" i="68"/>
  <c r="Z38" i="68" a="1"/>
  <c r="Z38" i="68" s="1"/>
  <c r="S38" i="68" s="1" a="1"/>
  <c r="S38" i="68" s="1"/>
  <c r="A38" i="67"/>
  <c r="B37" i="67"/>
  <c r="Z37" i="67" a="1"/>
  <c r="Z37" i="67" s="1"/>
  <c r="S37" i="67" s="1" a="1"/>
  <c r="S37" i="67" s="1"/>
  <c r="A38" i="66"/>
  <c r="B37" i="66"/>
  <c r="Z37" i="66" a="1"/>
  <c r="Z37" i="66" s="1"/>
  <c r="S37" i="66" s="1" a="1"/>
  <c r="S37" i="66" s="1"/>
  <c r="Z38" i="65" a="1"/>
  <c r="Z38" i="65" s="1"/>
  <c r="S38" i="65" s="1" a="1"/>
  <c r="S38" i="65" s="1"/>
  <c r="A39" i="65"/>
  <c r="B38" i="65"/>
  <c r="Z38" i="64" a="1"/>
  <c r="Z38" i="64" s="1"/>
  <c r="S38" i="64" s="1" a="1"/>
  <c r="S38" i="64" s="1"/>
  <c r="A39" i="64"/>
  <c r="B38" i="64"/>
  <c r="A38" i="63"/>
  <c r="B37" i="63"/>
  <c r="Z37" i="63" a="1"/>
  <c r="Z37" i="63" s="1"/>
  <c r="S37" i="63" s="1" a="1"/>
  <c r="S37" i="63" s="1"/>
  <c r="Z38" i="62" a="1"/>
  <c r="Z38" i="62" s="1"/>
  <c r="S38" i="62" s="1" a="1"/>
  <c r="S38" i="62" s="1"/>
  <c r="A39" i="62"/>
  <c r="B38" i="62"/>
  <c r="Z38" i="61" a="1"/>
  <c r="Z38" i="61" s="1"/>
  <c r="S38" i="61" s="1" a="1"/>
  <c r="S38" i="61" s="1"/>
  <c r="A39" i="61"/>
  <c r="B38" i="61"/>
  <c r="Z36" i="59" a="1"/>
  <c r="Z36" i="59" s="1"/>
  <c r="S36" i="59" s="1" a="1"/>
  <c r="S36" i="59" s="1"/>
  <c r="A37" i="59"/>
  <c r="B36" i="59"/>
  <c r="Z36" i="58" a="1"/>
  <c r="Z36" i="58" s="1"/>
  <c r="S36" i="58" s="1" a="1"/>
  <c r="S36" i="58" s="1"/>
  <c r="A37" i="58"/>
  <c r="B36" i="58"/>
  <c r="B24" i="57"/>
  <c r="A25" i="57"/>
  <c r="Z24" i="57" a="1"/>
  <c r="Z24" i="57" s="1"/>
  <c r="A40" i="69" l="1"/>
  <c r="B39" i="69"/>
  <c r="Z39" i="69" a="1"/>
  <c r="Z39" i="69" s="1"/>
  <c r="S39" i="69" s="1" a="1"/>
  <c r="S39" i="69" s="1"/>
  <c r="Z39" i="68" a="1"/>
  <c r="Z39" i="68" s="1"/>
  <c r="S39" i="68" s="1" a="1"/>
  <c r="S39" i="68" s="1"/>
  <c r="A40" i="68"/>
  <c r="B39" i="68"/>
  <c r="Z38" i="67" a="1"/>
  <c r="Z38" i="67" s="1"/>
  <c r="S38" i="67" s="1" a="1"/>
  <c r="S38" i="67" s="1"/>
  <c r="A39" i="67"/>
  <c r="B38" i="67"/>
  <c r="Z38" i="66" a="1"/>
  <c r="Z38" i="66" s="1"/>
  <c r="S38" i="66" s="1" a="1"/>
  <c r="S38" i="66" s="1"/>
  <c r="A39" i="66"/>
  <c r="B38" i="66"/>
  <c r="A40" i="65"/>
  <c r="B39" i="65"/>
  <c r="Z39" i="65" a="1"/>
  <c r="Z39" i="65" s="1"/>
  <c r="S39" i="65" s="1" a="1"/>
  <c r="S39" i="65" s="1"/>
  <c r="A40" i="64"/>
  <c r="B39" i="64"/>
  <c r="Z39" i="64" a="1"/>
  <c r="Z39" i="64" s="1"/>
  <c r="S39" i="64" s="1" a="1"/>
  <c r="S39" i="64" s="1"/>
  <c r="Z38" i="63" a="1"/>
  <c r="Z38" i="63" s="1"/>
  <c r="S38" i="63" s="1" a="1"/>
  <c r="S38" i="63" s="1"/>
  <c r="A39" i="63"/>
  <c r="B38" i="63"/>
  <c r="A40" i="62"/>
  <c r="B39" i="62"/>
  <c r="Z39" i="62" a="1"/>
  <c r="Z39" i="62" s="1"/>
  <c r="S39" i="62" s="1" a="1"/>
  <c r="S39" i="62" s="1"/>
  <c r="A40" i="61"/>
  <c r="B39" i="61"/>
  <c r="Z39" i="61" a="1"/>
  <c r="Z39" i="61" s="1"/>
  <c r="S39" i="61" s="1" a="1"/>
  <c r="S39" i="61" s="1"/>
  <c r="A38" i="59"/>
  <c r="B37" i="59"/>
  <c r="Z37" i="59" a="1"/>
  <c r="Z37" i="59" s="1"/>
  <c r="S37" i="59" s="1" a="1"/>
  <c r="S37" i="59" s="1"/>
  <c r="A38" i="58"/>
  <c r="B37" i="58"/>
  <c r="Z37" i="58" a="1"/>
  <c r="Z37" i="58" s="1"/>
  <c r="S37" i="58" s="1" a="1"/>
  <c r="S37" i="58" s="1"/>
  <c r="B25" i="57"/>
  <c r="Z25" i="57" a="1"/>
  <c r="Z25" i="57" s="1"/>
  <c r="A26" i="57"/>
  <c r="A42" i="69" l="1"/>
  <c r="Z40" i="69" a="1"/>
  <c r="Z40" i="69" s="1"/>
  <c r="S40" i="69" s="1" a="1"/>
  <c r="S40" i="69" s="1"/>
  <c r="A43" i="69"/>
  <c r="A41" i="69"/>
  <c r="B40" i="69"/>
  <c r="A43" i="68"/>
  <c r="A41" i="68"/>
  <c r="B40" i="68"/>
  <c r="A42" i="68"/>
  <c r="Z40" i="68" a="1"/>
  <c r="Z40" i="68" s="1"/>
  <c r="S40" i="68" s="1" a="1"/>
  <c r="S40" i="68" s="1"/>
  <c r="A40" i="67"/>
  <c r="B39" i="67"/>
  <c r="Z39" i="67" a="1"/>
  <c r="Z39" i="67" s="1"/>
  <c r="S39" i="67" s="1" a="1"/>
  <c r="S39" i="67" s="1"/>
  <c r="A40" i="66"/>
  <c r="B39" i="66"/>
  <c r="Z39" i="66" a="1"/>
  <c r="Z39" i="66" s="1"/>
  <c r="S39" i="66" s="1" a="1"/>
  <c r="S39" i="66" s="1"/>
  <c r="A42" i="65"/>
  <c r="Z40" i="65" a="1"/>
  <c r="Z40" i="65" s="1"/>
  <c r="S40" i="65" s="1" a="1"/>
  <c r="S40" i="65" s="1"/>
  <c r="A43" i="65"/>
  <c r="A41" i="65"/>
  <c r="B40" i="65"/>
  <c r="A42" i="64"/>
  <c r="Z40" i="64" a="1"/>
  <c r="Z40" i="64" s="1"/>
  <c r="S40" i="64" s="1" a="1"/>
  <c r="S40" i="64" s="1"/>
  <c r="A43" i="64"/>
  <c r="A41" i="64"/>
  <c r="B40" i="64"/>
  <c r="A40" i="63"/>
  <c r="B39" i="63"/>
  <c r="Z39" i="63" a="1"/>
  <c r="Z39" i="63" s="1"/>
  <c r="S39" i="63" s="1" a="1"/>
  <c r="S39" i="63" s="1"/>
  <c r="A42" i="62"/>
  <c r="Z40" i="62" a="1"/>
  <c r="Z40" i="62" s="1"/>
  <c r="S40" i="62" s="1" a="1"/>
  <c r="S40" i="62" s="1"/>
  <c r="A43" i="62"/>
  <c r="A41" i="62"/>
  <c r="B40" i="62"/>
  <c r="A42" i="61"/>
  <c r="Z40" i="61" a="1"/>
  <c r="Z40" i="61" s="1"/>
  <c r="S40" i="61" s="1" a="1"/>
  <c r="S40" i="61" s="1"/>
  <c r="A43" i="61"/>
  <c r="A41" i="61"/>
  <c r="B40" i="61"/>
  <c r="Z38" i="59" a="1"/>
  <c r="Z38" i="59" s="1"/>
  <c r="S38" i="59" s="1" a="1"/>
  <c r="S38" i="59" s="1"/>
  <c r="A39" i="59"/>
  <c r="B38" i="59"/>
  <c r="Z38" i="58" a="1"/>
  <c r="Z38" i="58" s="1"/>
  <c r="S38" i="58" s="1" a="1"/>
  <c r="S38" i="58" s="1"/>
  <c r="A39" i="58"/>
  <c r="B38" i="58"/>
  <c r="B26" i="57"/>
  <c r="A27" i="57"/>
  <c r="Z26" i="57" a="1"/>
  <c r="Z26" i="57" s="1"/>
  <c r="B41" i="69" l="1"/>
  <c r="Z41" i="69" a="1"/>
  <c r="Z41" i="69" s="1"/>
  <c r="S41" i="69" s="1" a="1"/>
  <c r="S41" i="69" s="1"/>
  <c r="B43" i="69"/>
  <c r="Z43" i="69" a="1"/>
  <c r="Z43" i="69" s="1"/>
  <c r="Z42" i="69" a="1"/>
  <c r="Z42" i="69" s="1"/>
  <c r="S42" i="69" s="1" a="1"/>
  <c r="S42" i="69" s="1"/>
  <c r="B42" i="69"/>
  <c r="B42" i="68"/>
  <c r="Z42" i="68" a="1"/>
  <c r="Z42" i="68" s="1"/>
  <c r="S42" i="68" s="1" a="1"/>
  <c r="S42" i="68" s="1"/>
  <c r="Z41" i="68" a="1"/>
  <c r="Z41" i="68" s="1"/>
  <c r="S41" i="68" s="1" a="1"/>
  <c r="S41" i="68" s="1"/>
  <c r="B41" i="68"/>
  <c r="Z43" i="68" a="1"/>
  <c r="Z43" i="68" s="1"/>
  <c r="B43" i="68"/>
  <c r="B10" i="68" s="1"/>
  <c r="A42" i="67"/>
  <c r="Z40" i="67" a="1"/>
  <c r="Z40" i="67" s="1"/>
  <c r="S40" i="67" s="1" a="1"/>
  <c r="S40" i="67" s="1"/>
  <c r="A43" i="67"/>
  <c r="A41" i="67"/>
  <c r="B40" i="67"/>
  <c r="A42" i="66"/>
  <c r="Z40" i="66" a="1"/>
  <c r="Z40" i="66" s="1"/>
  <c r="S40" i="66" s="1" a="1"/>
  <c r="S40" i="66" s="1"/>
  <c r="A43" i="66"/>
  <c r="A41" i="66"/>
  <c r="B40" i="66"/>
  <c r="B41" i="65"/>
  <c r="Z41" i="65" a="1"/>
  <c r="Z41" i="65" s="1"/>
  <c r="S41" i="65" s="1" a="1"/>
  <c r="S41" i="65" s="1"/>
  <c r="B43" i="65"/>
  <c r="Z43" i="65" a="1"/>
  <c r="Z43" i="65" s="1"/>
  <c r="Z42" i="65" a="1"/>
  <c r="Z42" i="65" s="1"/>
  <c r="S42" i="65" s="1" a="1"/>
  <c r="S42" i="65" s="1"/>
  <c r="B42" i="65"/>
  <c r="B41" i="64"/>
  <c r="Z41" i="64" a="1"/>
  <c r="Z41" i="64" s="1"/>
  <c r="S41" i="64" s="1" a="1"/>
  <c r="S41" i="64" s="1"/>
  <c r="B43" i="64"/>
  <c r="Z43" i="64" a="1"/>
  <c r="Z43" i="64" s="1"/>
  <c r="Z42" i="64" a="1"/>
  <c r="Z42" i="64" s="1"/>
  <c r="S42" i="64" s="1" a="1"/>
  <c r="S42" i="64" s="1"/>
  <c r="B42" i="64"/>
  <c r="A42" i="63"/>
  <c r="Z40" i="63" a="1"/>
  <c r="Z40" i="63" s="1"/>
  <c r="S40" i="63" s="1" a="1"/>
  <c r="S40" i="63" s="1"/>
  <c r="A43" i="63"/>
  <c r="A41" i="63"/>
  <c r="B40" i="63"/>
  <c r="B41" i="62"/>
  <c r="Z41" i="62" a="1"/>
  <c r="Z41" i="62" s="1"/>
  <c r="S41" i="62" s="1" a="1"/>
  <c r="S41" i="62" s="1"/>
  <c r="B43" i="62"/>
  <c r="Z43" i="62" a="1"/>
  <c r="Z43" i="62" s="1"/>
  <c r="Z42" i="62" a="1"/>
  <c r="Z42" i="62" s="1"/>
  <c r="S42" i="62" s="1" a="1"/>
  <c r="S42" i="62" s="1"/>
  <c r="B42" i="62"/>
  <c r="B41" i="61"/>
  <c r="Z41" i="61" a="1"/>
  <c r="Z41" i="61" s="1"/>
  <c r="S41" i="61" s="1" a="1"/>
  <c r="S41" i="61" s="1"/>
  <c r="B43" i="61"/>
  <c r="Z43" i="61" a="1"/>
  <c r="Z43" i="61" s="1"/>
  <c r="Z42" i="61" a="1"/>
  <c r="Z42" i="61" s="1"/>
  <c r="S42" i="61" s="1" a="1"/>
  <c r="S42" i="61" s="1"/>
  <c r="B42" i="61"/>
  <c r="A40" i="59"/>
  <c r="B39" i="59"/>
  <c r="Z39" i="59" a="1"/>
  <c r="Z39" i="59" s="1"/>
  <c r="S39" i="59" s="1" a="1"/>
  <c r="S39" i="59" s="1"/>
  <c r="A40" i="58"/>
  <c r="B39" i="58"/>
  <c r="Z39" i="58" a="1"/>
  <c r="Z39" i="58" s="1"/>
  <c r="S39" i="58" s="1" a="1"/>
  <c r="S39" i="58" s="1"/>
  <c r="B27" i="57"/>
  <c r="Z27" i="57" a="1"/>
  <c r="Z27" i="57" s="1"/>
  <c r="A28" i="57"/>
  <c r="S43" i="69" l="1" a="1"/>
  <c r="S43" i="69" s="1"/>
  <c r="AI15" i="69"/>
  <c r="AI1" i="69" s="1"/>
  <c r="I1" i="69" s="1"/>
  <c r="B10" i="69"/>
  <c r="S43" i="68" a="1"/>
  <c r="S43" i="68" s="1"/>
  <c r="AI15" i="68"/>
  <c r="AI1" i="68" s="1"/>
  <c r="I1" i="68" s="1"/>
  <c r="B41" i="67"/>
  <c r="Z41" i="67" a="1"/>
  <c r="Z41" i="67" s="1"/>
  <c r="S41" i="67" s="1" a="1"/>
  <c r="S41" i="67" s="1"/>
  <c r="B43" i="67"/>
  <c r="Z43" i="67" a="1"/>
  <c r="Z43" i="67" s="1"/>
  <c r="Z42" i="67" a="1"/>
  <c r="Z42" i="67" s="1"/>
  <c r="S42" i="67" s="1" a="1"/>
  <c r="S42" i="67" s="1"/>
  <c r="B42" i="67"/>
  <c r="B41" i="66"/>
  <c r="Z41" i="66" a="1"/>
  <c r="Z41" i="66" s="1"/>
  <c r="S41" i="66" s="1" a="1"/>
  <c r="S41" i="66" s="1"/>
  <c r="B43" i="66"/>
  <c r="Z43" i="66" a="1"/>
  <c r="Z43" i="66" s="1"/>
  <c r="Z42" i="66" a="1"/>
  <c r="Z42" i="66" s="1"/>
  <c r="S42" i="66" s="1" a="1"/>
  <c r="S42" i="66" s="1"/>
  <c r="B42" i="66"/>
  <c r="S43" i="65" a="1"/>
  <c r="S43" i="65" s="1"/>
  <c r="AI15" i="65"/>
  <c r="AI1" i="65" s="1"/>
  <c r="I1" i="65" s="1"/>
  <c r="B10" i="65"/>
  <c r="B10" i="64"/>
  <c r="S43" i="64" a="1"/>
  <c r="S43" i="64" s="1"/>
  <c r="AI15" i="64"/>
  <c r="AI1" i="64" s="1"/>
  <c r="I1" i="64" s="1"/>
  <c r="B41" i="63"/>
  <c r="Z41" i="63" a="1"/>
  <c r="Z41" i="63" s="1"/>
  <c r="S41" i="63" s="1" a="1"/>
  <c r="S41" i="63" s="1"/>
  <c r="B43" i="63"/>
  <c r="Z43" i="63" a="1"/>
  <c r="Z43" i="63" s="1"/>
  <c r="Z42" i="63" a="1"/>
  <c r="Z42" i="63" s="1"/>
  <c r="S42" i="63" s="1" a="1"/>
  <c r="S42" i="63" s="1"/>
  <c r="B42" i="63"/>
  <c r="S43" i="62" a="1"/>
  <c r="S43" i="62" s="1"/>
  <c r="AI15" i="62"/>
  <c r="AI1" i="62" s="1"/>
  <c r="I1" i="62" s="1"/>
  <c r="B10" i="62"/>
  <c r="B10" i="61"/>
  <c r="S43" i="61" a="1"/>
  <c r="S43" i="61" s="1"/>
  <c r="AI15" i="61"/>
  <c r="AI1" i="61" s="1"/>
  <c r="I1" i="61" s="1"/>
  <c r="A42" i="59"/>
  <c r="Z40" i="59" a="1"/>
  <c r="Z40" i="59" s="1"/>
  <c r="S40" i="59" s="1" a="1"/>
  <c r="S40" i="59" s="1"/>
  <c r="A43" i="59"/>
  <c r="A41" i="59"/>
  <c r="B40" i="59"/>
  <c r="A42" i="58"/>
  <c r="Z40" i="58" a="1"/>
  <c r="Z40" i="58" s="1"/>
  <c r="S40" i="58" s="1" a="1"/>
  <c r="S40" i="58" s="1"/>
  <c r="A43" i="58"/>
  <c r="A41" i="58"/>
  <c r="B40" i="58"/>
  <c r="B28" i="57"/>
  <c r="A29" i="57"/>
  <c r="Z28" i="57" a="1"/>
  <c r="Z28" i="57" s="1"/>
  <c r="C10" i="68" l="1"/>
  <c r="B10" i="67"/>
  <c r="S43" i="67" a="1"/>
  <c r="S43" i="67" s="1"/>
  <c r="AI15" i="67"/>
  <c r="AI1" i="67" s="1"/>
  <c r="I1" i="67" s="1"/>
  <c r="S43" i="66" a="1"/>
  <c r="S43" i="66" s="1"/>
  <c r="AI15" i="66"/>
  <c r="AI1" i="66" s="1"/>
  <c r="I1" i="66" s="1"/>
  <c r="B10" i="66"/>
  <c r="A54" i="66" s="1"/>
  <c r="S43" i="63" a="1"/>
  <c r="S43" i="63" s="1"/>
  <c r="AI15" i="63"/>
  <c r="AI1" i="63" s="1"/>
  <c r="I1" i="63" s="1"/>
  <c r="B10" i="63"/>
  <c r="C10" i="61"/>
  <c r="Q44" i="61"/>
  <c r="B41" i="59"/>
  <c r="Z41" i="59" a="1"/>
  <c r="Z41" i="59" s="1"/>
  <c r="S41" i="59" s="1" a="1"/>
  <c r="S41" i="59" s="1"/>
  <c r="B43" i="59"/>
  <c r="Z43" i="59" a="1"/>
  <c r="Z43" i="59" s="1"/>
  <c r="Z42" i="59" a="1"/>
  <c r="Z42" i="59" s="1"/>
  <c r="S42" i="59" s="1" a="1"/>
  <c r="S42" i="59" s="1"/>
  <c r="B42" i="59"/>
  <c r="B41" i="58"/>
  <c r="Z41" i="58" a="1"/>
  <c r="Z41" i="58" s="1"/>
  <c r="S41" i="58" s="1" a="1"/>
  <c r="S41" i="58" s="1"/>
  <c r="B43" i="58"/>
  <c r="Z43" i="58" a="1"/>
  <c r="Z43" i="58" s="1"/>
  <c r="Z42" i="58" a="1"/>
  <c r="Z42" i="58" s="1"/>
  <c r="S42" i="58" s="1" a="1"/>
  <c r="S42" i="58" s="1"/>
  <c r="B42" i="58"/>
  <c r="B29" i="57"/>
  <c r="Z29" i="57" a="1"/>
  <c r="Z29" i="57" s="1"/>
  <c r="A30" i="57"/>
  <c r="C219" i="66" l="1"/>
  <c r="O219" i="66" s="1"/>
  <c r="B223" i="66" s="1"/>
  <c r="E223" i="66" s="1" a="1"/>
  <c r="E223" i="66" s="1"/>
  <c r="E94" i="66"/>
  <c r="C188" i="66"/>
  <c r="O188" i="66" s="1"/>
  <c r="B192" i="66" s="1"/>
  <c r="E192" i="66" s="1" a="1"/>
  <c r="E192" i="66" s="1"/>
  <c r="E156" i="66"/>
  <c r="E125" i="66"/>
  <c r="A57" i="66"/>
  <c r="F57" i="66" s="1"/>
  <c r="L57" i="66" s="1"/>
  <c r="A60" i="66"/>
  <c r="A58" i="66"/>
  <c r="F58" i="66" s="1"/>
  <c r="A61" i="66"/>
  <c r="A56" i="66"/>
  <c r="F56" i="66" s="1"/>
  <c r="L56" i="66" s="1"/>
  <c r="F54" i="66"/>
  <c r="C10" i="69"/>
  <c r="C10" i="67"/>
  <c r="C10" i="65"/>
  <c r="C10" i="64"/>
  <c r="C10" i="62"/>
  <c r="B10" i="59"/>
  <c r="S43" i="59" a="1"/>
  <c r="S43" i="59" s="1"/>
  <c r="AI15" i="59"/>
  <c r="AI1" i="59" s="1"/>
  <c r="I1" i="59" s="1"/>
  <c r="S43" i="58" a="1"/>
  <c r="S43" i="58" s="1"/>
  <c r="AI15" i="58"/>
  <c r="AI1" i="58" s="1"/>
  <c r="I1" i="58" s="1"/>
  <c r="B10" i="58"/>
  <c r="B30" i="57"/>
  <c r="A31" i="57"/>
  <c r="Z30" i="57" a="1"/>
  <c r="Z30" i="57" s="1"/>
  <c r="F95" i="66" l="1"/>
  <c r="F157" i="66"/>
  <c r="O157" i="66" s="1"/>
  <c r="F126" i="66"/>
  <c r="O126" i="66" s="1"/>
  <c r="F61" i="66"/>
  <c r="L61" i="66"/>
  <c r="L60" i="66"/>
  <c r="F60" i="66"/>
  <c r="F91" i="66" a="1"/>
  <c r="F91" i="66" s="1"/>
  <c r="F182" i="66"/>
  <c r="B179" i="66"/>
  <c r="B88" i="66" s="1" a="1"/>
  <c r="B88" i="66" s="1"/>
  <c r="B164" i="66"/>
  <c r="B72" i="66" s="1" a="1"/>
  <c r="B72" i="66" s="1"/>
  <c r="E161" i="66" a="1"/>
  <c r="E161" i="66" s="1"/>
  <c r="B175" i="66"/>
  <c r="B84" i="66" s="1" a="1"/>
  <c r="B84" i="66" s="1"/>
  <c r="E164" i="66" a="1"/>
  <c r="E164" i="66" s="1"/>
  <c r="E72" i="66" s="1" a="1"/>
  <c r="E72" i="66" s="1"/>
  <c r="B161" i="66"/>
  <c r="L58" i="66"/>
  <c r="B65" i="66" a="1"/>
  <c r="B65" i="66" s="1"/>
  <c r="C10" i="66"/>
  <c r="C10" i="63"/>
  <c r="B31" i="57"/>
  <c r="Z31" i="57" a="1"/>
  <c r="Z31" i="57" s="1"/>
  <c r="A32" i="57"/>
  <c r="B139" i="66" l="1"/>
  <c r="B130" i="66"/>
  <c r="E130" i="66" s="1" a="1"/>
  <c r="E130" i="66" s="1"/>
  <c r="O95" i="66"/>
  <c r="F65" i="66" a="1"/>
  <c r="F65" i="66" s="1"/>
  <c r="C10" i="59"/>
  <c r="C10" i="58"/>
  <c r="Q44" i="58"/>
  <c r="B32" i="57"/>
  <c r="A33" i="57"/>
  <c r="Z32" i="57" a="1"/>
  <c r="Z32" i="57" s="1"/>
  <c r="S32" i="57" s="1" a="1"/>
  <c r="S32" i="57" s="1"/>
  <c r="B108" i="66" l="1"/>
  <c r="B78" i="66" s="1" a="1"/>
  <c r="B78" i="66" s="1"/>
  <c r="B99" i="66"/>
  <c r="O65" i="66" a="1"/>
  <c r="O65" i="66" s="1"/>
  <c r="B33" i="57"/>
  <c r="Z33" i="57" a="1"/>
  <c r="Z33" i="57" s="1"/>
  <c r="S33" i="57" s="1" a="1"/>
  <c r="S33" i="57" s="1"/>
  <c r="A34" i="57"/>
  <c r="E99" i="66" l="1" a="1"/>
  <c r="E99" i="66" s="1"/>
  <c r="E69" i="66" s="1" a="1"/>
  <c r="E69" i="66" s="1"/>
  <c r="B69" i="66" a="1"/>
  <c r="B69" i="66" s="1"/>
  <c r="B34" i="57"/>
  <c r="A35" i="57"/>
  <c r="Z34" i="57" a="1"/>
  <c r="Z34" i="57" s="1"/>
  <c r="S34" i="57" s="1" a="1"/>
  <c r="S34" i="57" s="1"/>
  <c r="B35" i="57" l="1"/>
  <c r="Z35" i="57" a="1"/>
  <c r="Z35" i="57" s="1"/>
  <c r="S35" i="57" s="1" a="1"/>
  <c r="S35" i="57" s="1"/>
  <c r="A36" i="57"/>
  <c r="B36" i="57" l="1"/>
  <c r="A37" i="57"/>
  <c r="Z36" i="57" a="1"/>
  <c r="Z36" i="57" s="1"/>
  <c r="S36" i="57" s="1" a="1"/>
  <c r="S36" i="57" s="1"/>
  <c r="B37" i="57" l="1"/>
  <c r="Z37" i="57" a="1"/>
  <c r="Z37" i="57" s="1"/>
  <c r="A38" i="57"/>
  <c r="B38" i="57" l="1"/>
  <c r="A39" i="57"/>
  <c r="Z38" i="57" a="1"/>
  <c r="Z38" i="57" s="1"/>
  <c r="S38" i="57" s="1" a="1"/>
  <c r="S38" i="57" s="1"/>
  <c r="B39" i="57" l="1"/>
  <c r="Z39" i="57" a="1"/>
  <c r="Z39" i="57" s="1"/>
  <c r="S39" i="57" s="1" a="1"/>
  <c r="S39" i="57" s="1"/>
  <c r="A40" i="57"/>
  <c r="B40" i="57" l="1"/>
  <c r="A43" i="57"/>
  <c r="A41" i="57"/>
  <c r="A42" i="57"/>
  <c r="Z40" i="57" a="1"/>
  <c r="Z40" i="57" s="1"/>
  <c r="S40" i="57" s="1" a="1"/>
  <c r="S40" i="57" s="1"/>
  <c r="B42" i="57" l="1"/>
  <c r="Z42" i="57" a="1"/>
  <c r="Z42" i="57" s="1"/>
  <c r="S42" i="57" s="1" a="1"/>
  <c r="S42" i="57" s="1"/>
  <c r="B43" i="57"/>
  <c r="Z43" i="57" a="1"/>
  <c r="Z43" i="57" s="1"/>
  <c r="B41" i="57"/>
  <c r="Z41" i="57" a="1"/>
  <c r="Z41" i="57" s="1"/>
  <c r="AI15" i="57" l="1"/>
  <c r="AI1" i="57" s="1"/>
  <c r="I1" i="57" s="1"/>
  <c r="B10" i="57"/>
  <c r="C10" i="57" l="1"/>
  <c r="Q44" i="57" l="1"/>
  <c r="Q135" i="57" s="1"/>
  <c r="Q171" i="57" l="1"/>
  <c r="Q180" i="57"/>
  <c r="Q84" i="57" l="1"/>
  <c r="Q74" i="57" a="1"/>
  <c r="Q74" i="57" s="1"/>
  <c r="Q89" i="57"/>
  <c r="Q80" i="5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411246D7-7B63-4287-869C-CE91A0BE6599}">
      <text>
        <r>
          <rPr>
            <b/>
            <sz val="9"/>
            <color indexed="81"/>
            <rFont val="MS P ゴシック"/>
            <family val="3"/>
            <charset val="128"/>
          </rPr>
          <t>当月の従事実績の
ありorなし　を選択</t>
        </r>
      </text>
    </comment>
    <comment ref="Q2" authorId="0" shapeId="0" xr:uid="{5AA099FA-31E3-45D9-B8C5-5EC482A333E2}">
      <text>
        <r>
          <rPr>
            <b/>
            <sz val="9"/>
            <color indexed="81"/>
            <rFont val="MS P ゴシック"/>
            <family val="3"/>
            <charset val="128"/>
          </rPr>
          <t>当月の従事実績の
ありorなし　を選択</t>
        </r>
      </text>
    </comment>
    <comment ref="I9" authorId="0" shapeId="0" xr:uid="{05ED8AE8-6DD6-4191-ABC9-A0957931082C}">
      <text>
        <r>
          <rPr>
            <b/>
            <sz val="9"/>
            <color indexed="81"/>
            <rFont val="MS P ゴシック"/>
            <family val="3"/>
            <charset val="128"/>
          </rPr>
          <t>勤務体系を選択</t>
        </r>
      </text>
    </comment>
    <comment ref="G10" authorId="0" shapeId="0" xr:uid="{6E8C2969-174C-4473-B0E3-B43F2EDD2459}">
      <text>
        <r>
          <rPr>
            <b/>
            <sz val="9"/>
            <color indexed="81"/>
            <rFont val="MS P ゴシック"/>
            <family val="3"/>
            <charset val="128"/>
          </rPr>
          <t>1日の所定労働時間</t>
        </r>
      </text>
    </comment>
    <comment ref="J10" authorId="0" shapeId="0" xr:uid="{E33BB304-4CDD-4C3D-B8EA-05FFDE94D84E}">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F3EDE2FC-46D3-414A-8DAB-5105FBAD2FB8}">
      <text>
        <r>
          <rPr>
            <b/>
            <sz val="9"/>
            <color indexed="81"/>
            <rFont val="MS P ゴシック"/>
            <family val="3"/>
            <charset val="128"/>
          </rPr>
          <t>【裁量、(大学・国研等)裁量の場合】
1日のみなし労働時間
【固定残業代有の場合】
1か月の固定残業時間</t>
        </r>
      </text>
    </comment>
    <comment ref="Q10" authorId="0" shapeId="0" xr:uid="{EFF66FF1-9B7F-4E08-80E9-5A726296DF1F}">
      <text>
        <r>
          <rPr>
            <b/>
            <sz val="9"/>
            <color indexed="81"/>
            <rFont val="MS P ゴシック"/>
            <family val="3"/>
            <charset val="128"/>
          </rPr>
          <t>当月の他の公的資金に係る従事時間の合計</t>
        </r>
      </text>
    </comment>
    <comment ref="C11" authorId="0" shapeId="0" xr:uid="{36F8C2AF-FF55-44E7-8EB9-5FAA8B630902}">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81B1D8A0-17FB-4148-8918-C7E4DB9B55DD}">
      <text>
        <r>
          <rPr>
            <b/>
            <sz val="9"/>
            <color indexed="81"/>
            <rFont val="MS P ゴシック"/>
            <family val="3"/>
            <charset val="128"/>
          </rPr>
          <t>【大学・国研等の場合のみ】
人件費算定表の「NEDO従事時間」へ記入</t>
        </r>
      </text>
    </comment>
    <comment ref="Q44" authorId="0" shapeId="0" xr:uid="{F15EBE30-BB49-4BF9-90F9-0537A6EE67A1}">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F4D8BBA9-AA8A-4F19-AED9-E6067622BCE1}">
      <text>
        <r>
          <rPr>
            <b/>
            <sz val="9"/>
            <color indexed="81"/>
            <rFont val="MS P ゴシック"/>
            <family val="3"/>
            <charset val="128"/>
          </rPr>
          <t>当月の従事実績の
ありorなし　を選択</t>
        </r>
      </text>
    </comment>
    <comment ref="Q2" authorId="0" shapeId="0" xr:uid="{273EBF56-7697-47B0-8AF2-4C9169F94C18}">
      <text>
        <r>
          <rPr>
            <b/>
            <sz val="9"/>
            <color indexed="81"/>
            <rFont val="MS P ゴシック"/>
            <family val="3"/>
            <charset val="128"/>
          </rPr>
          <t>当月の従事実績の
ありorなし　を選択</t>
        </r>
      </text>
    </comment>
    <comment ref="I9" authorId="0" shapeId="0" xr:uid="{A111F00A-F392-47FA-9BBD-2C0B43FC9B8F}">
      <text>
        <r>
          <rPr>
            <b/>
            <sz val="9"/>
            <color indexed="81"/>
            <rFont val="MS P ゴシック"/>
            <family val="3"/>
            <charset val="128"/>
          </rPr>
          <t>勤務体系を選択</t>
        </r>
      </text>
    </comment>
    <comment ref="G10" authorId="0" shapeId="0" xr:uid="{DA84C6D1-A6DF-46E9-BD14-DBF4EE70D528}">
      <text>
        <r>
          <rPr>
            <b/>
            <sz val="9"/>
            <color indexed="81"/>
            <rFont val="MS P ゴシック"/>
            <family val="3"/>
            <charset val="128"/>
          </rPr>
          <t>1日の所定労働時間</t>
        </r>
      </text>
    </comment>
    <comment ref="J10" authorId="0" shapeId="0" xr:uid="{91D00A3F-856D-42F5-96D6-E93724FE4E20}">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35376243-C61B-44A5-A33F-1F3F77C3711F}">
      <text>
        <r>
          <rPr>
            <b/>
            <sz val="9"/>
            <color indexed="81"/>
            <rFont val="MS P ゴシック"/>
            <family val="3"/>
            <charset val="128"/>
          </rPr>
          <t>【裁量、(大学・国研等)裁量の場合】
1日のみなし労働時間
【固定残業代有の場合】
1か月の固定残業時間</t>
        </r>
      </text>
    </comment>
    <comment ref="Q10" authorId="0" shapeId="0" xr:uid="{0387BF31-02AA-44DC-B4A1-573012CF1024}">
      <text>
        <r>
          <rPr>
            <b/>
            <sz val="9"/>
            <color indexed="81"/>
            <rFont val="MS P ゴシック"/>
            <family val="3"/>
            <charset val="128"/>
          </rPr>
          <t>当月の他の公的資金に係る従事時間の合計</t>
        </r>
      </text>
    </comment>
    <comment ref="C11" authorId="0" shapeId="0" xr:uid="{9F036A67-09F6-49E7-9279-69BDD1E04572}">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49BB2881-7876-4A78-94A3-617AD55913E3}">
      <text>
        <r>
          <rPr>
            <b/>
            <sz val="9"/>
            <color indexed="81"/>
            <rFont val="MS P ゴシック"/>
            <family val="3"/>
            <charset val="128"/>
          </rPr>
          <t>【大学・国研等の場合のみ】
人件費算定表の「NEDO従事時間」へ記入</t>
        </r>
      </text>
    </comment>
    <comment ref="Q44" authorId="0" shapeId="0" xr:uid="{A0A80CBB-1EB6-4C25-A892-A260AD1D4CD2}">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64CB5BE4-93F1-4B25-B112-2099403A1243}">
      <text>
        <r>
          <rPr>
            <b/>
            <sz val="9"/>
            <color indexed="81"/>
            <rFont val="MS P ゴシック"/>
            <family val="3"/>
            <charset val="128"/>
          </rPr>
          <t>当月の従事実績の
ありorなし　を選択</t>
        </r>
      </text>
    </comment>
    <comment ref="Q2" authorId="0" shapeId="0" xr:uid="{182641FE-3E71-483E-9CBF-61B6F507AC46}">
      <text>
        <r>
          <rPr>
            <b/>
            <sz val="9"/>
            <color indexed="81"/>
            <rFont val="MS P ゴシック"/>
            <family val="3"/>
            <charset val="128"/>
          </rPr>
          <t>当月の従事実績の
ありorなし　を選択</t>
        </r>
      </text>
    </comment>
    <comment ref="I9" authorId="0" shapeId="0" xr:uid="{BAEEFD52-DBD0-43C0-93C7-DC9AA8DB0478}">
      <text>
        <r>
          <rPr>
            <b/>
            <sz val="9"/>
            <color indexed="81"/>
            <rFont val="MS P ゴシック"/>
            <family val="3"/>
            <charset val="128"/>
          </rPr>
          <t>勤務体系を選択</t>
        </r>
      </text>
    </comment>
    <comment ref="G10" authorId="0" shapeId="0" xr:uid="{DD595375-EE90-4959-AEBA-B35AD5C61400}">
      <text>
        <r>
          <rPr>
            <b/>
            <sz val="9"/>
            <color indexed="81"/>
            <rFont val="MS P ゴシック"/>
            <family val="3"/>
            <charset val="128"/>
          </rPr>
          <t>1日の所定労働時間</t>
        </r>
      </text>
    </comment>
    <comment ref="J10" authorId="0" shapeId="0" xr:uid="{881F73E7-77FC-4C54-9A7F-78883A407BD9}">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61494BB2-4014-49A8-952D-EA888D0E752E}">
      <text>
        <r>
          <rPr>
            <b/>
            <sz val="9"/>
            <color indexed="81"/>
            <rFont val="MS P ゴシック"/>
            <family val="3"/>
            <charset val="128"/>
          </rPr>
          <t>【裁量、(大学・国研等)裁量の場合】
1日のみなし労働時間
【固定残業代有の場合】
1か月の固定残業時間</t>
        </r>
      </text>
    </comment>
    <comment ref="Q10" authorId="0" shapeId="0" xr:uid="{C51A49D1-17A0-43E8-9C41-DFAC4D57D835}">
      <text>
        <r>
          <rPr>
            <b/>
            <sz val="9"/>
            <color indexed="81"/>
            <rFont val="MS P ゴシック"/>
            <family val="3"/>
            <charset val="128"/>
          </rPr>
          <t>当月の他の公的資金に係る従事時間の合計</t>
        </r>
      </text>
    </comment>
    <comment ref="C11" authorId="0" shapeId="0" xr:uid="{A75EA877-25B5-42EA-96E6-E5070BF4FB63}">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4A612B56-5B06-4117-A86B-124F4EAD90D4}">
      <text>
        <r>
          <rPr>
            <b/>
            <sz val="9"/>
            <color indexed="81"/>
            <rFont val="MS P ゴシック"/>
            <family val="3"/>
            <charset val="128"/>
          </rPr>
          <t>【大学・国研等の場合のみ】
人件費算定表の「NEDO従事時間」へ記入</t>
        </r>
      </text>
    </comment>
    <comment ref="Q44" authorId="0" shapeId="0" xr:uid="{7501FD61-69AD-4308-9051-FAAE23AD622E}">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D27E81EF-E15F-44A2-84CA-65C4861CF1EB}">
      <text>
        <r>
          <rPr>
            <b/>
            <sz val="9"/>
            <color indexed="81"/>
            <rFont val="MS P ゴシック"/>
            <family val="3"/>
            <charset val="128"/>
          </rPr>
          <t>当月の従事実績の
ありorなし　を選択</t>
        </r>
      </text>
    </comment>
    <comment ref="Q2" authorId="0" shapeId="0" xr:uid="{67D1319B-F9B8-4937-ABC0-5DCC5CD8826A}">
      <text>
        <r>
          <rPr>
            <b/>
            <sz val="9"/>
            <color indexed="81"/>
            <rFont val="MS P ゴシック"/>
            <family val="3"/>
            <charset val="128"/>
          </rPr>
          <t>当月の従事実績の
ありorなし　を選択</t>
        </r>
      </text>
    </comment>
    <comment ref="I9" authorId="0" shapeId="0" xr:uid="{09CD0122-4ED4-4275-8143-EA0AA8FB74F1}">
      <text>
        <r>
          <rPr>
            <b/>
            <sz val="9"/>
            <color indexed="81"/>
            <rFont val="MS P ゴシック"/>
            <family val="3"/>
            <charset val="128"/>
          </rPr>
          <t>勤務体系を選択</t>
        </r>
      </text>
    </comment>
    <comment ref="G10" authorId="0" shapeId="0" xr:uid="{6F28F994-B422-4455-89A4-7576B833C44E}">
      <text>
        <r>
          <rPr>
            <b/>
            <sz val="9"/>
            <color indexed="81"/>
            <rFont val="MS P ゴシック"/>
            <family val="3"/>
            <charset val="128"/>
          </rPr>
          <t>1日の所定労働時間</t>
        </r>
      </text>
    </comment>
    <comment ref="J10" authorId="0" shapeId="0" xr:uid="{785B4A56-A17B-4839-A089-BD9E1ED60622}">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333C59D-75A9-4FD2-B16A-1174D87D7D4A}">
      <text>
        <r>
          <rPr>
            <b/>
            <sz val="9"/>
            <color indexed="81"/>
            <rFont val="MS P ゴシック"/>
            <family val="3"/>
            <charset val="128"/>
          </rPr>
          <t>【裁量、(大学・国研等)裁量の場合】
1日のみなし労働時間
【固定残業代有の場合】
1か月の固定残業時間</t>
        </r>
      </text>
    </comment>
    <comment ref="Q10" authorId="0" shapeId="0" xr:uid="{6AC5B2B7-4E0A-4FE9-86A2-9AB5E0BF4617}">
      <text>
        <r>
          <rPr>
            <b/>
            <sz val="9"/>
            <color indexed="81"/>
            <rFont val="MS P ゴシック"/>
            <family val="3"/>
            <charset val="128"/>
          </rPr>
          <t>当月の他の公的資金に係る従事時間の合計</t>
        </r>
      </text>
    </comment>
    <comment ref="C11" authorId="0" shapeId="0" xr:uid="{913B279F-81CE-4DD6-BC25-037EE0023B1C}">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A5D8A5B8-F65E-4A81-954F-ACA7DCF0B5A1}">
      <text>
        <r>
          <rPr>
            <b/>
            <sz val="9"/>
            <color indexed="81"/>
            <rFont val="MS P ゴシック"/>
            <family val="3"/>
            <charset val="128"/>
          </rPr>
          <t>【大学・国研等の場合のみ】
人件費算定表の「NEDO従事時間」へ記入</t>
        </r>
      </text>
    </comment>
    <comment ref="Q44" authorId="0" shapeId="0" xr:uid="{D1D5CA35-EDDB-442E-89A7-CEA657578A91}">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2430816-7E1B-41E3-89A4-E79D8AEBC4C3}">
      <text>
        <r>
          <rPr>
            <b/>
            <sz val="9"/>
            <color indexed="81"/>
            <rFont val="MS P ゴシック"/>
            <family val="3"/>
            <charset val="128"/>
          </rPr>
          <t>当月の従事実績の
ありorなし　を選択</t>
        </r>
      </text>
    </comment>
    <comment ref="Q2" authorId="0" shapeId="0" xr:uid="{3125F00F-7679-4C06-BF24-BE2A40872C2C}">
      <text>
        <r>
          <rPr>
            <b/>
            <sz val="9"/>
            <color indexed="81"/>
            <rFont val="MS P ゴシック"/>
            <family val="3"/>
            <charset val="128"/>
          </rPr>
          <t>当月の従事実績の
ありorなし　を選択</t>
        </r>
      </text>
    </comment>
    <comment ref="I9" authorId="0" shapeId="0" xr:uid="{900EE7A8-AF11-468B-8C51-8DD5D01CEE06}">
      <text>
        <r>
          <rPr>
            <b/>
            <sz val="9"/>
            <color indexed="81"/>
            <rFont val="MS P ゴシック"/>
            <family val="3"/>
            <charset val="128"/>
          </rPr>
          <t>勤務体系を選択</t>
        </r>
      </text>
    </comment>
    <comment ref="G10" authorId="0" shapeId="0" xr:uid="{486DD6F2-78BF-4260-9D99-5CA44BB8C77B}">
      <text>
        <r>
          <rPr>
            <b/>
            <sz val="9"/>
            <color indexed="81"/>
            <rFont val="MS P ゴシック"/>
            <family val="3"/>
            <charset val="128"/>
          </rPr>
          <t>1日の所定労働時間</t>
        </r>
      </text>
    </comment>
    <comment ref="J10" authorId="0" shapeId="0" xr:uid="{CD388ADF-2DF9-4E00-B060-CABAB00C0DC1}">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EA5CAF1A-DDE7-45AC-AF55-C0C13A75106D}">
      <text>
        <r>
          <rPr>
            <b/>
            <sz val="9"/>
            <color indexed="81"/>
            <rFont val="MS P ゴシック"/>
            <family val="3"/>
            <charset val="128"/>
          </rPr>
          <t>【裁量、(大学・国研等)裁量の場合】
1日のみなし労働時間
【固定残業代有の場合】
1か月の固定残業時間</t>
        </r>
      </text>
    </comment>
    <comment ref="Q10" authorId="0" shapeId="0" xr:uid="{0736A0F4-DA17-4852-BF97-5968DE2516DD}">
      <text>
        <r>
          <rPr>
            <b/>
            <sz val="9"/>
            <color indexed="81"/>
            <rFont val="MS P ゴシック"/>
            <family val="3"/>
            <charset val="128"/>
          </rPr>
          <t>当月の他の公的資金に係る従事時間の合計</t>
        </r>
      </text>
    </comment>
    <comment ref="C11" authorId="0" shapeId="0" xr:uid="{6D96430F-376F-4F53-8955-016BBBE895F1}">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D1DBA4B6-8E9D-4FA7-8B10-A2B08ADE264C}">
      <text>
        <r>
          <rPr>
            <b/>
            <sz val="9"/>
            <color indexed="81"/>
            <rFont val="MS P ゴシック"/>
            <family val="3"/>
            <charset val="128"/>
          </rPr>
          <t>【大学・国研等の場合のみ】
人件費算定表の「NEDO従事時間」へ記入</t>
        </r>
      </text>
    </comment>
    <comment ref="Q44" authorId="0" shapeId="0" xr:uid="{6179C35E-6FBE-40EF-B0EF-9F6CFCA1FBC7}">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BFABDA1-DD43-4FCE-A4A6-5FD60BEC57B7}">
      <text>
        <r>
          <rPr>
            <b/>
            <sz val="9"/>
            <color indexed="81"/>
            <rFont val="MS P ゴシック"/>
            <family val="3"/>
            <charset val="128"/>
          </rPr>
          <t>当月の従事実績の
ありorなし　を選択</t>
        </r>
      </text>
    </comment>
    <comment ref="Q2" authorId="0" shapeId="0" xr:uid="{7E744F3F-E2C2-452C-AA6D-7902099385D2}">
      <text>
        <r>
          <rPr>
            <b/>
            <sz val="9"/>
            <color indexed="81"/>
            <rFont val="MS P ゴシック"/>
            <family val="3"/>
            <charset val="128"/>
          </rPr>
          <t>当月の従事実績の
ありorなし　を選択</t>
        </r>
      </text>
    </comment>
    <comment ref="I9" authorId="0" shapeId="0" xr:uid="{DF41E208-3BAB-414F-BE5C-69319AE01852}">
      <text>
        <r>
          <rPr>
            <b/>
            <sz val="9"/>
            <color indexed="81"/>
            <rFont val="MS P ゴシック"/>
            <family val="3"/>
            <charset val="128"/>
          </rPr>
          <t>勤務体系を選択</t>
        </r>
      </text>
    </comment>
    <comment ref="G10" authorId="0" shapeId="0" xr:uid="{4D4A91B6-C075-4E82-9B20-29AC60D524C9}">
      <text>
        <r>
          <rPr>
            <b/>
            <sz val="9"/>
            <color indexed="81"/>
            <rFont val="MS P ゴシック"/>
            <family val="3"/>
            <charset val="128"/>
          </rPr>
          <t>1日の所定労働時間</t>
        </r>
      </text>
    </comment>
    <comment ref="J10" authorId="0" shapeId="0" xr:uid="{0C963C1C-3762-4C09-950C-DD20FB3BCF4A}">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EB1D1E48-0495-493E-90C2-42355069FE6D}">
      <text>
        <r>
          <rPr>
            <b/>
            <sz val="9"/>
            <color indexed="81"/>
            <rFont val="MS P ゴシック"/>
            <family val="3"/>
            <charset val="128"/>
          </rPr>
          <t>【裁量、(大学・国研等)裁量の場合】
1日のみなし労働時間
【固定残業代有の場合】
1か月の固定残業時間</t>
        </r>
      </text>
    </comment>
    <comment ref="Q10" authorId="0" shapeId="0" xr:uid="{C77F0164-437B-41DA-9532-95FFF174D8A2}">
      <text>
        <r>
          <rPr>
            <b/>
            <sz val="9"/>
            <color indexed="81"/>
            <rFont val="MS P ゴシック"/>
            <family val="3"/>
            <charset val="128"/>
          </rPr>
          <t>当月の他の公的資金に係る従事時間の合計</t>
        </r>
      </text>
    </comment>
    <comment ref="C11" authorId="0" shapeId="0" xr:uid="{893C60DE-BAB2-4E32-9759-D6B0F029C235}">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578BB8F4-FBDF-4762-8228-978F6742C9EF}">
      <text>
        <r>
          <rPr>
            <b/>
            <sz val="9"/>
            <color indexed="81"/>
            <rFont val="MS P ゴシック"/>
            <family val="3"/>
            <charset val="128"/>
          </rPr>
          <t>【大学・国研等の場合のみ】
人件費算定表の「NEDO従事時間」へ記入</t>
        </r>
      </text>
    </comment>
    <comment ref="Q44" authorId="0" shapeId="0" xr:uid="{B39EFEFF-0803-4AE4-A4DE-EF9F9511E7A5}">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8AADF379-AC62-4741-B46E-FAB98D265E7A}">
      <text>
        <r>
          <rPr>
            <b/>
            <sz val="9"/>
            <color indexed="81"/>
            <rFont val="MS P ゴシック"/>
            <family val="3"/>
            <charset val="128"/>
          </rPr>
          <t>当月の従事実績の
ありorなし　を選択</t>
        </r>
      </text>
    </comment>
    <comment ref="Q2" authorId="0" shapeId="0" xr:uid="{342E9612-7340-449C-B9BF-D44854EA46D4}">
      <text>
        <r>
          <rPr>
            <b/>
            <sz val="9"/>
            <color indexed="81"/>
            <rFont val="MS P ゴシック"/>
            <family val="3"/>
            <charset val="128"/>
          </rPr>
          <t>当月の従事実績の
ありorなし　を選択</t>
        </r>
      </text>
    </comment>
    <comment ref="I9" authorId="0" shapeId="0" xr:uid="{B55F03ED-B154-4921-9B5D-C1536D67E946}">
      <text>
        <r>
          <rPr>
            <b/>
            <sz val="9"/>
            <color indexed="81"/>
            <rFont val="MS P ゴシック"/>
            <family val="3"/>
            <charset val="128"/>
          </rPr>
          <t>勤務体系を選択</t>
        </r>
      </text>
    </comment>
    <comment ref="G10" authorId="0" shapeId="0" xr:uid="{66CEDAE0-DCF2-4008-A757-FC70C83D2745}">
      <text>
        <r>
          <rPr>
            <b/>
            <sz val="9"/>
            <color indexed="81"/>
            <rFont val="MS P ゴシック"/>
            <family val="3"/>
            <charset val="128"/>
          </rPr>
          <t>1日の所定労働時間</t>
        </r>
      </text>
    </comment>
    <comment ref="J10" authorId="0" shapeId="0" xr:uid="{3039243C-AE61-4921-A599-4A51B5BA679A}">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25B0AAE4-4AC0-4A22-831A-054FCA215555}">
      <text>
        <r>
          <rPr>
            <b/>
            <sz val="9"/>
            <color indexed="81"/>
            <rFont val="MS P ゴシック"/>
            <family val="3"/>
            <charset val="128"/>
          </rPr>
          <t>【裁量、(大学・国研等)裁量の場合】
1日のみなし労働時間
【固定残業代有の場合】
1か月の固定残業時間</t>
        </r>
      </text>
    </comment>
    <comment ref="Q10" authorId="0" shapeId="0" xr:uid="{FD6D7A79-8D86-4CE0-8553-574CB9467A49}">
      <text>
        <r>
          <rPr>
            <b/>
            <sz val="9"/>
            <color indexed="81"/>
            <rFont val="MS P ゴシック"/>
            <family val="3"/>
            <charset val="128"/>
          </rPr>
          <t>当月の他の公的資金に係る従事時間の合計</t>
        </r>
      </text>
    </comment>
    <comment ref="C11" authorId="0" shapeId="0" xr:uid="{2D72580F-6528-4AAB-990D-959A6BAC1D25}">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6F43105E-32EE-4D34-BE84-0B1A1143DFF2}">
      <text>
        <r>
          <rPr>
            <b/>
            <sz val="9"/>
            <color indexed="81"/>
            <rFont val="MS P ゴシック"/>
            <family val="3"/>
            <charset val="128"/>
          </rPr>
          <t>【大学・国研等の場合のみ】
人件費算定表の「NEDO従事時間」へ記入</t>
        </r>
      </text>
    </comment>
    <comment ref="Q44" authorId="0" shapeId="0" xr:uid="{B45F3991-3503-46A2-B089-3E1652734FE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166718AF-AE05-4B72-B8EF-0668E945253D}">
      <text>
        <r>
          <rPr>
            <b/>
            <sz val="9"/>
            <color indexed="81"/>
            <rFont val="MS P ゴシック"/>
            <family val="3"/>
            <charset val="128"/>
          </rPr>
          <t>当月の従事実績の
ありorなし　を選択</t>
        </r>
      </text>
    </comment>
    <comment ref="Q2" authorId="0" shapeId="0" xr:uid="{EC29F5C4-672C-4764-AD60-3CC75E6BA8A6}">
      <text>
        <r>
          <rPr>
            <b/>
            <sz val="9"/>
            <color indexed="81"/>
            <rFont val="MS P ゴシック"/>
            <family val="3"/>
            <charset val="128"/>
          </rPr>
          <t>当月の従事実績の
ありorなし　を選択</t>
        </r>
      </text>
    </comment>
    <comment ref="I9" authorId="0" shapeId="0" xr:uid="{E6ADF34C-B715-4351-B4C2-EE59F4BCB637}">
      <text>
        <r>
          <rPr>
            <b/>
            <sz val="9"/>
            <color indexed="81"/>
            <rFont val="MS P ゴシック"/>
            <family val="3"/>
            <charset val="128"/>
          </rPr>
          <t>勤務体系を選択</t>
        </r>
      </text>
    </comment>
    <comment ref="G10" authorId="0" shapeId="0" xr:uid="{27571507-F67C-4571-91CB-05111C91611D}">
      <text>
        <r>
          <rPr>
            <b/>
            <sz val="9"/>
            <color indexed="81"/>
            <rFont val="MS P ゴシック"/>
            <family val="3"/>
            <charset val="128"/>
          </rPr>
          <t>1日の所定労働時間</t>
        </r>
      </text>
    </comment>
    <comment ref="J10" authorId="0" shapeId="0" xr:uid="{CFBA0C37-C704-40AB-85CB-D0B53AF9BB9D}">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76306A1D-91E3-4C26-A355-E911A61E4016}">
      <text>
        <r>
          <rPr>
            <b/>
            <sz val="9"/>
            <color indexed="81"/>
            <rFont val="MS P ゴシック"/>
            <family val="3"/>
            <charset val="128"/>
          </rPr>
          <t>【裁量、(大学・国研等)裁量の場合】
1日のみなし労働時間
【固定残業代有の場合】
1か月の固定残業時間</t>
        </r>
      </text>
    </comment>
    <comment ref="Q10" authorId="0" shapeId="0" xr:uid="{1AFECA8B-04B4-4A09-81DA-31669BF7FEAF}">
      <text>
        <r>
          <rPr>
            <b/>
            <sz val="9"/>
            <color indexed="81"/>
            <rFont val="MS P ゴシック"/>
            <family val="3"/>
            <charset val="128"/>
          </rPr>
          <t>当月の他の公的資金に係る従事時間の合計</t>
        </r>
      </text>
    </comment>
    <comment ref="C11" authorId="0" shapeId="0" xr:uid="{EB35B29F-0DB7-4005-9CBF-3E65C0708714}">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CD049D6D-43C4-4974-A8D2-76303ADC187E}">
      <text>
        <r>
          <rPr>
            <b/>
            <sz val="9"/>
            <color indexed="81"/>
            <rFont val="MS P ゴシック"/>
            <family val="3"/>
            <charset val="128"/>
          </rPr>
          <t>【大学・国研等の場合のみ】
人件費算定表の「NEDO従事時間」へ記入</t>
        </r>
      </text>
    </comment>
    <comment ref="Q44" authorId="0" shapeId="0" xr:uid="{5B0FFEAD-AE5B-4275-B79C-53F0A96C77F4}">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3B2CB75A-C9E8-46F7-896F-CF9DE295ED81}">
      <text>
        <r>
          <rPr>
            <b/>
            <sz val="9"/>
            <color indexed="81"/>
            <rFont val="MS P ゴシック"/>
            <family val="3"/>
            <charset val="128"/>
          </rPr>
          <t>当月の従事実績の
ありorなし　を選択</t>
        </r>
      </text>
    </comment>
    <comment ref="Q2" authorId="0" shapeId="0" xr:uid="{F10A56AF-B026-49FA-9706-C99E5274B830}">
      <text>
        <r>
          <rPr>
            <b/>
            <sz val="9"/>
            <color indexed="81"/>
            <rFont val="MS P ゴシック"/>
            <family val="3"/>
            <charset val="128"/>
          </rPr>
          <t>当月の従事実績の
ありorなし　を選択</t>
        </r>
      </text>
    </comment>
    <comment ref="I9" authorId="0" shapeId="0" xr:uid="{D0E620E8-7F0B-4321-8114-68511FDA6115}">
      <text>
        <r>
          <rPr>
            <b/>
            <sz val="9"/>
            <color indexed="81"/>
            <rFont val="MS P ゴシック"/>
            <family val="3"/>
            <charset val="128"/>
          </rPr>
          <t>勤務体系を選択</t>
        </r>
      </text>
    </comment>
    <comment ref="G10" authorId="0" shapeId="0" xr:uid="{C268493E-8A0D-4F06-8871-26A83D3FC4CB}">
      <text>
        <r>
          <rPr>
            <b/>
            <sz val="9"/>
            <color indexed="81"/>
            <rFont val="MS P ゴシック"/>
            <family val="3"/>
            <charset val="128"/>
          </rPr>
          <t>1日の所定労働時間</t>
        </r>
      </text>
    </comment>
    <comment ref="J10" authorId="0" shapeId="0" xr:uid="{79AD70CC-1ACB-411D-9530-79A5610B4315}">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1D20851-48E9-4ACE-A43F-12C02227F2D5}">
      <text>
        <r>
          <rPr>
            <b/>
            <sz val="9"/>
            <color indexed="81"/>
            <rFont val="MS P ゴシック"/>
            <family val="3"/>
            <charset val="128"/>
          </rPr>
          <t>【裁量、(大学・国研等)裁量の場合】
1日のみなし労働時間
【固定残業代有の場合】
1か月の固定残業時間</t>
        </r>
      </text>
    </comment>
    <comment ref="Q10" authorId="0" shapeId="0" xr:uid="{38634E40-0EA5-4E85-8170-20928614442F}">
      <text>
        <r>
          <rPr>
            <b/>
            <sz val="9"/>
            <color indexed="81"/>
            <rFont val="MS P ゴシック"/>
            <family val="3"/>
            <charset val="128"/>
          </rPr>
          <t>当月の他の公的資金に係る従事時間の合計</t>
        </r>
      </text>
    </comment>
    <comment ref="C11" authorId="0" shapeId="0" xr:uid="{60AB7EF6-259C-4111-981B-DFD0221D47B9}">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8FF9349F-FAD6-44FD-A369-6857B097E017}">
      <text>
        <r>
          <rPr>
            <b/>
            <sz val="9"/>
            <color indexed="81"/>
            <rFont val="MS P ゴシック"/>
            <family val="3"/>
            <charset val="128"/>
          </rPr>
          <t>【大学・国研等の場合のみ】
人件費算定表の「NEDO従事時間」へ記入</t>
        </r>
      </text>
    </comment>
    <comment ref="Q44" authorId="0" shapeId="0" xr:uid="{E09A146D-3CE6-4D17-BCF8-252AE232DD2A}">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C5AC08E5-3666-49FE-A0C3-E81785A00D27}">
      <text>
        <r>
          <rPr>
            <b/>
            <sz val="9"/>
            <color indexed="81"/>
            <rFont val="MS P ゴシック"/>
            <family val="3"/>
            <charset val="128"/>
          </rPr>
          <t>当月の従事実績の
ありorなし　を選択</t>
        </r>
      </text>
    </comment>
    <comment ref="Q2" authorId="0" shapeId="0" xr:uid="{FA727A7C-FD74-45E4-8715-C73B596E7526}">
      <text>
        <r>
          <rPr>
            <b/>
            <sz val="9"/>
            <color indexed="81"/>
            <rFont val="MS P ゴシック"/>
            <family val="3"/>
            <charset val="128"/>
          </rPr>
          <t>当月の従事実績の
ありorなし　を選択</t>
        </r>
      </text>
    </comment>
    <comment ref="I9" authorId="0" shapeId="0" xr:uid="{254406CE-82D8-4282-AEF8-01FEC547529E}">
      <text>
        <r>
          <rPr>
            <b/>
            <sz val="9"/>
            <color indexed="81"/>
            <rFont val="MS P ゴシック"/>
            <family val="3"/>
            <charset val="128"/>
          </rPr>
          <t>勤務体系を選択</t>
        </r>
      </text>
    </comment>
    <comment ref="G10" authorId="0" shapeId="0" xr:uid="{8B1C7BAE-8C71-46C9-9EC9-6549A5772252}">
      <text>
        <r>
          <rPr>
            <b/>
            <sz val="9"/>
            <color indexed="81"/>
            <rFont val="MS P ゴシック"/>
            <family val="3"/>
            <charset val="128"/>
          </rPr>
          <t>1日の所定労働時間</t>
        </r>
      </text>
    </comment>
    <comment ref="J10" authorId="0" shapeId="0" xr:uid="{7CDAB391-6443-4F97-9227-ACC00BC1C2B0}">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96FF4A1A-1F11-49AE-819E-C6EF8EDB52A7}">
      <text>
        <r>
          <rPr>
            <b/>
            <sz val="9"/>
            <color indexed="81"/>
            <rFont val="MS P ゴシック"/>
            <family val="3"/>
            <charset val="128"/>
          </rPr>
          <t>【裁量、(大学・国研等)裁量の場合】
1日のみなし労働時間
【固定残業代有の場合】
1か月の固定残業時間</t>
        </r>
      </text>
    </comment>
    <comment ref="Q10" authorId="0" shapeId="0" xr:uid="{A10AC7C6-6928-4903-9D61-A397527F7DD8}">
      <text>
        <r>
          <rPr>
            <b/>
            <sz val="9"/>
            <color indexed="81"/>
            <rFont val="MS P ゴシック"/>
            <family val="3"/>
            <charset val="128"/>
          </rPr>
          <t>当月の他の公的資金に係る従事時間の合計</t>
        </r>
      </text>
    </comment>
    <comment ref="C11" authorId="0" shapeId="0" xr:uid="{7070E06F-BD91-4C20-BA8E-323845986737}">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D6B34C49-5DD2-4BE3-ACA4-10512830DFD4}">
      <text>
        <r>
          <rPr>
            <b/>
            <sz val="9"/>
            <color indexed="81"/>
            <rFont val="MS P ゴシック"/>
            <family val="3"/>
            <charset val="128"/>
          </rPr>
          <t>【大学・国研等の場合のみ】
人件費算定表の「NEDO従事時間」へ記入</t>
        </r>
      </text>
    </comment>
    <comment ref="Q44" authorId="0" shapeId="0" xr:uid="{F25D0116-5200-4D4D-A149-1470A1347687}">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8B3042FF-BCAA-41F7-9FE1-44899DD33C08}">
      <text>
        <r>
          <rPr>
            <b/>
            <sz val="9"/>
            <color indexed="81"/>
            <rFont val="MS P ゴシック"/>
            <family val="3"/>
            <charset val="128"/>
          </rPr>
          <t>当月の従事実績の
ありorなし　を選択</t>
        </r>
      </text>
    </comment>
    <comment ref="Q2" authorId="0" shapeId="0" xr:uid="{4D5B3996-BAB4-4ABA-8BEB-CE430DF48B77}">
      <text>
        <r>
          <rPr>
            <b/>
            <sz val="9"/>
            <color indexed="81"/>
            <rFont val="MS P ゴシック"/>
            <family val="3"/>
            <charset val="128"/>
          </rPr>
          <t>当月の従事実績の
ありorなし　を選択</t>
        </r>
      </text>
    </comment>
    <comment ref="I9" authorId="0" shapeId="0" xr:uid="{1CBEAC9D-0ABE-4E1F-A484-C0CC4E46F55C}">
      <text>
        <r>
          <rPr>
            <b/>
            <sz val="9"/>
            <color indexed="81"/>
            <rFont val="MS P ゴシック"/>
            <family val="3"/>
            <charset val="128"/>
          </rPr>
          <t>勤務体系を選択</t>
        </r>
      </text>
    </comment>
    <comment ref="G10" authorId="0" shapeId="0" xr:uid="{2B266C83-DC14-4EAE-9D62-AE0FBB403936}">
      <text>
        <r>
          <rPr>
            <b/>
            <sz val="9"/>
            <color indexed="81"/>
            <rFont val="MS P ゴシック"/>
            <family val="3"/>
            <charset val="128"/>
          </rPr>
          <t>1日の所定労働時間</t>
        </r>
      </text>
    </comment>
    <comment ref="J10" authorId="0" shapeId="0" xr:uid="{32516ECA-E858-48AD-BD1C-DD8C5E0B9741}">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E0AC32E3-400C-4B34-9827-B421014ADAAE}">
      <text>
        <r>
          <rPr>
            <b/>
            <sz val="9"/>
            <color indexed="81"/>
            <rFont val="MS P ゴシック"/>
            <family val="3"/>
            <charset val="128"/>
          </rPr>
          <t>【裁量、(大学・国研等)裁量の場合】
1日のみなし労働時間
【固定残業代有の場合】
1か月の固定残業時間</t>
        </r>
      </text>
    </comment>
    <comment ref="Q10" authorId="0" shapeId="0" xr:uid="{9868EDCC-CECA-404A-A5EB-3FA01312D600}">
      <text>
        <r>
          <rPr>
            <b/>
            <sz val="9"/>
            <color indexed="81"/>
            <rFont val="MS P ゴシック"/>
            <family val="3"/>
            <charset val="128"/>
          </rPr>
          <t>当月の他の公的資金に係る従事時間の合計</t>
        </r>
      </text>
    </comment>
    <comment ref="C11" authorId="0" shapeId="0" xr:uid="{82916242-D4A6-4893-8580-B823CB3F51A3}">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E4319B82-083A-4953-872B-8A73C9F7A5A9}">
      <text>
        <r>
          <rPr>
            <b/>
            <sz val="9"/>
            <color indexed="81"/>
            <rFont val="MS P ゴシック"/>
            <family val="3"/>
            <charset val="128"/>
          </rPr>
          <t>【大学・国研等の場合のみ】
人件費算定表の「NEDO従事時間」へ記入</t>
        </r>
      </text>
    </comment>
    <comment ref="Q44" authorId="0" shapeId="0" xr:uid="{1B1FFDFE-C95E-4DCB-9D06-99B63E21F79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1CFE8E82-92B8-4D20-ABE8-3B1081091003}">
      <text>
        <r>
          <rPr>
            <b/>
            <sz val="9"/>
            <color indexed="81"/>
            <rFont val="MS P ゴシック"/>
            <family val="3"/>
            <charset val="128"/>
          </rPr>
          <t>当月の従事実績の
ありorなし　を選択</t>
        </r>
      </text>
    </comment>
    <comment ref="Q2" authorId="0" shapeId="0" xr:uid="{21BDD9C8-A346-4021-806D-18921568E3A4}">
      <text>
        <r>
          <rPr>
            <b/>
            <sz val="9"/>
            <color indexed="81"/>
            <rFont val="MS P ゴシック"/>
            <family val="3"/>
            <charset val="128"/>
          </rPr>
          <t>当月の従事実績の
ありorなし　を選択</t>
        </r>
      </text>
    </comment>
    <comment ref="I9" authorId="0" shapeId="0" xr:uid="{A49E0322-6880-45CB-A70C-A8C38D4723D5}">
      <text>
        <r>
          <rPr>
            <b/>
            <sz val="9"/>
            <color indexed="81"/>
            <rFont val="MS P ゴシック"/>
            <family val="3"/>
            <charset val="128"/>
          </rPr>
          <t>勤務体系を選択</t>
        </r>
      </text>
    </comment>
    <comment ref="G10" authorId="0" shapeId="0" xr:uid="{B6A487EF-0A18-44E3-ABD6-3516ED1A62A9}">
      <text>
        <r>
          <rPr>
            <b/>
            <sz val="9"/>
            <color indexed="81"/>
            <rFont val="MS P ゴシック"/>
            <family val="3"/>
            <charset val="128"/>
          </rPr>
          <t>1日の所定労働時間</t>
        </r>
      </text>
    </comment>
    <comment ref="J10" authorId="0" shapeId="0" xr:uid="{616DEEB7-48BA-478D-A123-9C71D6B0DA30}">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5A6FC4D8-73CA-49C5-AF9D-F1B5F9BFA151}">
      <text>
        <r>
          <rPr>
            <b/>
            <sz val="9"/>
            <color indexed="81"/>
            <rFont val="MS P ゴシック"/>
            <family val="3"/>
            <charset val="128"/>
          </rPr>
          <t>【裁量、(大学・国研等)裁量の場合】
1日のみなし労働時間
【固定残業代有の場合】
1か月の固定残業時間</t>
        </r>
      </text>
    </comment>
    <comment ref="Q10" authorId="0" shapeId="0" xr:uid="{AB0A1656-0AC6-433D-A39C-369F8FF39B46}">
      <text>
        <r>
          <rPr>
            <b/>
            <sz val="9"/>
            <color indexed="81"/>
            <rFont val="MS P ゴシック"/>
            <family val="3"/>
            <charset val="128"/>
          </rPr>
          <t>当月の他の公的資金に係る従事時間の合計</t>
        </r>
      </text>
    </comment>
    <comment ref="C11" authorId="0" shapeId="0" xr:uid="{67DFB72B-3BDB-40A5-8A44-04ABF938597F}">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65A52E48-DB31-4F3E-967A-5A352740F543}">
      <text>
        <r>
          <rPr>
            <b/>
            <sz val="9"/>
            <color indexed="81"/>
            <rFont val="MS P ゴシック"/>
            <family val="3"/>
            <charset val="128"/>
          </rPr>
          <t>【大学・国研等の場合のみ】
人件費算定表の「NEDO従事時間」へ記入</t>
        </r>
      </text>
    </comment>
    <comment ref="Q44" authorId="0" shapeId="0" xr:uid="{FA0D3AF1-6747-42BC-B865-F048C79618AA}">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<sst xmlns="http://schemas.openxmlformats.org/spreadsheetml/2006/main" count="4224" uniqueCount="178">
  <si>
    <t>日</t>
    <rPh sb="0" eb="1">
      <t>ニチ</t>
    </rPh>
    <phoneticPr fontId="2"/>
  </si>
  <si>
    <t>曜日</t>
    <rPh sb="0" eb="2">
      <t>ヨウビ</t>
    </rPh>
    <phoneticPr fontId="2"/>
  </si>
  <si>
    <t>合計</t>
    <rPh sb="0" eb="2">
      <t>ゴウケイ</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</si>
  <si>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</si>
  <si>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</si>
  <si>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</si>
  <si>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</si>
  <si>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</si>
  <si>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</si>
  <si>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</si>
  <si>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</si>
  <si>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</si>
  <si>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</si>
  <si>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</si>
  <si>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</si>
  <si>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 xml:space="preserve"> </t>
    <phoneticPr fontId="2"/>
  </si>
  <si>
    <t>裁量労働制</t>
    <rPh sb="0" eb="5">
      <t>サイリョウロウドウセイ</t>
    </rPh>
    <phoneticPr fontId="2"/>
  </si>
  <si>
    <t>固定残業制</t>
    <rPh sb="0" eb="5">
      <t>コテイザンギョウセイ</t>
    </rPh>
    <phoneticPr fontId="2"/>
  </si>
  <si>
    <t>一般従業員</t>
    <rPh sb="0" eb="5">
      <t>イッパンジュウギョウイン</t>
    </rPh>
    <phoneticPr fontId="2"/>
  </si>
  <si>
    <t>エフォート</t>
    <phoneticPr fontId="2"/>
  </si>
  <si>
    <t>※NEDO以外の公的資金に係る業務への従事：</t>
    <phoneticPr fontId="2"/>
  </si>
  <si>
    <t>上記(I8)より従業者区分を参照。</t>
    <rPh sb="0" eb="2">
      <t>ジョウキ</t>
    </rPh>
    <rPh sb="14" eb="16">
      <t>サンショウ</t>
    </rPh>
    <phoneticPr fontId="2"/>
  </si>
  <si>
    <t>→</t>
    <phoneticPr fontId="2"/>
  </si>
  <si>
    <t>休日</t>
  </si>
  <si>
    <t>h</t>
    <phoneticPr fontId="2"/>
  </si>
  <si>
    <t>&lt;エラーチェック&gt;</t>
    <phoneticPr fontId="2"/>
  </si>
  <si>
    <t>13.除外時間超過：H3～H43</t>
    <rPh sb="3" eb="5">
      <t>ジョガイ</t>
    </rPh>
    <rPh sb="5" eb="7">
      <t>ジカン</t>
    </rPh>
    <rPh sb="7" eb="9">
      <t>チョウカ</t>
    </rPh>
    <phoneticPr fontId="2"/>
  </si>
  <si>
    <t>12.作業内容なし⇔時刻有：J13～J43</t>
    <phoneticPr fontId="2"/>
  </si>
  <si>
    <t>6.事業者名称：E7</t>
    <rPh sb="2" eb="5">
      <t>ジギョウシャ</t>
    </rPh>
    <rPh sb="5" eb="7">
      <t>メイショウ</t>
    </rPh>
    <phoneticPr fontId="2"/>
  </si>
  <si>
    <t>5.項目記入：E3・E4・E5</t>
    <rPh sb="2" eb="4">
      <t>コウモク</t>
    </rPh>
    <rPh sb="4" eb="6">
      <t>キニュウ</t>
    </rPh>
    <phoneticPr fontId="2"/>
  </si>
  <si>
    <t>4.他の公的事業：Q2</t>
    <rPh sb="2" eb="3">
      <t>タ</t>
    </rPh>
    <rPh sb="4" eb="6">
      <t>コウテキ</t>
    </rPh>
    <rPh sb="6" eb="8">
      <t>ジギョウ</t>
    </rPh>
    <phoneticPr fontId="2"/>
  </si>
  <si>
    <t>3.他のNEDO事業：H2</t>
    <rPh sb="2" eb="3">
      <t>タ</t>
    </rPh>
    <rPh sb="8" eb="10">
      <t>ジギョウ</t>
    </rPh>
    <phoneticPr fontId="2"/>
  </si>
  <si>
    <t>2.事業番号：O1</t>
    <rPh sb="2" eb="4">
      <t>ジギョウ</t>
    </rPh>
    <rPh sb="4" eb="6">
      <t>バンゴウ</t>
    </rPh>
    <phoneticPr fontId="2"/>
  </si>
  <si>
    <t>1.年月：A1</t>
    <rPh sb="2" eb="4">
      <t>ネンゲツ</t>
    </rPh>
    <phoneticPr fontId="2"/>
  </si>
  <si>
    <t>14.日付なし→時間入力：A13～I43</t>
    <rPh sb="3" eb="5">
      <t>ヒヅケ</t>
    </rPh>
    <rPh sb="8" eb="10">
      <t>ジカン</t>
    </rPh>
    <rPh sb="10" eb="12">
      <t>ニュウリョク</t>
    </rPh>
    <phoneticPr fontId="2"/>
  </si>
  <si>
    <t>15.所定労働時間：G10</t>
    <rPh sb="3" eb="5">
      <t>ショテイ</t>
    </rPh>
    <rPh sb="5" eb="9">
      <t>ロウドウジカン</t>
    </rPh>
    <phoneticPr fontId="2"/>
  </si>
  <si>
    <t>17.他の公的事業時間：O10</t>
    <rPh sb="3" eb="4">
      <t>タ</t>
    </rPh>
    <rPh sb="5" eb="7">
      <t>コウテキ</t>
    </rPh>
    <rPh sb="7" eb="9">
      <t>ジギョウ</t>
    </rPh>
    <rPh sb="9" eb="11">
      <t>ジカン</t>
    </rPh>
    <phoneticPr fontId="2"/>
  </si>
  <si>
    <t>チェック内容</t>
    <rPh sb="4" eb="6">
      <t>ナイヨウ</t>
    </rPh>
    <phoneticPr fontId="2"/>
  </si>
  <si>
    <t>“事業番号”が未入力。</t>
  </si>
  <si>
    <t>“他のNEDO事業有無”が未選択。</t>
  </si>
  <si>
    <t>“事業の名称”が未入力。</t>
  </si>
  <si>
    <t>“裁量労働時間”や”固定残業時間”が未入力。</t>
  </si>
  <si>
    <t>“他の公的事業従事時間”が未入力。</t>
  </si>
  <si>
    <t>“年月”が未入力。</t>
    <phoneticPr fontId="2"/>
  </si>
  <si>
    <t>11.開始・終了時刻：D13～G43</t>
    <rPh sb="3" eb="5">
      <t>カイシ</t>
    </rPh>
    <rPh sb="6" eb="8">
      <t>シュウリョウ</t>
    </rPh>
    <rPh sb="8" eb="10">
      <t>ジコク</t>
    </rPh>
    <phoneticPr fontId="2"/>
  </si>
  <si>
    <t>“開始時刻”が”終了時刻より後になっている。</t>
    <phoneticPr fontId="2"/>
  </si>
  <si>
    <t>従事した日の“作業内容”が未入力。</t>
    <phoneticPr fontId="2"/>
  </si>
  <si>
    <t>“除外時間”が”従事時間”を超えている。</t>
    <phoneticPr fontId="2"/>
  </si>
  <si>
    <t>日付けのない行に“時間”が入力されている。</t>
    <phoneticPr fontId="2"/>
  </si>
  <si>
    <t>←</t>
    <phoneticPr fontId="2"/>
  </si>
  <si>
    <t>↖
↖</t>
    <phoneticPr fontId="2"/>
  </si>
  <si>
    <t>×</t>
    <phoneticPr fontId="2"/>
  </si>
  <si>
    <t>=</t>
    <phoneticPr fontId="2"/>
  </si>
  <si>
    <t>所定労働時間/月</t>
    <rPh sb="0" eb="2">
      <t>ショテイ</t>
    </rPh>
    <rPh sb="2" eb="4">
      <t>ロウドウ</t>
    </rPh>
    <rPh sb="4" eb="6">
      <t>ジカン</t>
    </rPh>
    <rPh sb="7" eb="8">
      <t>ツキ</t>
    </rPh>
    <phoneticPr fontId="2"/>
  </si>
  <si>
    <t>）</t>
    <phoneticPr fontId="2"/>
  </si>
  <si>
    <t>＊事業者としてコンプライアンス(法令遵守)プログラム等を有する場合にはその責任者が、有しない場合には役員等コンプライ
　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</si>
  <si>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t>
    <phoneticPr fontId="2"/>
  </si>
  <si>
    <t>＝</t>
    <phoneticPr fontId="2"/>
  </si>
  <si>
    <t>（</t>
    <phoneticPr fontId="2"/>
  </si>
  <si>
    <t>※従事時間計が所定労働時間を超えている場合</t>
    <rPh sb="1" eb="5">
      <t>ジュウジジカン</t>
    </rPh>
    <rPh sb="5" eb="6">
      <t>ケイ</t>
    </rPh>
    <rPh sb="7" eb="9">
      <t>ショテイ</t>
    </rPh>
    <rPh sb="9" eb="11">
      <t>ロウドウ</t>
    </rPh>
    <rPh sb="11" eb="13">
      <t>ジカン</t>
    </rPh>
    <rPh sb="14" eb="15">
      <t>コ</t>
    </rPh>
    <rPh sb="19" eb="21">
      <t>バアイ</t>
    </rPh>
    <phoneticPr fontId="2"/>
  </si>
  <si>
    <t>※従事時間計が所定労働時間を超えていない場合</t>
    <rPh sb="1" eb="5">
      <t>ジュウジジカン</t>
    </rPh>
    <rPh sb="5" eb="6">
      <t>ケイ</t>
    </rPh>
    <rPh sb="7" eb="9">
      <t>ショテイ</t>
    </rPh>
    <rPh sb="9" eb="11">
      <t>ロウドウ</t>
    </rPh>
    <rPh sb="11" eb="13">
      <t>ジカン</t>
    </rPh>
    <rPh sb="14" eb="15">
      <t>コ</t>
    </rPh>
    <rPh sb="20" eb="22">
      <t>バアイ</t>
    </rPh>
    <phoneticPr fontId="2"/>
  </si>
  <si>
    <t>＋</t>
    <phoneticPr fontId="2"/>
  </si>
  <si>
    <t>計算過程のご説明　(裁量労働制)</t>
    <rPh sb="0" eb="2">
      <t>ケイサン</t>
    </rPh>
    <rPh sb="2" eb="4">
      <t>カテイ</t>
    </rPh>
    <rPh sb="6" eb="8">
      <t>セツメイ</t>
    </rPh>
    <rPh sb="10" eb="15">
      <t>サイリョウロウドウセイ</t>
    </rPh>
    <phoneticPr fontId="2"/>
  </si>
  <si>
    <t>計算過程のご説明　(固定残業代有)</t>
    <rPh sb="0" eb="2">
      <t>ケイサン</t>
    </rPh>
    <rPh sb="2" eb="4">
      <t>カテイ</t>
    </rPh>
    <rPh sb="6" eb="8">
      <t>セツメイ</t>
    </rPh>
    <rPh sb="10" eb="14">
      <t>コテイザンギョウ</t>
    </rPh>
    <rPh sb="14" eb="15">
      <t>ダイ</t>
    </rPh>
    <rPh sb="15" eb="16">
      <t>アリ</t>
    </rPh>
    <phoneticPr fontId="2"/>
  </si>
  <si>
    <t>　※従事時間計が所定労働時間(固定残業除く)を超えていない場合</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9" eb="31">
      <t>バアイ</t>
    </rPh>
    <phoneticPr fontId="2"/>
  </si>
  <si>
    <t>　※従事時間計が所定労働時間(固定残業含む)を超える場合</t>
    <rPh sb="2" eb="6">
      <t>ジュウジジカン</t>
    </rPh>
    <rPh sb="6" eb="7">
      <t>ケイ</t>
    </rPh>
    <rPh sb="8" eb="10">
      <t>ショテイ</t>
    </rPh>
    <rPh sb="10" eb="12">
      <t>ロウドウ</t>
    </rPh>
    <rPh sb="12" eb="14">
      <t>ジカン</t>
    </rPh>
    <rPh sb="15" eb="17">
      <t>コテイ</t>
    </rPh>
    <rPh sb="17" eb="19">
      <t>ザンギョウ</t>
    </rPh>
    <rPh sb="19" eb="20">
      <t>フク</t>
    </rPh>
    <rPh sb="23" eb="24">
      <t>コ</t>
    </rPh>
    <rPh sb="26" eb="28">
      <t>バアイ</t>
    </rPh>
    <phoneticPr fontId="2"/>
  </si>
  <si>
    <t>　※従事時間計が所定労働時間(固定残業除く)を超える場合 (固定残業時間内)</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6" eb="28">
      <t>バアイ</t>
    </rPh>
    <rPh sb="30" eb="34">
      <t>コテイザンギョウ</t>
    </rPh>
    <rPh sb="34" eb="36">
      <t>ジカン</t>
    </rPh>
    <rPh sb="36" eb="37">
      <t>ナイ</t>
    </rPh>
    <phoneticPr fontId="2"/>
  </si>
  <si>
    <t>※従事時間計と所定労働時間(固定残業除く)との比較</t>
    <rPh sb="1" eb="5">
      <t>ジュウジジカン</t>
    </rPh>
    <rPh sb="5" eb="6">
      <t>ケイ</t>
    </rPh>
    <rPh sb="7" eb="9">
      <t>ショテイ</t>
    </rPh>
    <rPh sb="9" eb="11">
      <t>ロウドウ</t>
    </rPh>
    <rPh sb="11" eb="13">
      <t>ジカン</t>
    </rPh>
    <rPh sb="14" eb="16">
      <t>コテイ</t>
    </rPh>
    <rPh sb="16" eb="18">
      <t>ザンギョウ</t>
    </rPh>
    <rPh sb="18" eb="19">
      <t>ノゾ</t>
    </rPh>
    <rPh sb="23" eb="25">
      <t>ヒカク</t>
    </rPh>
    <phoneticPr fontId="2"/>
  </si>
  <si>
    <t>※従事時間計と所定労働時間(固定残業含む)との比較</t>
    <rPh sb="1" eb="5">
      <t>ジュウジジカン</t>
    </rPh>
    <rPh sb="5" eb="6">
      <t>ケイ</t>
    </rPh>
    <rPh sb="7" eb="9">
      <t>ショテイ</t>
    </rPh>
    <rPh sb="9" eb="11">
      <t>ロウドウ</t>
    </rPh>
    <rPh sb="11" eb="13">
      <t>ジカン</t>
    </rPh>
    <rPh sb="14" eb="16">
      <t>コテイ</t>
    </rPh>
    <rPh sb="16" eb="18">
      <t>ザンギョウ</t>
    </rPh>
    <rPh sb="18" eb="19">
      <t>フク</t>
    </rPh>
    <rPh sb="23" eb="25">
      <t>ヒカク</t>
    </rPh>
    <phoneticPr fontId="2"/>
  </si>
  <si>
    <t>“所定労働時間”が未入力または24時間超。</t>
    <rPh sb="17" eb="19">
      <t>ジカン</t>
    </rPh>
    <rPh sb="19" eb="20">
      <t>チョウ</t>
    </rPh>
    <phoneticPr fontId="2"/>
  </si>
  <si>
    <t>18.秒単位入力：D13～H43</t>
    <rPh sb="3" eb="6">
      <t>ビョウタンイ</t>
    </rPh>
    <rPh sb="6" eb="8">
      <t>ニュウリョク</t>
    </rPh>
    <phoneticPr fontId="2"/>
  </si>
  <si>
    <t>“従事時間”に秒単位の入力がある。</t>
    <rPh sb="7" eb="10">
      <t>ビョウタンイ</t>
    </rPh>
    <phoneticPr fontId="2"/>
  </si>
  <si>
    <t>19.開始時間未入力：D13～D43/F13～F43</t>
    <rPh sb="3" eb="7">
      <t>カイシジカン</t>
    </rPh>
    <rPh sb="7" eb="10">
      <t>ミニュウリョク</t>
    </rPh>
    <phoneticPr fontId="2"/>
  </si>
  <si>
    <t>“開始時間”が未入力、またはF列の開始時間がE列の終了時間より早い。</t>
    <rPh sb="1" eb="3">
      <t>カイシ</t>
    </rPh>
    <rPh sb="7" eb="8">
      <t>ミ</t>
    </rPh>
    <rPh sb="8" eb="10">
      <t>ニュウリョク</t>
    </rPh>
    <rPh sb="31" eb="32">
      <t>ハヤ</t>
    </rPh>
    <phoneticPr fontId="2"/>
  </si>
  <si>
    <t>“事業者名称”が未入力またはスペースが入力されている。</t>
    <rPh sb="19" eb="21">
      <t>ニュウリョク</t>
    </rPh>
    <phoneticPr fontId="2"/>
  </si>
  <si>
    <t>従事者　所属：</t>
    <phoneticPr fontId="2"/>
  </si>
  <si>
    <t>－</t>
    <phoneticPr fontId="2"/>
  </si>
  <si>
    <t>従事時間に秒単位が入力されています。</t>
    <rPh sb="0" eb="4">
      <t>ジュウジジカン</t>
    </rPh>
    <rPh sb="5" eb="6">
      <t>ビョウ</t>
    </rPh>
    <rPh sb="6" eb="8">
      <t>タンイ</t>
    </rPh>
    <rPh sb="9" eb="11">
      <t>ニュウリョク</t>
    </rPh>
    <phoneticPr fontId="2"/>
  </si>
  <si>
    <t>日付けのない行に稼働区分や時間が入力されています。</t>
    <rPh sb="8" eb="12">
      <t>カドウクブン</t>
    </rPh>
    <phoneticPr fontId="2"/>
  </si>
  <si>
    <t>除外時間が従事時間を超えないよう入力ください。</t>
    <rPh sb="16" eb="18">
      <t>ニュウリョク</t>
    </rPh>
    <phoneticPr fontId="2"/>
  </si>
  <si>
    <t>従事した日の“作業内容”を入力して下さい。</t>
    <rPh sb="17" eb="18">
      <t>クダ</t>
    </rPh>
    <phoneticPr fontId="2"/>
  </si>
  <si>
    <t>開始時刻が終了時刻より後になっています。</t>
    <phoneticPr fontId="2"/>
  </si>
  <si>
    <t>開始時刻が未入力、またはF列の開始時間がE列の終了時間より前になっています。</t>
    <rPh sb="5" eb="6">
      <t>ミ</t>
    </rPh>
    <rPh sb="6" eb="8">
      <t>ニュウリョク</t>
    </rPh>
    <rPh sb="13" eb="14">
      <t>レツ</t>
    </rPh>
    <rPh sb="15" eb="17">
      <t>カイシ</t>
    </rPh>
    <rPh sb="17" eb="19">
      <t>ジカン</t>
    </rPh>
    <rPh sb="21" eb="22">
      <t>レツ</t>
    </rPh>
    <rPh sb="23" eb="25">
      <t>シュウリョウ</t>
    </rPh>
    <rPh sb="25" eb="27">
      <t>ジカン</t>
    </rPh>
    <rPh sb="29" eb="30">
      <t>マエ</t>
    </rPh>
    <phoneticPr fontId="2"/>
  </si>
  <si>
    <t>従事していない日に作業内容が入力されていますが、誤入力であれば修正ください。</t>
    <rPh sb="0" eb="2">
      <t>ジュウジ</t>
    </rPh>
    <rPh sb="7" eb="8">
      <t>ヒ</t>
    </rPh>
    <rPh sb="9" eb="11">
      <t>サギョウ</t>
    </rPh>
    <rPh sb="11" eb="13">
      <t>ナイヨウ</t>
    </rPh>
    <rPh sb="14" eb="16">
      <t>ニュウリョク</t>
    </rPh>
    <rPh sb="24" eb="25">
      <t>ゴ</t>
    </rPh>
    <rPh sb="25" eb="27">
      <t>ニュウリョク</t>
    </rPh>
    <rPh sb="31" eb="33">
      <t>シュウセイ</t>
    </rPh>
    <phoneticPr fontId="2"/>
  </si>
  <si>
    <t>管理職</t>
    <phoneticPr fontId="2"/>
  </si>
  <si>
    <t>　　↓↓↓</t>
    <phoneticPr fontId="2"/>
  </si>
  <si>
    <t>+</t>
    <phoneticPr fontId="2"/>
  </si>
  <si>
    <t>↓↓↓</t>
    <phoneticPr fontId="2"/>
  </si>
  <si>
    <t>×</t>
  </si>
  <si>
    <t>｜</t>
    <phoneticPr fontId="2"/>
  </si>
  <si>
    <t>├</t>
    <phoneticPr fontId="2"/>
  </si>
  <si>
    <t>具体的な研究内容、作業内容</t>
    <phoneticPr fontId="2"/>
  </si>
  <si>
    <t>稼働
区分</t>
    <rPh sb="0" eb="2">
      <t>カドウ</t>
    </rPh>
    <rPh sb="3" eb="5">
      <t>クブン</t>
    </rPh>
    <phoneticPr fontId="2"/>
  </si>
  <si>
    <t>16.裁量労働・固定残業時間：N10</t>
    <rPh sb="3" eb="5">
      <t>サイリョウ</t>
    </rPh>
    <rPh sb="5" eb="7">
      <t>ロウドウ</t>
    </rPh>
    <rPh sb="8" eb="10">
      <t>コテイ</t>
    </rPh>
    <rPh sb="10" eb="12">
      <t>ザンギョウ</t>
    </rPh>
    <rPh sb="12" eb="14">
      <t>ジカン</t>
    </rPh>
    <phoneticPr fontId="2"/>
  </si>
  <si>
    <t>コメント</t>
    <phoneticPr fontId="2"/>
  </si>
  <si>
    <t>“他の公的事業有無”が未選択。</t>
    <rPh sb="7" eb="9">
      <t>ウム</t>
    </rPh>
    <phoneticPr fontId="2"/>
  </si>
  <si>
    <t>“従事者所属”が未入力。</t>
    <phoneticPr fontId="2"/>
  </si>
  <si>
    <t>7.従事者所属：E8</t>
    <rPh sb="2" eb="7">
      <t>ジュウジシャショゾク</t>
    </rPh>
    <phoneticPr fontId="2"/>
  </si>
  <si>
    <t>“従事者氏名”が未入力。</t>
    <rPh sb="1" eb="3">
      <t>ジュウジ</t>
    </rPh>
    <phoneticPr fontId="2"/>
  </si>
  <si>
    <t>8.従事者氏名：E9</t>
    <rPh sb="2" eb="4">
      <t>ジュウジ</t>
    </rPh>
    <rPh sb="5" eb="7">
      <t>シメイ</t>
    </rPh>
    <phoneticPr fontId="2"/>
  </si>
  <si>
    <t>9.管理者所属：N8</t>
    <rPh sb="2" eb="4">
      <t>カンリ</t>
    </rPh>
    <rPh sb="4" eb="5">
      <t>シャ</t>
    </rPh>
    <rPh sb="5" eb="7">
      <t>ショゾク</t>
    </rPh>
    <phoneticPr fontId="2"/>
  </si>
  <si>
    <t>“管理者所属”が未入力。</t>
    <rPh sb="3" eb="4">
      <t>シャ</t>
    </rPh>
    <rPh sb="4" eb="6">
      <t>ショゾク</t>
    </rPh>
    <phoneticPr fontId="2"/>
  </si>
  <si>
    <t>“管理者氏名”が未入力。</t>
    <rPh sb="4" eb="6">
      <t>シメイ</t>
    </rPh>
    <phoneticPr fontId="2"/>
  </si>
  <si>
    <t>10.管理者氏名：N9</t>
    <rPh sb="3" eb="6">
      <t>カンリシャ</t>
    </rPh>
    <rPh sb="6" eb="7">
      <t>シ</t>
    </rPh>
    <rPh sb="7" eb="8">
      <t>メイ</t>
    </rPh>
    <phoneticPr fontId="2"/>
  </si>
  <si>
    <t>―</t>
    <phoneticPr fontId="2"/>
  </si>
  <si>
    <t>―――――</t>
    <phoneticPr fontId="2"/>
  </si>
  <si>
    <t>――→</t>
    <phoneticPr fontId="2"/>
  </si>
  <si>
    <t>所定
労働
日数</t>
    <rPh sb="0" eb="2">
      <t>ショテイ</t>
    </rPh>
    <rPh sb="3" eb="5">
      <t>ロウドウ</t>
    </rPh>
    <rPh sb="6" eb="8">
      <t>ニッスウ</t>
    </rPh>
    <phoneticPr fontId="2"/>
  </si>
  <si>
    <t>(大学・国研等)管理職</t>
    <phoneticPr fontId="2"/>
  </si>
  <si>
    <t>(大学・国研等)裁量労働制</t>
    <phoneticPr fontId="2"/>
  </si>
  <si>
    <t>委託業務従事日誌</t>
  </si>
  <si>
    <t>計算過程のご説明　((大学・国研等)裁量労働制)</t>
    <rPh sb="0" eb="2">
      <t>ケイサン</t>
    </rPh>
    <rPh sb="2" eb="4">
      <t>カテイ</t>
    </rPh>
    <rPh sb="6" eb="8">
      <t>セツメイ</t>
    </rPh>
    <rPh sb="11" eb="13">
      <t>ダイガク</t>
    </rPh>
    <rPh sb="14" eb="16">
      <t>コッケン</t>
    </rPh>
    <rPh sb="16" eb="17">
      <t>トウ</t>
    </rPh>
    <rPh sb="18" eb="20">
      <t>サイリョウ</t>
    </rPh>
    <rPh sb="20" eb="22">
      <t>ロウドウ</t>
    </rPh>
    <rPh sb="22" eb="23">
      <t>セイ</t>
    </rPh>
    <phoneticPr fontId="2"/>
  </si>
  <si>
    <t>計算過程のご説明　((大学・国研等)管理職/高プロ)</t>
    <rPh sb="0" eb="2">
      <t>ケイサン</t>
    </rPh>
    <rPh sb="2" eb="4">
      <t>カテイ</t>
    </rPh>
    <rPh sb="6" eb="8">
      <t>セツメイ</t>
    </rPh>
    <rPh sb="11" eb="13">
      <t>ダイガク</t>
    </rPh>
    <rPh sb="14" eb="16">
      <t>コッケン</t>
    </rPh>
    <rPh sb="16" eb="17">
      <t>トウ</t>
    </rPh>
    <rPh sb="18" eb="20">
      <t>カンリ</t>
    </rPh>
    <rPh sb="20" eb="21">
      <t>ショク</t>
    </rPh>
    <rPh sb="22" eb="23">
      <t>コウ</t>
    </rPh>
    <phoneticPr fontId="2"/>
  </si>
  <si>
    <t>稼働区分</t>
    <rPh sb="0" eb="4">
      <t>カドウクブン</t>
    </rPh>
    <phoneticPr fontId="2"/>
  </si>
  <si>
    <t>勤務形態</t>
    <rPh sb="0" eb="4">
      <t>キンムケイタイ</t>
    </rPh>
    <phoneticPr fontId="2"/>
  </si>
  <si>
    <t>通常勤務</t>
    <phoneticPr fontId="2"/>
  </si>
  <si>
    <t>出向</t>
    <phoneticPr fontId="2"/>
  </si>
  <si>
    <t>その他</t>
    <phoneticPr fontId="2"/>
  </si>
  <si>
    <t>(大学・国研等)裁量</t>
    <phoneticPr fontId="2"/>
  </si>
  <si>
    <t>(大学・国研等)管理職/高プロ</t>
    <phoneticPr fontId="2"/>
  </si>
  <si>
    <t>固定残業代有</t>
    <phoneticPr fontId="2"/>
  </si>
  <si>
    <t>裁量</t>
    <phoneticPr fontId="2"/>
  </si>
  <si>
    <t>管理職/高プロ</t>
    <phoneticPr fontId="2"/>
  </si>
  <si>
    <t>休日</t>
    <rPh sb="0" eb="2">
      <t>キュウジツ</t>
    </rPh>
    <phoneticPr fontId="2"/>
  </si>
  <si>
    <t>休暇</t>
    <rPh sb="0" eb="2">
      <t>キュウカ</t>
    </rPh>
    <phoneticPr fontId="2"/>
  </si>
  <si>
    <t>平日扱い</t>
    <rPh sb="0" eb="2">
      <t>ヘイジツ</t>
    </rPh>
    <rPh sb="2" eb="3">
      <t>アツカ</t>
    </rPh>
    <phoneticPr fontId="2"/>
  </si>
  <si>
    <t xml:space="preserve"> </t>
  </si>
  <si>
    <t>休日または休暇の場合、従事時間および内容は入力できません。</t>
    <rPh sb="0" eb="2">
      <t>キュウジツ</t>
    </rPh>
    <rPh sb="5" eb="7">
      <t>キュウカ</t>
    </rPh>
    <rPh sb="8" eb="10">
      <t>バアイ</t>
    </rPh>
    <rPh sb="11" eb="15">
      <t>ジュウジジカン</t>
    </rPh>
    <rPh sb="18" eb="20">
      <t>ナイヨウ</t>
    </rPh>
    <rPh sb="21" eb="23">
      <t>ニュウリョク</t>
    </rPh>
    <phoneticPr fontId="2"/>
  </si>
  <si>
    <t>２０２５年４月分</t>
    <phoneticPr fontId="2"/>
  </si>
  <si>
    <t>*****株式会社</t>
    <phoneticPr fontId="2"/>
  </si>
  <si>
    <t>*****部</t>
    <rPh sb="5" eb="6">
      <t>ブ</t>
    </rPh>
    <phoneticPr fontId="2"/>
  </si>
  <si>
    <t>〇〇 〇〇</t>
    <phoneticPr fontId="2"/>
  </si>
  <si>
    <t>＊＊＊フェーズ</t>
    <phoneticPr fontId="2"/>
  </si>
  <si>
    <t>＊＊＊＊＊＊＊事業</t>
    <rPh sb="7" eb="9">
      <t>ジギョウ</t>
    </rPh>
    <phoneticPr fontId="2"/>
  </si>
  <si>
    <t>*****部</t>
    <phoneticPr fontId="2"/>
  </si>
  <si>
    <t>計算過程のご説明　(管理職/高プロ)</t>
    <rPh sb="0" eb="2">
      <t>ケイサン</t>
    </rPh>
    <rPh sb="2" eb="4">
      <t>カテイ</t>
    </rPh>
    <rPh sb="6" eb="8">
      <t>セツメイ</t>
    </rPh>
    <rPh sb="10" eb="13">
      <t>カンリショク</t>
    </rPh>
    <rPh sb="14" eb="15">
      <t>コウ</t>
    </rPh>
    <phoneticPr fontId="2"/>
  </si>
  <si>
    <t>休暇日数(日/月)</t>
    <rPh sb="0" eb="2">
      <t>キュウカ</t>
    </rPh>
    <rPh sb="2" eb="4">
      <t>ニッスウ</t>
    </rPh>
    <rPh sb="5" eb="6">
      <t>ヒ</t>
    </rPh>
    <rPh sb="7" eb="8">
      <t>ツキ</t>
    </rPh>
    <phoneticPr fontId="2"/>
  </si>
  <si>
    <t>稼働日数(日/月)</t>
    <rPh sb="0" eb="2">
      <t>カドウ</t>
    </rPh>
    <rPh sb="2" eb="4">
      <t>ニッスウ</t>
    </rPh>
    <rPh sb="5" eb="6">
      <t>ヒ</t>
    </rPh>
    <rPh sb="7" eb="8">
      <t>ツキ</t>
    </rPh>
    <phoneticPr fontId="2"/>
  </si>
  <si>
    <t>時間休(h/月)
※（大学・国研等）裁量労働制：給与支給上の休日労働時間(h/月)</t>
    <rPh sb="0" eb="3">
      <t>ジカンキュウ</t>
    </rPh>
    <rPh sb="6" eb="7">
      <t>ツキ</t>
    </rPh>
    <rPh sb="11" eb="13">
      <t>ダイガク</t>
    </rPh>
    <rPh sb="14" eb="17">
      <t>コッケントウ</t>
    </rPh>
    <rPh sb="18" eb="23">
      <t>サイリョウロウドウセイ</t>
    </rPh>
    <phoneticPr fontId="2"/>
  </si>
  <si>
    <t>NEDO事業の従事時間(h/月)</t>
    <rPh sb="4" eb="6">
      <t>ジギョウ</t>
    </rPh>
    <rPh sb="7" eb="9">
      <t>ジュウジ</t>
    </rPh>
    <rPh sb="9" eb="11">
      <t>ジカン</t>
    </rPh>
    <phoneticPr fontId="2"/>
  </si>
  <si>
    <t>他の公的事業従事時間(h/月)</t>
    <rPh sb="0" eb="1">
      <t>タ</t>
    </rPh>
    <rPh sb="2" eb="4">
      <t>コウテキ</t>
    </rPh>
    <rPh sb="4" eb="6">
      <t>ジギョウ</t>
    </rPh>
    <rPh sb="6" eb="8">
      <t>ジュウジ</t>
    </rPh>
    <rPh sb="8" eb="10">
      <t>ジカン</t>
    </rPh>
    <phoneticPr fontId="2"/>
  </si>
  <si>
    <t>休日NEDO従事時間(h/月)</t>
    <rPh sb="0" eb="2">
      <t>キュウジツ</t>
    </rPh>
    <rPh sb="6" eb="8">
      <t>ジュウジ</t>
    </rPh>
    <rPh sb="8" eb="10">
      <t>ジカン</t>
    </rPh>
    <phoneticPr fontId="2"/>
  </si>
  <si>
    <t>所定労働時間(h/日)</t>
    <rPh sb="0" eb="2">
      <t>ショテイ</t>
    </rPh>
    <rPh sb="2" eb="6">
      <t>ロウドウジカン</t>
    </rPh>
    <rPh sb="9" eb="10">
      <t>ニチ</t>
    </rPh>
    <phoneticPr fontId="2"/>
  </si>
  <si>
    <t>所定労働日数(日/月)</t>
    <rPh sb="0" eb="2">
      <t>ショテイ</t>
    </rPh>
    <rPh sb="2" eb="4">
      <t>ロウドウ</t>
    </rPh>
    <rPh sb="4" eb="6">
      <t>ニッスウ</t>
    </rPh>
    <rPh sb="7" eb="8">
      <t>ニチ</t>
    </rPh>
    <phoneticPr fontId="2"/>
  </si>
  <si>
    <t>計上可能
時間(h)</t>
    <rPh sb="0" eb="4">
      <t>ケイジョウカノウ</t>
    </rPh>
    <rPh sb="5" eb="7">
      <t>ジカン</t>
    </rPh>
    <phoneticPr fontId="1"/>
  </si>
  <si>
    <t>時間休(h/月)</t>
    <rPh sb="0" eb="3">
      <t>ジカンキュウ</t>
    </rPh>
    <rPh sb="6" eb="7">
      <t>ツキ</t>
    </rPh>
    <phoneticPr fontId="2"/>
  </si>
  <si>
    <t>休日NEDO従事時間(h/月)</t>
    <rPh sb="0" eb="2">
      <t>キュウジツ</t>
    </rPh>
    <rPh sb="6" eb="8">
      <t>ジュウジ</t>
    </rPh>
    <rPh sb="8" eb="10">
      <t>ジカン</t>
    </rPh>
    <rPh sb="13" eb="14">
      <t>ツキ</t>
    </rPh>
    <phoneticPr fontId="2"/>
  </si>
  <si>
    <t>所定労働時間(h/月)</t>
    <rPh sb="0" eb="2">
      <t>ショテイ</t>
    </rPh>
    <rPh sb="2" eb="4">
      <t>ロウドウ</t>
    </rPh>
    <rPh sb="4" eb="6">
      <t>ジカン</t>
    </rPh>
    <rPh sb="9" eb="10">
      <t>ツキ</t>
    </rPh>
    <phoneticPr fontId="2"/>
  </si>
  <si>
    <t>従事時間計(h/月)(休出除)</t>
    <rPh sb="0" eb="4">
      <t>ジュウジジカン</t>
    </rPh>
    <rPh sb="4" eb="5">
      <t>ケイ</t>
    </rPh>
    <rPh sb="8" eb="9">
      <t>ツキ</t>
    </rPh>
    <phoneticPr fontId="2"/>
  </si>
  <si>
    <t>休日NEDO従事時間(h/月)</t>
    <rPh sb="13" eb="14">
      <t>ツキ</t>
    </rPh>
    <phoneticPr fontId="2"/>
  </si>
  <si>
    <t>　所定労働時間(h/日)</t>
    <rPh sb="1" eb="3">
      <t>ショテイ</t>
    </rPh>
    <rPh sb="3" eb="5">
      <t>ロウドウ</t>
    </rPh>
    <rPh sb="5" eb="7">
      <t>ジカン</t>
    </rPh>
    <rPh sb="10" eb="11">
      <t>ヒ</t>
    </rPh>
    <phoneticPr fontId="2"/>
  </si>
  <si>
    <t>固定残業時間(h/月)</t>
    <rPh sb="0" eb="4">
      <t>コテイザンギョウ</t>
    </rPh>
    <rPh sb="4" eb="6">
      <t>ジカン</t>
    </rPh>
    <rPh sb="9" eb="10">
      <t>ツキ</t>
    </rPh>
    <phoneticPr fontId="2"/>
  </si>
  <si>
    <t>　　時間休(h/月)</t>
    <rPh sb="2" eb="5">
      <t>ジカンキュウ</t>
    </rPh>
    <rPh sb="8" eb="9">
      <t>ツキ</t>
    </rPh>
    <phoneticPr fontId="2"/>
  </si>
  <si>
    <t>従事時間計(h/月)(休出除)</t>
    <rPh sb="0" eb="4">
      <t>ジュウジジカン</t>
    </rPh>
    <rPh sb="4" eb="5">
      <t>ケイ</t>
    </rPh>
    <phoneticPr fontId="2"/>
  </si>
  <si>
    <t>従事時間計(h/月)(休出除)</t>
    <rPh sb="0" eb="2">
      <t>ジュウジ</t>
    </rPh>
    <rPh sb="2" eb="4">
      <t>ジカン</t>
    </rPh>
    <rPh sb="4" eb="5">
      <t>ケイ</t>
    </rPh>
    <rPh sb="8" eb="9">
      <t>ツキ</t>
    </rPh>
    <rPh sb="11" eb="13">
      <t>キュウシュツ</t>
    </rPh>
    <rPh sb="13" eb="14">
      <t>ジョ</t>
    </rPh>
    <phoneticPr fontId="2"/>
  </si>
  <si>
    <t>従事時間計(h/月)</t>
    <phoneticPr fontId="2"/>
  </si>
  <si>
    <t>休日NEDO従事時間(h/月)</t>
    <phoneticPr fontId="2"/>
  </si>
  <si>
    <t>他の公的事業従事時間(h/月)</t>
    <rPh sb="13" eb="14">
      <t>ツキ</t>
    </rPh>
    <phoneticPr fontId="2"/>
  </si>
  <si>
    <t>給与支給上の休日労働時間(h/月)</t>
    <rPh sb="0" eb="2">
      <t>キュウヨ</t>
    </rPh>
    <rPh sb="2" eb="4">
      <t>シキュウ</t>
    </rPh>
    <rPh sb="4" eb="5">
      <t>ジョウ</t>
    </rPh>
    <rPh sb="6" eb="8">
      <t>キュウジツ</t>
    </rPh>
    <rPh sb="8" eb="10">
      <t>ロウドウ</t>
    </rPh>
    <rPh sb="10" eb="12">
      <t>ジカン</t>
    </rPh>
    <rPh sb="15" eb="16">
      <t>ツキ</t>
    </rPh>
    <phoneticPr fontId="2"/>
  </si>
  <si>
    <t>従事時間計(h/月)</t>
    <rPh sb="8" eb="9">
      <t>ツキ</t>
    </rPh>
    <phoneticPr fontId="2"/>
  </si>
  <si>
    <t>計上時間(h)</t>
    <rPh sb="0" eb="2">
      <t>ケイジョウ</t>
    </rPh>
    <rPh sb="2" eb="4">
      <t>ジカン</t>
    </rPh>
    <phoneticPr fontId="2"/>
  </si>
  <si>
    <t>従事時間計(h/月)</t>
    <rPh sb="0" eb="4">
      <t>ジュウジジカン</t>
    </rPh>
    <rPh sb="4" eb="5">
      <t>ケイ</t>
    </rPh>
    <rPh sb="8" eb="9">
      <t>ツキ</t>
    </rPh>
    <phoneticPr fontId="2"/>
  </si>
  <si>
    <t>********-*</t>
    <phoneticPr fontId="2"/>
  </si>
  <si>
    <t>＊＊＊による＊＊＊に係る研究</t>
    <rPh sb="10" eb="11">
      <t>カカ</t>
    </rPh>
    <rPh sb="12" eb="14">
      <t>ケンキュウ</t>
    </rPh>
    <phoneticPr fontId="2"/>
  </si>
  <si>
    <t>“時間休”や”給与支給上の休日労働時間”が未入力。</t>
    <phoneticPr fontId="2"/>
  </si>
  <si>
    <t>20.時間休／給与支給上の休日労働時間の入力：J10</t>
    <rPh sb="3" eb="6">
      <t>ジカンキュウ</t>
    </rPh>
    <rPh sb="7" eb="12">
      <t>キュウヨシキュウジョウ</t>
    </rPh>
    <rPh sb="13" eb="19">
      <t>キュウジツロウドウジカン</t>
    </rPh>
    <rPh sb="20" eb="22">
      <t>ニュウリョク</t>
    </rPh>
    <phoneticPr fontId="2"/>
  </si>
  <si>
    <t>２０２５年５月分</t>
    <phoneticPr fontId="2"/>
  </si>
  <si>
    <t>２０２５年６月分</t>
    <phoneticPr fontId="2"/>
  </si>
  <si>
    <t>２０２５年７月分</t>
    <phoneticPr fontId="2"/>
  </si>
  <si>
    <t>２０２５年８月分</t>
    <phoneticPr fontId="2"/>
  </si>
  <si>
    <t>２０２５年９月分</t>
    <phoneticPr fontId="2"/>
  </si>
  <si>
    <t>２０２５年１０月分</t>
    <phoneticPr fontId="2"/>
  </si>
  <si>
    <t>２０２５年１１月分</t>
    <phoneticPr fontId="2"/>
  </si>
  <si>
    <t>２０２５年１２月分</t>
    <phoneticPr fontId="2"/>
  </si>
  <si>
    <t>２０２６年１月分</t>
    <phoneticPr fontId="2"/>
  </si>
  <si>
    <t>２０２６年２月分</t>
    <phoneticPr fontId="2"/>
  </si>
  <si>
    <t>２０２６年３月分</t>
    <phoneticPr fontId="2"/>
  </si>
  <si>
    <t>〇〇 〇〇（当該研究員の勤務体系を選択→）</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</si>
</sst>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176" formatCode="[h]:mm"/>
    <numFmt numFmtId="177" formatCode="0.00_ "/>
    <numFmt numFmtId="178" formatCode="m/d"/>
    <numFmt numFmtId="179" formatCode="0_);[Red]\(0\)"/>
    <numFmt numFmtId="180" formatCode="0.0_);[Red]\(0.0\)"/>
    <numFmt numFmtId="181" formatCode="0.00_);[Red]\(0.00\)"/>
    <numFmt numFmtId="182" formatCode="#,##0.00_);[Red]\(#,##0.00\)"/>
    <numFmt numFmtId="183" formatCode="0.0"/>
    <numFmt numFmtId="184" formatCode="0.0_ "/>
  </numFmts>
  <fonts count="74">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b/>
      <sz val="9"/>
      <color indexed="10"/>
      <name val="ＭＳ Ｐゴシック"/>
      <family val="3"/>
      <charset val="128"/>
    </font>
    <font>
      <b/>
      <sz val="9"/>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
      <sz val="9"/>
      <color rgb="FF0070C0"/>
      <name val="ＭＳ ゴシック"/>
      <family val="3"/>
      <charset val="128"/>
    </font>
    <font>
      <sz val="9"/>
      <color rgb="FF0070C0"/>
      <name val="ＭＳ Ｐゴシック"/>
      <family val="3"/>
      <charset val="128"/>
    </font>
    <font>
      <sz val="11"/>
      <color rgb="FF0070C0"/>
      <name val="ＭＳ Ｐゴシック"/>
      <family val="3"/>
      <charset val="128"/>
    </font>
    <font>
      <b/>
      <sz val="8"/>
      <color theme="0"/>
      <name val="ＭＳ Ｐゴシック"/>
      <family val="3"/>
      <charset val="128"/>
    </font>
    <font>
      <b/>
      <sz val="10"/>
      <color theme="0"/>
      <name val="ＭＳ ゴシック"/>
      <family val="3"/>
      <charset val="128"/>
    </font>
    <font>
      <b/>
      <sz val="10"/>
      <color indexed="10"/>
      <name val="Aptos Narrow"/>
      <family val="2"/>
    </font>
    <font>
      <b/>
      <sz val="9"/>
      <color indexed="81"/>
      <name val="MS P ゴシック"/>
      <family val="3"/>
      <charset val="128"/>
    </font>
    <font>
      <b/>
      <sz val="9"/>
      <color indexed="10"/>
      <name val="Aptos Narrow"/>
      <family val="2"/>
    </font>
    <font>
      <b/>
      <sz val="9"/>
      <color rgb="FFFF0000"/>
      <name val="ＭＳ ゴシック"/>
      <family val="3"/>
      <charset val="128"/>
    </font>
    <font>
      <sz val="8"/>
      <color rgb="FF0070C0"/>
      <name val="ＭＳ Ｐゴシック"/>
      <family val="3"/>
      <charset val="128"/>
    </font>
    <font>
      <b/>
      <sz val="9"/>
      <color rgb="FF0070C0"/>
      <name val="ＭＳ Ｐゴシック"/>
      <family val="3"/>
      <charset val="128"/>
    </font>
    <font>
      <sz val="12"/>
      <name val="ＭＳ ゴシック"/>
      <family val="3"/>
      <charset val="128"/>
    </font>
    <font>
      <sz val="12"/>
      <name val="ＭＳ Ｐゴシック"/>
      <family val="3"/>
      <charset val="128"/>
    </font>
    <font>
      <sz val="6"/>
      <name val="ＭＳ ゴシック"/>
      <family val="3"/>
      <charset val="128"/>
    </font>
    <font>
      <sz val="6"/>
      <color rgb="FF0070C0"/>
      <name val="ＭＳ ゴシック"/>
      <family val="3"/>
      <charset val="128"/>
    </font>
    <font>
      <sz val="8"/>
      <color rgb="FF0070C0"/>
      <name val="ＭＳ ゴシック"/>
      <family val="3"/>
      <charset val="128"/>
    </font>
    <font>
      <sz val="11"/>
      <name val="ＭＳ ゴシック"/>
      <family val="3"/>
      <charset val="128"/>
    </font>
    <font>
      <sz val="10"/>
      <color theme="0"/>
      <name val="ＭＳ ゴシック"/>
      <family val="3"/>
      <charset val="128"/>
    </font>
    <font>
      <b/>
      <sz val="9"/>
      <name val="ＭＳ ゴシック"/>
      <family val="3"/>
      <charset val="128"/>
    </font>
    <font>
      <b/>
      <sz val="9"/>
      <color rgb="FF0070C0"/>
      <name val="ＭＳ ゴシック"/>
      <family val="3"/>
      <charset val="128"/>
    </font>
    <font>
      <sz val="8"/>
      <color theme="1"/>
      <name val="ＭＳ ゴシック"/>
      <family val="3"/>
      <charset val="128"/>
    </font>
    <font>
      <sz val="9"/>
      <color theme="1"/>
      <name val="ＭＳ ゴシック"/>
      <family val="3"/>
      <charset val="128"/>
    </font>
    <font>
      <b/>
      <sz val="9"/>
      <color theme="1"/>
      <name val="ＭＳ ゴシック"/>
      <family val="3"/>
      <charset val="128"/>
    </font>
    <font>
      <sz val="11"/>
      <color theme="1"/>
      <name val="ＭＳ Ｐゴシック"/>
      <family val="3"/>
      <charset val="128"/>
    </font>
    <font>
      <sz val="8"/>
      <color rgb="FFFF0000"/>
      <name val="ＭＳ ゴシック"/>
      <family val="3"/>
      <charset val="128"/>
    </font>
    <font>
      <sz val="5"/>
      <color theme="1"/>
      <name val="ＭＳ ゴシック"/>
      <family val="3"/>
      <charset val="128"/>
    </font>
    <font>
      <sz val="6"/>
      <color theme="1"/>
      <name val="ＭＳ ゴシック"/>
      <family val="3"/>
      <charset val="128"/>
    </font>
    <font>
      <b/>
      <sz val="7.5"/>
      <color rgb="FF0070C0"/>
      <name val="ＭＳ Ｐゴシック"/>
      <family val="3"/>
      <charset val="128"/>
    </font>
    <font>
      <sz val="7"/>
      <name val="ＭＳ ゴシック"/>
      <family val="3"/>
      <charset val="128"/>
    </font>
    <font>
      <sz val="6.5"/>
      <name val="ＭＳ ゴシック"/>
      <family val="3"/>
      <charset val="128"/>
    </font>
    <font>
      <b/>
      <sz val="8"/>
      <color theme="1"/>
      <name val="ＭＳ ゴシック"/>
      <family val="3"/>
      <charset val="128"/>
    </font>
    <font>
      <b/>
      <sz val="6"/>
      <color theme="1"/>
      <name val="ＭＳ ゴシック"/>
      <family val="3"/>
      <charset val="128"/>
    </font>
    <font>
      <sz val="6.5"/>
      <name val="ＭＳ Ｐゴシック"/>
      <family val="3"/>
      <charset val="128"/>
    </font>
    <font>
      <sz val="6.5"/>
      <color theme="1"/>
      <name val="ＭＳ ゴシック"/>
      <family val="3"/>
      <charset val="128"/>
    </font>
    <font>
      <sz val="6.5"/>
      <color rgb="FF0070C0"/>
      <name val="ＭＳ ゴシック"/>
      <family val="3"/>
      <charset val="128"/>
    </font>
    <font>
      <sz val="8"/>
      <color theme="0" tint="-0.34998626667073579"/>
      <name val="ＭＳ ゴシック"/>
      <family val="3"/>
      <charset val="128"/>
    </font>
    <font>
      <sz val="6"/>
      <color theme="0" tint="-0.34998626667073579"/>
      <name val="ＭＳ ゴシック"/>
      <family val="3"/>
      <charset val="128"/>
    </font>
    <font>
      <sz val="5"/>
      <color theme="0" tint="-0.34998626667073579"/>
      <name val="ＭＳ ゴシック"/>
      <family val="3"/>
      <charset val="128"/>
    </font>
    <font>
      <sz val="9"/>
      <color theme="0" tint="-0.34998626667073579"/>
      <name val="ＭＳ ゴシック"/>
      <family val="3"/>
      <charset val="128"/>
    </font>
    <font>
      <sz val="11"/>
      <color theme="0" tint="-0.34998626667073579"/>
      <name val="ＭＳ Ｐゴシック"/>
      <family val="3"/>
      <charset val="128"/>
    </font>
    <font>
      <sz val="8"/>
      <color theme="0" tint="-0.34998626667073579"/>
      <name val="ＭＳ Ｐゴシック"/>
      <family val="3"/>
      <charset val="128"/>
    </font>
    <font>
      <b/>
      <sz val="8"/>
      <color theme="0" tint="-0.34998626667073579"/>
      <name val="ＭＳ ゴシック"/>
      <family val="3"/>
      <charset val="128"/>
    </font>
    <font>
      <b/>
      <sz val="9"/>
      <color theme="0" tint="-0.34998626667073579"/>
      <name val="ＭＳ ゴシック"/>
      <family val="3"/>
      <charset val="128"/>
    </font>
    <font>
      <b/>
      <sz val="8"/>
      <color rgb="FF0070C0"/>
      <name val="ＭＳ ゴシック"/>
      <family val="3"/>
      <charset val="128"/>
    </font>
    <font>
      <sz val="11"/>
      <color theme="0" tint="-0.34998626667073579"/>
      <name val="Arial Narrow"/>
      <family val="2"/>
    </font>
    <font>
      <b/>
      <sz val="11"/>
      <color theme="0" tint="-0.34998626667073579"/>
      <name val="ＭＳ Ｐゴシック"/>
      <family val="3"/>
      <charset val="128"/>
    </font>
    <font>
      <sz val="11"/>
      <color theme="0" tint="-0.34998626667073579"/>
      <name val="ＭＳ ゴシック"/>
      <family val="3"/>
      <charset val="128"/>
    </font>
    <font>
      <b/>
      <sz val="11"/>
      <color theme="0" tint="-0.34998626667073579"/>
      <name val="Arial Narrow"/>
      <family val="2"/>
    </font>
    <font>
      <sz val="9"/>
      <color theme="0" tint="-0.34998626667073579"/>
      <name val="Segoe UI Symbol"/>
      <family val="3"/>
    </font>
    <font>
      <sz val="9"/>
      <color theme="0" tint="-0.34998626667073579"/>
      <name val="Arial Narrow"/>
      <family val="2"/>
    </font>
    <font>
      <b/>
      <sz val="11"/>
      <color theme="0" tint="-0.34998626667073579"/>
      <name val="Aptos Narrow"/>
      <family val="2"/>
    </font>
    <font>
      <sz val="6.5"/>
      <color theme="0" tint="-0.34998626667073579"/>
      <name val="ＭＳ ゴシック"/>
      <family val="3"/>
      <charset val="128"/>
    </font>
    <font>
      <b/>
      <sz val="11"/>
      <color rgb="FF0000FF"/>
      <name val="ＭＳ Ｐゴシック"/>
      <family val="3"/>
      <charset val="128"/>
    </font>
    <font>
      <sz val="11"/>
      <color rgb="FF0000FF"/>
      <name val="ＭＳ Ｐゴシック"/>
      <family val="3"/>
      <charset val="128"/>
    </font>
    <font>
      <sz val="9"/>
      <color rgb="FF0000FF"/>
      <name val="ＭＳ ゴシック"/>
      <family val="3"/>
      <charset val="128"/>
    </font>
    <font>
      <sz val="8"/>
      <color rgb="FF0000FF"/>
      <name val="ＭＳ Ｐゴシック"/>
      <family val="3"/>
      <charset val="128"/>
    </font>
  </fonts>
  <fills count="1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3"/>
        <bgColor indexed="64"/>
      </patternFill>
    </fill>
    <fill>
      <patternFill patternType="solid">
        <fgColor theme="2"/>
        <bgColor indexed="64"/>
      </patternFill>
    </fill>
    <fill>
      <patternFill patternType="solid">
        <fgColor rgb="FFFFFF00"/>
        <bgColor indexed="64"/>
      </patternFill>
    </fill>
    <fill>
      <patternFill patternType="solid">
        <fgColor theme="4"/>
        <bgColor indexed="64"/>
      </patternFill>
    </fill>
    <fill>
      <patternFill patternType="solid">
        <fgColor theme="4" tint="0.59999389629810485"/>
        <bgColor indexed="64"/>
      </patternFill>
    </fill>
  </fills>
  <borders count="104">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style="medium">
        <color indexed="64"/>
      </left>
      <right/>
      <top/>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thin">
        <color indexed="64"/>
      </left>
      <right style="hair">
        <color indexed="64"/>
      </right>
      <top/>
      <bottom style="hair">
        <color indexed="64"/>
      </bottom>
      <diagonal/>
    </border>
    <border>
      <left/>
      <right/>
      <top/>
      <bottom style="hair">
        <color indexed="64"/>
      </bottom>
      <diagonal/>
    </border>
    <border>
      <left style="thin">
        <color indexed="64"/>
      </left>
      <right style="thin">
        <color indexed="64"/>
      </right>
      <top style="medium">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style="double">
        <color indexed="64"/>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hair">
        <color indexed="64"/>
      </left>
      <right/>
      <top/>
      <bottom style="double">
        <color indexed="64"/>
      </bottom>
      <diagonal/>
    </border>
    <border>
      <left style="hair">
        <color indexed="64"/>
      </left>
      <right/>
      <top style="double">
        <color indexed="64"/>
      </top>
      <bottom style="hair">
        <color indexed="64"/>
      </bottom>
      <diagonal/>
    </border>
    <border>
      <left/>
      <right style="hair">
        <color indexed="64"/>
      </right>
      <top style="thin">
        <color indexed="64"/>
      </top>
      <bottom style="double">
        <color indexed="64"/>
      </bottom>
      <diagonal/>
    </border>
    <border>
      <left/>
      <right style="hair">
        <color indexed="64"/>
      </right>
      <top style="hair">
        <color indexed="64"/>
      </top>
      <bottom style="double">
        <color indexed="64"/>
      </bottom>
      <diagonal/>
    </border>
    <border>
      <left style="hair">
        <color indexed="64"/>
      </left>
      <right style="double">
        <color indexed="64"/>
      </right>
      <top style="medium">
        <color indexed="64"/>
      </top>
      <bottom/>
      <diagonal/>
    </border>
    <border>
      <left style="hair">
        <color indexed="64"/>
      </left>
      <right style="double">
        <color indexed="64"/>
      </right>
      <top/>
      <bottom style="hair">
        <color indexed="64"/>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bottom style="hair">
        <color indexed="64"/>
      </bottom>
      <diagonal/>
    </border>
    <border>
      <left style="medium">
        <color indexed="64"/>
      </left>
      <right/>
      <top style="medium">
        <color indexed="64"/>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theme="0" tint="-0.499984740745262"/>
      </left>
      <right/>
      <top style="medium">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right/>
      <top style="hair">
        <color indexed="64"/>
      </top>
      <bottom style="medium">
        <color indexed="64"/>
      </bottom>
      <diagonal/>
    </border>
    <border>
      <left/>
      <right/>
      <top style="double">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Dashed">
        <color theme="0" tint="-0.499984740745262"/>
      </left>
      <right/>
      <top style="mediumDashed">
        <color theme="0" tint="-0.499984740745262"/>
      </top>
      <bottom/>
      <diagonal/>
    </border>
    <border>
      <left/>
      <right/>
      <top style="mediumDashed">
        <color theme="0" tint="-0.499984740745262"/>
      </top>
      <bottom/>
      <diagonal/>
    </border>
    <border>
      <left/>
      <right style="mediumDashed">
        <color theme="0" tint="-0.499984740745262"/>
      </right>
      <top style="mediumDashed">
        <color theme="0" tint="-0.499984740745262"/>
      </top>
      <bottom/>
      <diagonal/>
    </border>
    <border>
      <left style="mediumDashed">
        <color theme="0" tint="-0.499984740745262"/>
      </left>
      <right/>
      <top/>
      <bottom style="mediumDashed">
        <color theme="0" tint="-0.499984740745262"/>
      </bottom>
      <diagonal/>
    </border>
    <border>
      <left/>
      <right/>
      <top/>
      <bottom style="mediumDashed">
        <color theme="0" tint="-0.499984740745262"/>
      </bottom>
      <diagonal/>
    </border>
    <border>
      <left/>
      <right style="mediumDashed">
        <color theme="0" tint="-0.499984740745262"/>
      </right>
      <top/>
      <bottom style="mediumDashed">
        <color theme="0" tint="-0.499984740745262"/>
      </bottom>
      <diagonal/>
    </border>
    <border>
      <left style="mediumDashed">
        <color theme="0" tint="-0.499984740745262"/>
      </left>
      <right/>
      <top/>
      <bottom/>
      <diagonal/>
    </border>
    <border>
      <left/>
      <right style="mediumDashed">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
      <left style="medium">
        <color indexed="64"/>
      </left>
      <right style="medium">
        <color indexed="64"/>
      </right>
      <top style="thin">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s>
  <cellStyleXfs count="2">
    <xf numFmtId="0" fontId="0" fillId="0" borderId="0"/>
    <xf numFmtId="38" fontId="1" fillId="0" borderId="0" applyFont="0" applyFill="0" applyBorder="0" applyAlignment="0" applyProtection="0"/>
  </cellStyleXfs>
  <cellXfs count="487">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9" fillId="2" borderId="6" xfId="0" applyNumberFormat="1" applyFont="1" applyFill="1" applyBorder="1" applyAlignment="1">
      <alignment horizontal="center" vertical="center" shrinkToFit="1"/>
    </xf>
    <xf numFmtId="49" fontId="9" fillId="2" borderId="7" xfId="0" applyNumberFormat="1" applyFont="1" applyFill="1" applyBorder="1" applyAlignment="1">
      <alignment horizontal="center" vertical="center" shrinkToFit="1"/>
    </xf>
    <xf numFmtId="176" fontId="12" fillId="3" borderId="8" xfId="0" applyNumberFormat="1" applyFont="1" applyFill="1" applyBorder="1" applyAlignment="1">
      <alignment horizontal="right" vertical="center" shrinkToFit="1"/>
    </xf>
    <xf numFmtId="178" fontId="10" fillId="0" borderId="9" xfId="0" applyNumberFormat="1" applyFont="1" applyBorder="1" applyAlignment="1">
      <alignment horizontal="center" vertical="center" shrinkToFit="1"/>
    </xf>
    <xf numFmtId="178" fontId="10" fillId="0" borderId="10" xfId="0" applyNumberFormat="1" applyFont="1" applyBorder="1" applyAlignment="1">
      <alignment horizontal="center" vertical="center" shrinkToFit="1"/>
    </xf>
    <xf numFmtId="176" fontId="12" fillId="3" borderId="11" xfId="0" applyNumberFormat="1" applyFont="1" applyFill="1" applyBorder="1" applyAlignment="1">
      <alignment horizontal="right" vertical="center" shrinkToFit="1"/>
    </xf>
    <xf numFmtId="176" fontId="13" fillId="3" borderId="12" xfId="0" applyNumberFormat="1" applyFont="1" applyFill="1" applyBorder="1" applyAlignment="1">
      <alignment horizontal="right" vertical="center" shrinkToFit="1"/>
    </xf>
    <xf numFmtId="0" fontId="5" fillId="0" borderId="13" xfId="0" applyFont="1" applyBorder="1" applyAlignment="1">
      <alignment horizontal="center" vertical="center" shrinkToFit="1"/>
    </xf>
    <xf numFmtId="38" fontId="11" fillId="0" borderId="16" xfId="1" applyFont="1" applyBorder="1" applyAlignment="1">
      <alignment horizontal="center" vertical="center"/>
    </xf>
    <xf numFmtId="176" fontId="8" fillId="0" borderId="17" xfId="0" applyNumberFormat="1" applyFont="1" applyBorder="1" applyAlignment="1" applyProtection="1">
      <alignment vertical="center" shrinkToFit="1"/>
      <protection locked="0"/>
    </xf>
    <xf numFmtId="176" fontId="8" fillId="0" borderId="18" xfId="0" applyNumberFormat="1" applyFont="1" applyBorder="1" applyAlignment="1" applyProtection="1">
      <alignment vertical="center" shrinkToFit="1"/>
      <protection locked="0"/>
    </xf>
    <xf numFmtId="176" fontId="8" fillId="0" borderId="19" xfId="0" applyNumberFormat="1" applyFont="1" applyBorder="1" applyAlignment="1" applyProtection="1">
      <alignment vertical="center" shrinkToFit="1"/>
      <protection locked="0"/>
    </xf>
    <xf numFmtId="176" fontId="8" fillId="0" borderId="20" xfId="0" applyNumberFormat="1" applyFont="1" applyBorder="1" applyAlignment="1" applyProtection="1">
      <alignment vertical="center" shrinkToFit="1"/>
      <protection locked="0"/>
    </xf>
    <xf numFmtId="176" fontId="8" fillId="0" borderId="21" xfId="0" applyNumberFormat="1" applyFont="1" applyBorder="1" applyAlignment="1" applyProtection="1">
      <alignment vertical="center" shrinkToFit="1"/>
      <protection locked="0"/>
    </xf>
    <xf numFmtId="176" fontId="8" fillId="0" borderId="22" xfId="0" applyNumberFormat="1" applyFont="1" applyBorder="1" applyAlignment="1" applyProtection="1">
      <alignment vertical="center" shrinkToFit="1"/>
      <protection locked="0"/>
    </xf>
    <xf numFmtId="176" fontId="8" fillId="0" borderId="23" xfId="0" applyNumberFormat="1" applyFont="1" applyBorder="1" applyAlignment="1" applyProtection="1">
      <alignment vertical="center" shrinkToFit="1"/>
      <protection locked="0"/>
    </xf>
    <xf numFmtId="176" fontId="8" fillId="0" borderId="24" xfId="0" applyNumberFormat="1" applyFont="1" applyBorder="1" applyAlignment="1" applyProtection="1">
      <alignment vertical="center" shrinkToFit="1"/>
      <protection locked="0"/>
    </xf>
    <xf numFmtId="176" fontId="8" fillId="0" borderId="25" xfId="0" applyNumberFormat="1" applyFont="1" applyBorder="1" applyAlignment="1" applyProtection="1">
      <alignment vertical="center" shrinkToFit="1"/>
      <protection locked="0"/>
    </xf>
    <xf numFmtId="176" fontId="8" fillId="0" borderId="11" xfId="0" applyNumberFormat="1" applyFont="1" applyBorder="1" applyAlignment="1" applyProtection="1">
      <alignment vertical="center" shrinkToFit="1"/>
      <protection locked="0"/>
    </xf>
    <xf numFmtId="178" fontId="10" fillId="5" borderId="9" xfId="0" applyNumberFormat="1" applyFont="1" applyFill="1" applyBorder="1" applyAlignment="1">
      <alignment horizontal="center" vertical="center" shrinkToFit="1"/>
    </xf>
    <xf numFmtId="176" fontId="8" fillId="5" borderId="17" xfId="0" applyNumberFormat="1" applyFont="1" applyFill="1" applyBorder="1" applyAlignment="1" applyProtection="1">
      <alignment vertical="center" shrinkToFit="1"/>
      <protection locked="0"/>
    </xf>
    <xf numFmtId="176" fontId="8" fillId="5" borderId="18" xfId="0" applyNumberFormat="1" applyFont="1" applyFill="1" applyBorder="1" applyAlignment="1" applyProtection="1">
      <alignment vertical="center" shrinkToFit="1"/>
      <protection locked="0"/>
    </xf>
    <xf numFmtId="176" fontId="8" fillId="5" borderId="20" xfId="0" applyNumberFormat="1" applyFont="1" applyFill="1" applyBorder="1" applyAlignment="1" applyProtection="1">
      <alignment vertical="center" shrinkToFit="1"/>
      <protection locked="0"/>
    </xf>
    <xf numFmtId="176" fontId="8" fillId="5" borderId="21" xfId="0" applyNumberFormat="1" applyFont="1" applyFill="1" applyBorder="1" applyAlignment="1" applyProtection="1">
      <alignment vertical="center" shrinkToFit="1"/>
      <protection locked="0"/>
    </xf>
    <xf numFmtId="176" fontId="8" fillId="5" borderId="22" xfId="0" applyNumberFormat="1" applyFont="1" applyFill="1" applyBorder="1" applyAlignment="1" applyProtection="1">
      <alignment vertical="center" shrinkToFit="1"/>
      <protection locked="0"/>
    </xf>
    <xf numFmtId="0" fontId="3" fillId="0" borderId="0" xfId="0" applyFont="1" applyAlignment="1">
      <alignment vertical="center" shrinkToFit="1"/>
    </xf>
    <xf numFmtId="49" fontId="3" fillId="0" borderId="0" xfId="0" applyNumberFormat="1" applyFont="1" applyAlignment="1" applyProtection="1">
      <alignment vertical="center" shrinkToFit="1"/>
      <protection locked="0"/>
    </xf>
    <xf numFmtId="178" fontId="10" fillId="5" borderId="13" xfId="0" applyNumberFormat="1" applyFont="1" applyFill="1" applyBorder="1" applyAlignment="1">
      <alignment horizontal="center" vertical="center"/>
    </xf>
    <xf numFmtId="176" fontId="8" fillId="5" borderId="27" xfId="0" applyNumberFormat="1" applyFont="1" applyFill="1" applyBorder="1" applyAlignment="1" applyProtection="1">
      <alignment vertical="center" shrinkToFit="1"/>
      <protection locked="0"/>
    </xf>
    <xf numFmtId="176" fontId="8" fillId="5" borderId="8" xfId="0" applyNumberFormat="1" applyFont="1" applyFill="1" applyBorder="1" applyAlignment="1" applyProtection="1">
      <alignment vertical="center" shrinkToFit="1"/>
      <protection locked="0"/>
    </xf>
    <xf numFmtId="0" fontId="5" fillId="0" borderId="1" xfId="0" applyFont="1" applyBorder="1" applyAlignment="1">
      <alignment horizontal="right" vertical="center" shrinkToFit="1"/>
    </xf>
    <xf numFmtId="0" fontId="5" fillId="0" borderId="2" xfId="0" applyFont="1" applyBorder="1" applyAlignment="1">
      <alignment horizontal="right" vertical="center" shrinkToFit="1"/>
    </xf>
    <xf numFmtId="178" fontId="15" fillId="0" borderId="9" xfId="0" applyNumberFormat="1" applyFont="1" applyBorder="1" applyAlignment="1">
      <alignment horizontal="center" vertical="center" shrinkToFit="1"/>
    </xf>
    <xf numFmtId="0" fontId="5" fillId="6" borderId="3" xfId="0" applyFont="1" applyFill="1" applyBorder="1" applyAlignment="1">
      <alignment horizontal="center" vertical="center" shrinkToFit="1"/>
    </xf>
    <xf numFmtId="0" fontId="5" fillId="6" borderId="4" xfId="0" applyFont="1" applyFill="1" applyBorder="1" applyAlignment="1">
      <alignment horizontal="center" vertical="center" shrinkToFit="1"/>
    </xf>
    <xf numFmtId="0" fontId="5" fillId="6" borderId="4" xfId="0" applyFont="1" applyFill="1" applyBorder="1" applyAlignment="1">
      <alignment vertical="center" shrinkToFit="1"/>
    </xf>
    <xf numFmtId="0" fontId="5" fillId="6" borderId="5" xfId="0" applyFont="1" applyFill="1" applyBorder="1" applyAlignment="1">
      <alignment vertical="center" shrinkToFit="1"/>
    </xf>
    <xf numFmtId="0" fontId="5" fillId="6" borderId="13" xfId="0" applyFont="1" applyFill="1" applyBorder="1" applyAlignment="1">
      <alignment horizontal="center" vertical="center" shrinkToFit="1"/>
    </xf>
    <xf numFmtId="0" fontId="0" fillId="6" borderId="0" xfId="0" applyFill="1" applyAlignment="1">
      <alignment vertical="center"/>
    </xf>
    <xf numFmtId="49" fontId="3" fillId="6" borderId="0" xfId="0" applyNumberFormat="1" applyFont="1" applyFill="1" applyAlignment="1">
      <alignment vertical="center"/>
    </xf>
    <xf numFmtId="180" fontId="18" fillId="0" borderId="0" xfId="0" applyNumberFormat="1" applyFont="1" applyAlignment="1">
      <alignment vertical="center" shrinkToFit="1"/>
    </xf>
    <xf numFmtId="0" fontId="11" fillId="5" borderId="38" xfId="0" applyFont="1" applyFill="1" applyBorder="1" applyAlignment="1">
      <alignment horizontal="center" vertical="center"/>
    </xf>
    <xf numFmtId="0" fontId="11" fillId="0" borderId="21" xfId="0" applyFont="1" applyBorder="1" applyAlignment="1">
      <alignment horizontal="center" vertical="center"/>
    </xf>
    <xf numFmtId="0" fontId="11" fillId="5" borderId="21" xfId="0" applyFont="1" applyFill="1" applyBorder="1" applyAlignment="1">
      <alignment horizontal="center" vertical="center"/>
    </xf>
    <xf numFmtId="0" fontId="11" fillId="0" borderId="25" xfId="0" applyFont="1" applyBorder="1" applyAlignment="1">
      <alignment horizontal="center" vertical="center"/>
    </xf>
    <xf numFmtId="49" fontId="9" fillId="2" borderId="39" xfId="0" applyNumberFormat="1" applyFont="1" applyFill="1" applyBorder="1" applyAlignment="1">
      <alignment horizontal="center" vertical="center" shrinkToFit="1"/>
    </xf>
    <xf numFmtId="176" fontId="8" fillId="0" borderId="40" xfId="0" applyNumberFormat="1" applyFont="1" applyBorder="1" applyAlignment="1" applyProtection="1">
      <alignment vertical="center" shrinkToFit="1"/>
      <protection locked="0"/>
    </xf>
    <xf numFmtId="49" fontId="20" fillId="0" borderId="4" xfId="0" applyNumberFormat="1" applyFont="1" applyBorder="1" applyAlignment="1">
      <alignment horizontal="center" vertical="center"/>
    </xf>
    <xf numFmtId="49" fontId="5" fillId="0" borderId="2" xfId="0" applyNumberFormat="1" applyFont="1" applyBorder="1" applyAlignment="1">
      <alignment horizontal="right" vertical="center" shrinkToFit="1"/>
    </xf>
    <xf numFmtId="0" fontId="5" fillId="0" borderId="2" xfId="0" applyFont="1" applyBorder="1" applyAlignment="1">
      <alignment horizontal="right" vertical="center"/>
    </xf>
    <xf numFmtId="49" fontId="19" fillId="0" borderId="4" xfId="0" applyNumberFormat="1" applyFont="1" applyBorder="1" applyAlignment="1">
      <alignment horizontal="center" vertical="center"/>
    </xf>
    <xf numFmtId="49" fontId="5" fillId="0" borderId="3" xfId="0" applyNumberFormat="1" applyFont="1" applyBorder="1" applyAlignment="1">
      <alignment horizontal="centerContinuous" vertical="center"/>
    </xf>
    <xf numFmtId="49" fontId="5" fillId="0" borderId="4" xfId="0" applyNumberFormat="1" applyFont="1" applyBorder="1" applyAlignment="1">
      <alignment horizontal="centerContinuous" vertical="center"/>
    </xf>
    <xf numFmtId="0" fontId="1" fillId="0" borderId="4" xfId="0" applyFont="1" applyBorder="1" applyAlignment="1">
      <alignment horizontal="centerContinuous" vertical="center"/>
    </xf>
    <xf numFmtId="0" fontId="5" fillId="0" borderId="4" xfId="0" applyFont="1" applyBorder="1" applyAlignment="1">
      <alignment horizontal="right" vertical="center"/>
    </xf>
    <xf numFmtId="0" fontId="5" fillId="0" borderId="4" xfId="0" applyFont="1" applyBorder="1" applyAlignment="1">
      <alignment horizontal="center" vertical="center"/>
    </xf>
    <xf numFmtId="176" fontId="8" fillId="0" borderId="47" xfId="0" applyNumberFormat="1" applyFont="1" applyBorder="1" applyAlignment="1" applyProtection="1">
      <alignment vertical="center" shrinkToFit="1"/>
      <protection locked="0"/>
    </xf>
    <xf numFmtId="176" fontId="8" fillId="0" borderId="48" xfId="0" applyNumberFormat="1" applyFont="1" applyBorder="1" applyAlignment="1" applyProtection="1">
      <alignment vertical="center" shrinkToFit="1"/>
      <protection locked="0"/>
    </xf>
    <xf numFmtId="176" fontId="8" fillId="5" borderId="48" xfId="0" applyNumberFormat="1" applyFont="1" applyFill="1" applyBorder="1" applyAlignment="1" applyProtection="1">
      <alignment vertical="center" shrinkToFit="1"/>
      <protection locked="0"/>
    </xf>
    <xf numFmtId="0" fontId="0" fillId="0" borderId="14" xfId="0" applyBorder="1" applyAlignment="1">
      <alignment vertical="center"/>
    </xf>
    <xf numFmtId="0" fontId="14" fillId="4" borderId="54" xfId="0" applyFont="1" applyFill="1" applyBorder="1" applyAlignment="1">
      <alignment horizontal="center" vertical="center" shrinkToFit="1"/>
    </xf>
    <xf numFmtId="0" fontId="5" fillId="6" borderId="0" xfId="0" applyFont="1" applyFill="1" applyAlignment="1">
      <alignment horizontal="center" vertical="center" shrinkToFit="1"/>
    </xf>
    <xf numFmtId="0" fontId="5" fillId="6" borderId="0" xfId="0" applyFont="1" applyFill="1" applyAlignment="1">
      <alignment vertical="center" shrinkToFit="1"/>
    </xf>
    <xf numFmtId="182" fontId="13" fillId="0" borderId="4" xfId="0" applyNumberFormat="1" applyFont="1" applyBorder="1" applyAlignment="1">
      <alignment horizontal="right" vertical="center"/>
    </xf>
    <xf numFmtId="177" fontId="23" fillId="14" borderId="15" xfId="0" applyNumberFormat="1" applyFont="1" applyFill="1" applyBorder="1" applyAlignment="1">
      <alignment vertical="center"/>
    </xf>
    <xf numFmtId="177" fontId="0" fillId="0" borderId="57" xfId="0" applyNumberFormat="1" applyBorder="1" applyAlignment="1">
      <alignment vertical="center"/>
    </xf>
    <xf numFmtId="0" fontId="19" fillId="13" borderId="4" xfId="0" applyFont="1" applyFill="1" applyBorder="1" applyAlignment="1">
      <alignment horizontal="center" vertical="center"/>
    </xf>
    <xf numFmtId="4" fontId="25" fillId="3" borderId="57" xfId="0" applyNumberFormat="1" applyFont="1" applyFill="1" applyBorder="1" applyAlignment="1">
      <alignment horizontal="right" vertical="center"/>
    </xf>
    <xf numFmtId="0" fontId="1" fillId="0" borderId="4" xfId="0" applyFont="1" applyBorder="1" applyAlignment="1">
      <alignment vertical="center"/>
    </xf>
    <xf numFmtId="49" fontId="3" fillId="0" borderId="0" xfId="0" applyNumberFormat="1" applyFont="1" applyAlignment="1">
      <alignment vertical="center"/>
    </xf>
    <xf numFmtId="0" fontId="26" fillId="0" borderId="0" xfId="0" applyFont="1" applyAlignment="1">
      <alignment horizontal="center" vertical="center" shrinkToFit="1"/>
    </xf>
    <xf numFmtId="0" fontId="0" fillId="0" borderId="0" xfId="0" applyAlignment="1">
      <alignment horizontal="center"/>
    </xf>
    <xf numFmtId="0" fontId="3" fillId="0" borderId="0" xfId="0" applyFont="1" applyAlignment="1">
      <alignment horizontal="center" vertical="center" shrinkToFit="1"/>
    </xf>
    <xf numFmtId="49" fontId="26" fillId="0" borderId="0" xfId="0" applyNumberFormat="1" applyFont="1" applyAlignment="1">
      <alignment horizontal="centerContinuous" vertical="center" shrinkToFit="1"/>
    </xf>
    <xf numFmtId="0" fontId="27" fillId="0" borderId="0" xfId="0" applyFont="1" applyAlignment="1">
      <alignment horizontal="left" vertical="center" readingOrder="1"/>
    </xf>
    <xf numFmtId="49" fontId="28" fillId="6" borderId="36" xfId="0" applyNumberFormat="1" applyFont="1" applyFill="1" applyBorder="1" applyAlignment="1" applyProtection="1">
      <alignment horizontal="center" vertical="center"/>
      <protection locked="0"/>
    </xf>
    <xf numFmtId="0" fontId="3" fillId="0" borderId="0" xfId="0" applyFont="1" applyAlignment="1">
      <alignment vertical="center"/>
    </xf>
    <xf numFmtId="49" fontId="3" fillId="0" borderId="0" xfId="0" applyNumberFormat="1" applyFont="1" applyAlignment="1">
      <alignment horizontal="right" vertical="center" shrinkToFit="1"/>
    </xf>
    <xf numFmtId="0" fontId="3" fillId="0" borderId="0" xfId="0" applyFont="1" applyAlignment="1">
      <alignment horizontal="right" vertical="center" shrinkToFit="1"/>
    </xf>
    <xf numFmtId="0" fontId="3" fillId="0" borderId="59" xfId="0" applyFont="1" applyBorder="1" applyAlignment="1">
      <alignment vertical="center"/>
    </xf>
    <xf numFmtId="0" fontId="3" fillId="0" borderId="61" xfId="0" applyFont="1" applyBorder="1" applyAlignment="1">
      <alignment vertical="center"/>
    </xf>
    <xf numFmtId="0" fontId="3" fillId="0" borderId="58" xfId="0" applyFont="1" applyBorder="1" applyAlignment="1">
      <alignment horizontal="center" vertical="center"/>
    </xf>
    <xf numFmtId="176" fontId="3" fillId="0" borderId="0" xfId="0" applyNumberFormat="1" applyFont="1" applyAlignment="1">
      <alignment horizontal="center" vertical="center" shrinkToFit="1"/>
    </xf>
    <xf numFmtId="183" fontId="18" fillId="0" borderId="0" xfId="0" applyNumberFormat="1" applyFont="1" applyAlignment="1">
      <alignment vertical="center"/>
    </xf>
    <xf numFmtId="0" fontId="0" fillId="0" borderId="0" xfId="0" applyAlignment="1">
      <alignment vertical="center"/>
    </xf>
    <xf numFmtId="0" fontId="0" fillId="0" borderId="0" xfId="0" applyAlignment="1">
      <alignment horizontal="center" vertical="center"/>
    </xf>
    <xf numFmtId="0" fontId="18" fillId="0" borderId="0" xfId="0" applyFont="1" applyAlignment="1">
      <alignment vertical="center"/>
    </xf>
    <xf numFmtId="0" fontId="10" fillId="0" borderId="0" xfId="0" applyFont="1" applyAlignment="1">
      <alignment horizontal="centerContinuous" vertical="center"/>
    </xf>
    <xf numFmtId="49" fontId="10" fillId="0" borderId="0" xfId="0" applyNumberFormat="1" applyFont="1" applyAlignment="1">
      <alignment horizontal="centerContinuous" vertical="center" shrinkToFit="1"/>
    </xf>
    <xf numFmtId="176" fontId="10" fillId="0" borderId="0" xfId="0" applyNumberFormat="1" applyFont="1" applyAlignment="1">
      <alignment horizontal="centerContinuous" vertical="center" shrinkToFit="1"/>
    </xf>
    <xf numFmtId="49" fontId="3" fillId="0" borderId="0" xfId="0" applyNumberFormat="1" applyFont="1" applyAlignment="1">
      <alignment horizontal="left" vertical="center" shrinkToFit="1"/>
    </xf>
    <xf numFmtId="0" fontId="10" fillId="16" borderId="42" xfId="0" applyFont="1" applyFill="1" applyBorder="1" applyAlignment="1" applyProtection="1">
      <alignment horizontal="center" vertical="center" shrinkToFit="1"/>
      <protection locked="0"/>
    </xf>
    <xf numFmtId="0" fontId="10" fillId="16" borderId="26" xfId="0" applyFont="1" applyFill="1" applyBorder="1" applyAlignment="1" applyProtection="1">
      <alignment horizontal="center" vertical="center" shrinkToFit="1"/>
      <protection locked="0"/>
    </xf>
    <xf numFmtId="0" fontId="5" fillId="0" borderId="13" xfId="0" applyFont="1" applyBorder="1" applyAlignment="1">
      <alignment horizontal="right" vertical="center" shrinkToFit="1"/>
    </xf>
    <xf numFmtId="0" fontId="1" fillId="0" borderId="14" xfId="0" applyFont="1" applyBorder="1" applyAlignment="1">
      <alignment vertical="center" shrinkToFit="1"/>
    </xf>
    <xf numFmtId="0" fontId="8" fillId="0" borderId="14" xfId="0" applyFont="1" applyBorder="1" applyAlignment="1">
      <alignment vertical="center"/>
    </xf>
    <xf numFmtId="4" fontId="22" fillId="6" borderId="4" xfId="0" applyNumberFormat="1" applyFont="1" applyFill="1" applyBorder="1" applyAlignment="1" applyProtection="1">
      <alignment vertical="center" shrinkToFit="1"/>
      <protection locked="0"/>
    </xf>
    <xf numFmtId="0" fontId="3" fillId="0" borderId="60" xfId="0" applyFont="1" applyBorder="1" applyAlignment="1">
      <alignment vertical="center"/>
    </xf>
    <xf numFmtId="49" fontId="28" fillId="6" borderId="0" xfId="0" applyNumberFormat="1" applyFont="1" applyFill="1" applyAlignment="1" applyProtection="1">
      <alignment horizontal="center" vertical="center"/>
      <protection locked="0"/>
    </xf>
    <xf numFmtId="0" fontId="7" fillId="0" borderId="0" xfId="0" applyFont="1" applyAlignment="1">
      <alignment horizontal="right" vertical="center"/>
    </xf>
    <xf numFmtId="0" fontId="5" fillId="0" borderId="0" xfId="0" applyFont="1" applyAlignment="1">
      <alignment horizontal="right" vertical="center" shrinkToFit="1"/>
    </xf>
    <xf numFmtId="0" fontId="3" fillId="0" borderId="0" xfId="0" applyFont="1" applyAlignment="1">
      <alignment horizontal="center" vertical="center"/>
    </xf>
    <xf numFmtId="49" fontId="5" fillId="0" borderId="0" xfId="0" applyNumberFormat="1" applyFont="1" applyAlignment="1">
      <alignment horizontal="right" vertical="center" shrinkToFit="1"/>
    </xf>
    <xf numFmtId="4" fontId="35" fillId="0" borderId="4" xfId="0" applyNumberFormat="1" applyFont="1" applyBorder="1" applyAlignment="1" applyProtection="1">
      <alignment vertical="center" shrinkToFit="1"/>
      <protection locked="0"/>
    </xf>
    <xf numFmtId="49" fontId="5" fillId="6" borderId="0" xfId="0" applyNumberFormat="1" applyFont="1" applyFill="1" applyAlignment="1">
      <alignment horizontal="right" vertical="center" shrinkToFit="1"/>
    </xf>
    <xf numFmtId="4" fontId="35" fillId="0" borderId="5" xfId="0" applyNumberFormat="1" applyFont="1" applyBorder="1" applyAlignment="1" applyProtection="1">
      <alignment vertical="center" shrinkToFit="1"/>
      <protection locked="0"/>
    </xf>
    <xf numFmtId="176" fontId="3" fillId="0" borderId="0" xfId="0" applyNumberFormat="1" applyFont="1" applyAlignment="1">
      <alignment vertical="center"/>
    </xf>
    <xf numFmtId="0" fontId="3" fillId="0" borderId="62" xfId="0" applyFont="1" applyBorder="1" applyAlignment="1">
      <alignment horizontal="right" vertical="center"/>
    </xf>
    <xf numFmtId="0" fontId="3" fillId="0" borderId="63" xfId="0" applyFont="1" applyBorder="1" applyAlignment="1">
      <alignment horizontal="left" vertical="center"/>
    </xf>
    <xf numFmtId="0" fontId="3" fillId="0" borderId="63" xfId="0" applyFont="1" applyBorder="1" applyAlignment="1">
      <alignment horizontal="right" vertical="center"/>
    </xf>
    <xf numFmtId="0" fontId="3" fillId="0" borderId="64" xfId="0" applyFont="1" applyBorder="1" applyAlignment="1">
      <alignment horizontal="right" vertical="center"/>
    </xf>
    <xf numFmtId="0" fontId="3" fillId="0" borderId="68" xfId="0" applyFont="1" applyBorder="1" applyAlignment="1">
      <alignment horizontal="right" vertical="center"/>
    </xf>
    <xf numFmtId="0" fontId="3" fillId="0" borderId="0" xfId="0" applyFont="1" applyAlignment="1">
      <alignment horizontal="left" vertical="center"/>
    </xf>
    <xf numFmtId="0" fontId="3" fillId="0" borderId="0" xfId="0" applyFont="1" applyAlignment="1">
      <alignment horizontal="centerContinuous" vertical="center"/>
    </xf>
    <xf numFmtId="183" fontId="18" fillId="0" borderId="0" xfId="0" applyNumberFormat="1" applyFont="1" applyAlignment="1">
      <alignment horizontal="center" vertical="center"/>
    </xf>
    <xf numFmtId="0" fontId="36" fillId="0" borderId="69" xfId="0" applyFont="1" applyBorder="1" applyAlignment="1">
      <alignment vertical="center"/>
    </xf>
    <xf numFmtId="0" fontId="18" fillId="0" borderId="0" xfId="0" applyFont="1" applyAlignment="1">
      <alignment horizontal="centerContinuous" vertical="center"/>
    </xf>
    <xf numFmtId="184" fontId="18" fillId="0" borderId="0" xfId="0" applyNumberFormat="1" applyFont="1" applyAlignment="1">
      <alignment vertical="center"/>
    </xf>
    <xf numFmtId="0" fontId="18" fillId="0" borderId="0" xfId="0" applyFont="1" applyAlignment="1">
      <alignment horizontal="right" vertical="center"/>
    </xf>
    <xf numFmtId="0" fontId="18" fillId="0" borderId="0" xfId="0" applyFont="1" applyAlignment="1">
      <alignment horizontal="center" vertical="center"/>
    </xf>
    <xf numFmtId="0" fontId="36" fillId="0" borderId="69" xfId="0" applyFont="1" applyBorder="1" applyAlignment="1">
      <alignment horizontal="centerContinuous" vertical="center"/>
    </xf>
    <xf numFmtId="0" fontId="3" fillId="0" borderId="0" xfId="0" applyFont="1" applyAlignment="1">
      <alignment horizontal="right" vertical="center"/>
    </xf>
    <xf numFmtId="0" fontId="39" fillId="0" borderId="0" xfId="0" applyFont="1" applyAlignment="1">
      <alignment vertical="center"/>
    </xf>
    <xf numFmtId="183" fontId="39" fillId="0" borderId="0" xfId="0" applyNumberFormat="1" applyFont="1" applyAlignment="1">
      <alignment horizontal="center" vertical="center"/>
    </xf>
    <xf numFmtId="184" fontId="18" fillId="0" borderId="0" xfId="0" applyNumberFormat="1" applyFont="1" applyAlignment="1">
      <alignment horizontal="right" vertical="center"/>
    </xf>
    <xf numFmtId="0" fontId="10" fillId="0" borderId="0" xfId="0" applyFont="1" applyAlignment="1">
      <alignment vertical="center"/>
    </xf>
    <xf numFmtId="184" fontId="18" fillId="0" borderId="0" xfId="0" applyNumberFormat="1" applyFont="1" applyAlignment="1">
      <alignment horizontal="left" vertical="center"/>
    </xf>
    <xf numFmtId="184" fontId="20" fillId="0" borderId="0" xfId="0" applyNumberFormat="1" applyFont="1" applyAlignment="1">
      <alignment horizontal="left" vertical="center"/>
    </xf>
    <xf numFmtId="183" fontId="38" fillId="0" borderId="0" xfId="0" applyNumberFormat="1" applyFont="1" applyAlignment="1">
      <alignment horizontal="center" vertical="center"/>
    </xf>
    <xf numFmtId="183" fontId="18" fillId="0" borderId="0" xfId="0" applyNumberFormat="1" applyFont="1" applyAlignment="1">
      <alignment horizontal="left" vertical="center"/>
    </xf>
    <xf numFmtId="49" fontId="3" fillId="0" borderId="69" xfId="0" applyNumberFormat="1" applyFont="1" applyBorder="1" applyAlignment="1">
      <alignment vertical="center" shrinkToFit="1"/>
    </xf>
    <xf numFmtId="2" fontId="37" fillId="0" borderId="69" xfId="0" applyNumberFormat="1" applyFont="1" applyBorder="1" applyAlignment="1">
      <alignment vertical="center"/>
    </xf>
    <xf numFmtId="0" fontId="37" fillId="0" borderId="69" xfId="0" applyFont="1" applyBorder="1" applyAlignment="1">
      <alignment vertical="center"/>
    </xf>
    <xf numFmtId="0" fontId="5" fillId="0" borderId="0" xfId="0" applyFont="1" applyAlignment="1">
      <alignment horizontal="left" vertical="center"/>
    </xf>
    <xf numFmtId="0" fontId="3" fillId="0" borderId="68" xfId="0" applyFont="1" applyBorder="1" applyAlignment="1">
      <alignment vertical="center"/>
    </xf>
    <xf numFmtId="176" fontId="34" fillId="0" borderId="0" xfId="0" applyNumberFormat="1" applyFont="1" applyAlignment="1">
      <alignment horizontal="center" vertical="center"/>
    </xf>
    <xf numFmtId="0" fontId="3" fillId="0" borderId="65" xfId="0" applyFont="1" applyBorder="1" applyAlignment="1">
      <alignment horizontal="right" vertical="center"/>
    </xf>
    <xf numFmtId="0" fontId="3" fillId="0" borderId="66" xfId="0" applyFont="1" applyBorder="1" applyAlignment="1">
      <alignment horizontal="right" vertical="center"/>
    </xf>
    <xf numFmtId="0" fontId="3" fillId="0" borderId="67" xfId="0" applyFont="1" applyBorder="1" applyAlignment="1">
      <alignment horizontal="right" vertical="center"/>
    </xf>
    <xf numFmtId="183" fontId="40" fillId="0" borderId="69" xfId="0" applyNumberFormat="1" applyFont="1" applyBorder="1" applyAlignment="1">
      <alignment horizontal="right" vertical="center"/>
    </xf>
    <xf numFmtId="49" fontId="26" fillId="0" borderId="0" xfId="0" applyNumberFormat="1" applyFont="1" applyAlignment="1">
      <alignment vertical="center"/>
    </xf>
    <xf numFmtId="183" fontId="42" fillId="0" borderId="0" xfId="0" applyNumberFormat="1" applyFont="1" applyAlignment="1">
      <alignment horizontal="center" vertical="center"/>
    </xf>
    <xf numFmtId="0" fontId="43" fillId="0" borderId="0" xfId="0" applyFont="1" applyAlignment="1">
      <alignment horizontal="right" vertical="center"/>
    </xf>
    <xf numFmtId="2" fontId="18" fillId="0" borderId="0" xfId="0" applyNumberFormat="1" applyFont="1" applyAlignment="1">
      <alignment horizontal="center" vertical="center"/>
    </xf>
    <xf numFmtId="0" fontId="31" fillId="0" borderId="0" xfId="0" applyFont="1" applyAlignment="1">
      <alignment vertical="center"/>
    </xf>
    <xf numFmtId="0" fontId="31" fillId="0" borderId="0" xfId="0" applyFont="1" applyAlignment="1">
      <alignment horizontal="right" vertical="center"/>
    </xf>
    <xf numFmtId="183" fontId="44" fillId="0" borderId="0" xfId="0" applyNumberFormat="1" applyFont="1" applyAlignment="1">
      <alignment horizontal="left" vertical="center"/>
    </xf>
    <xf numFmtId="184" fontId="33" fillId="0" borderId="0" xfId="0" applyNumberFormat="1" applyFont="1" applyAlignment="1">
      <alignment horizontal="centerContinuous" vertical="center"/>
    </xf>
    <xf numFmtId="183" fontId="33" fillId="0" borderId="0" xfId="0" applyNumberFormat="1" applyFont="1" applyAlignment="1">
      <alignment horizontal="centerContinuous" vertical="center"/>
    </xf>
    <xf numFmtId="183" fontId="39" fillId="0" borderId="0" xfId="0" applyNumberFormat="1" applyFont="1" applyAlignment="1">
      <alignment horizontal="right" vertical="center"/>
    </xf>
    <xf numFmtId="0" fontId="39" fillId="0" borderId="0" xfId="0" applyFont="1" applyAlignment="1">
      <alignment horizontal="right" vertical="center"/>
    </xf>
    <xf numFmtId="0" fontId="39" fillId="0" borderId="0" xfId="0" applyFont="1" applyAlignment="1">
      <alignment horizontal="left" vertical="center"/>
    </xf>
    <xf numFmtId="0" fontId="39" fillId="0" borderId="0" xfId="0" applyFont="1" applyAlignment="1">
      <alignment horizontal="center" vertical="center"/>
    </xf>
    <xf numFmtId="0" fontId="9" fillId="0" borderId="13" xfId="0" applyFont="1" applyBorder="1" applyAlignment="1">
      <alignment horizontal="center" wrapText="1" shrinkToFit="1"/>
    </xf>
    <xf numFmtId="0" fontId="9" fillId="0" borderId="0" xfId="0" applyFont="1" applyAlignment="1">
      <alignment horizontal="center" wrapText="1" shrinkToFit="1"/>
    </xf>
    <xf numFmtId="0" fontId="9" fillId="0" borderId="0" xfId="0" applyFont="1" applyAlignment="1">
      <alignment horizontal="center"/>
    </xf>
    <xf numFmtId="0" fontId="9" fillId="0" borderId="0" xfId="0" applyFont="1" applyAlignment="1">
      <alignment horizontal="left"/>
    </xf>
    <xf numFmtId="0" fontId="9" fillId="0" borderId="70" xfId="0" applyFont="1" applyBorder="1" applyAlignment="1">
      <alignment horizontal="center"/>
    </xf>
    <xf numFmtId="0" fontId="9" fillId="0" borderId="71" xfId="0" applyFont="1" applyBorder="1" applyAlignment="1">
      <alignment horizontal="center"/>
    </xf>
    <xf numFmtId="0" fontId="9" fillId="0" borderId="72" xfId="0" applyFont="1" applyBorder="1" applyAlignment="1">
      <alignment horizontal="center"/>
    </xf>
    <xf numFmtId="0" fontId="9" fillId="0" borderId="73" xfId="0" applyFont="1" applyBorder="1" applyAlignment="1">
      <alignment horizontal="center"/>
    </xf>
    <xf numFmtId="0" fontId="9" fillId="0" borderId="74" xfId="0" applyFont="1" applyBorder="1" applyAlignment="1">
      <alignment horizontal="center"/>
    </xf>
    <xf numFmtId="0" fontId="9" fillId="0" borderId="16" xfId="0" applyFont="1" applyBorder="1" applyAlignment="1">
      <alignment horizontal="left"/>
    </xf>
    <xf numFmtId="0" fontId="9" fillId="0" borderId="76" xfId="0" applyFont="1" applyBorder="1" applyAlignment="1">
      <alignment horizontal="left"/>
    </xf>
    <xf numFmtId="0" fontId="9" fillId="0" borderId="77" xfId="0" applyFont="1" applyBorder="1" applyAlignment="1">
      <alignment horizontal="left"/>
    </xf>
    <xf numFmtId="0" fontId="9" fillId="0" borderId="75" xfId="0" applyFont="1" applyBorder="1" applyAlignment="1">
      <alignment horizontal="left"/>
    </xf>
    <xf numFmtId="0" fontId="9" fillId="0" borderId="78" xfId="0" applyFont="1" applyBorder="1" applyAlignment="1">
      <alignment horizontal="left"/>
    </xf>
    <xf numFmtId="49" fontId="9" fillId="0" borderId="78" xfId="0" applyNumberFormat="1" applyFont="1" applyBorder="1" applyAlignment="1">
      <alignment horizontal="left"/>
    </xf>
    <xf numFmtId="0" fontId="9" fillId="0" borderId="16" xfId="0" applyFont="1" applyBorder="1" applyAlignment="1">
      <alignment horizontal="center"/>
    </xf>
    <xf numFmtId="0" fontId="9" fillId="0" borderId="75" xfId="0" applyFont="1" applyBorder="1" applyAlignment="1">
      <alignment horizontal="center"/>
    </xf>
    <xf numFmtId="0" fontId="9" fillId="0" borderId="76" xfId="0" applyFont="1" applyBorder="1" applyAlignment="1">
      <alignment horizontal="center"/>
    </xf>
    <xf numFmtId="0" fontId="9" fillId="0" borderId="79" xfId="0" applyFont="1" applyBorder="1" applyAlignment="1">
      <alignment horizontal="center"/>
    </xf>
    <xf numFmtId="0" fontId="9" fillId="0" borderId="80" xfId="0" applyFont="1" applyBorder="1" applyAlignment="1">
      <alignment horizontal="center"/>
    </xf>
    <xf numFmtId="0" fontId="9" fillId="0" borderId="81" xfId="0" applyFont="1" applyBorder="1" applyAlignment="1">
      <alignment horizontal="center"/>
    </xf>
    <xf numFmtId="0" fontId="9" fillId="0" borderId="82" xfId="0" applyFont="1" applyBorder="1" applyAlignment="1">
      <alignment horizontal="center"/>
    </xf>
    <xf numFmtId="0" fontId="9" fillId="0" borderId="83" xfId="0" applyFont="1" applyBorder="1" applyAlignment="1">
      <alignment horizontal="center"/>
    </xf>
    <xf numFmtId="0" fontId="9" fillId="0" borderId="84" xfId="0" applyFont="1" applyBorder="1" applyAlignment="1">
      <alignment horizontal="center"/>
    </xf>
    <xf numFmtId="49" fontId="3" fillId="6" borderId="49" xfId="0" applyNumberFormat="1" applyFont="1" applyFill="1" applyBorder="1" applyAlignment="1">
      <alignment vertical="center"/>
    </xf>
    <xf numFmtId="0" fontId="3" fillId="6" borderId="36" xfId="0" applyFont="1" applyFill="1" applyBorder="1" applyAlignment="1">
      <alignment horizontal="center" vertical="center" shrinkToFit="1"/>
    </xf>
    <xf numFmtId="49" fontId="3" fillId="6" borderId="13" xfId="0" applyNumberFormat="1" applyFont="1" applyFill="1" applyBorder="1" applyAlignment="1">
      <alignment vertical="center"/>
    </xf>
    <xf numFmtId="0" fontId="3" fillId="6" borderId="14" xfId="0" applyFont="1" applyFill="1" applyBorder="1" applyAlignment="1">
      <alignment horizontal="center" vertical="center" shrinkToFit="1"/>
    </xf>
    <xf numFmtId="0" fontId="3" fillId="6" borderId="13" xfId="0" applyFont="1" applyFill="1" applyBorder="1" applyAlignment="1">
      <alignment vertical="center"/>
    </xf>
    <xf numFmtId="0" fontId="3" fillId="6" borderId="5" xfId="0" applyFont="1" applyFill="1" applyBorder="1" applyAlignment="1">
      <alignment horizontal="center" vertical="center" shrinkToFit="1"/>
    </xf>
    <xf numFmtId="0" fontId="31" fillId="0" borderId="0" xfId="0" applyFont="1" applyAlignment="1">
      <alignment horizontal="left" vertical="center"/>
    </xf>
    <xf numFmtId="177" fontId="18" fillId="0" borderId="0" xfId="0" applyNumberFormat="1" applyFont="1" applyAlignment="1">
      <alignment horizontal="center" vertical="center"/>
    </xf>
    <xf numFmtId="0" fontId="41" fillId="0" borderId="0" xfId="0" applyFont="1" applyAlignment="1">
      <alignment horizontal="center"/>
    </xf>
    <xf numFmtId="49" fontId="27" fillId="0" borderId="4" xfId="0" applyNumberFormat="1" applyFont="1" applyBorder="1" applyAlignment="1">
      <alignment horizontal="right" vertical="center"/>
    </xf>
    <xf numFmtId="0" fontId="9" fillId="0" borderId="95" xfId="0" applyFont="1" applyBorder="1" applyAlignment="1">
      <alignment horizontal="center"/>
    </xf>
    <xf numFmtId="0" fontId="9" fillId="0" borderId="1" xfId="0" applyFont="1" applyBorder="1" applyAlignment="1">
      <alignment horizontal="center"/>
    </xf>
    <xf numFmtId="177" fontId="18" fillId="0" borderId="0" xfId="0" applyNumberFormat="1" applyFont="1" applyAlignment="1">
      <alignment vertical="center"/>
    </xf>
    <xf numFmtId="177" fontId="18" fillId="0" borderId="0" xfId="0" applyNumberFormat="1" applyFont="1" applyAlignment="1">
      <alignment horizontal="left" vertical="center"/>
    </xf>
    <xf numFmtId="0" fontId="46" fillId="0" borderId="0" xfId="0" applyFont="1" applyAlignment="1">
      <alignment horizontal="centerContinuous" vertical="center"/>
    </xf>
    <xf numFmtId="2" fontId="33" fillId="0" borderId="0" xfId="0" applyNumberFormat="1" applyFont="1" applyAlignment="1">
      <alignment horizontal="center" vertical="center"/>
    </xf>
    <xf numFmtId="177" fontId="33" fillId="0" borderId="0" xfId="0" applyNumberFormat="1" applyFont="1" applyAlignment="1">
      <alignment vertical="center"/>
    </xf>
    <xf numFmtId="183" fontId="48" fillId="0" borderId="69" xfId="0" applyNumberFormat="1" applyFont="1" applyBorder="1" applyAlignment="1">
      <alignment horizontal="right" vertical="center"/>
    </xf>
    <xf numFmtId="183" fontId="49" fillId="0" borderId="69" xfId="0" applyNumberFormat="1" applyFont="1" applyBorder="1" applyAlignment="1">
      <alignment horizontal="right" vertical="center"/>
    </xf>
    <xf numFmtId="0" fontId="47" fillId="0" borderId="0" xfId="0" applyFont="1" applyAlignment="1">
      <alignment horizontal="left" vertical="center"/>
    </xf>
    <xf numFmtId="0" fontId="47" fillId="0" borderId="0" xfId="0" applyFont="1" applyAlignment="1">
      <alignment horizontal="centerContinuous" vertical="center"/>
    </xf>
    <xf numFmtId="0" fontId="51" fillId="0" borderId="0" xfId="0" applyFont="1" applyAlignment="1">
      <alignmen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center" vertical="center"/>
    </xf>
    <xf numFmtId="183" fontId="52" fillId="0" borderId="0" xfId="0" applyNumberFormat="1" applyFont="1" applyAlignment="1">
      <alignment horizontal="center" vertical="center"/>
    </xf>
    <xf numFmtId="184" fontId="51" fillId="0" borderId="0" xfId="0" applyNumberFormat="1" applyFont="1" applyAlignment="1">
      <alignment horizontal="right" vertical="center"/>
    </xf>
    <xf numFmtId="183" fontId="51" fillId="0" borderId="0" xfId="0" applyNumberFormat="1" applyFont="1" applyAlignment="1">
      <alignment horizontal="center" vertical="center"/>
    </xf>
    <xf numFmtId="183" fontId="51" fillId="0" borderId="0" xfId="0" applyNumberFormat="1" applyFont="1" applyAlignment="1">
      <alignment horizontal="left" vertical="center"/>
    </xf>
    <xf numFmtId="184" fontId="44" fillId="0" borderId="0" xfId="0" applyNumberFormat="1" applyFont="1" applyAlignment="1">
      <alignment horizontal="left" vertical="center"/>
    </xf>
    <xf numFmtId="49" fontId="3" fillId="0" borderId="3" xfId="0" applyNumberFormat="1" applyFont="1" applyBorder="1" applyAlignment="1">
      <alignment vertical="center"/>
    </xf>
    <xf numFmtId="49" fontId="3" fillId="0" borderId="1" xfId="0" applyNumberFormat="1" applyFont="1" applyBorder="1" applyAlignment="1">
      <alignment vertical="center"/>
    </xf>
    <xf numFmtId="0" fontId="3" fillId="6" borderId="1" xfId="0" applyFont="1" applyFill="1" applyBorder="1" applyAlignment="1">
      <alignment horizontal="center" vertical="center" shrinkToFit="1"/>
    </xf>
    <xf numFmtId="0" fontId="10" fillId="0" borderId="0" xfId="0" applyFont="1" applyAlignment="1">
      <alignment horizontal="center" vertical="center"/>
    </xf>
    <xf numFmtId="176" fontId="53" fillId="8" borderId="0" xfId="0" applyNumberFormat="1" applyFont="1" applyFill="1" applyAlignment="1">
      <alignment horizontal="center" vertical="center" wrapText="1"/>
    </xf>
    <xf numFmtId="176" fontId="54" fillId="8" borderId="0" xfId="0" applyNumberFormat="1" applyFont="1" applyFill="1" applyAlignment="1">
      <alignment horizontal="center" vertical="center" wrapText="1" shrinkToFit="1"/>
    </xf>
    <xf numFmtId="49" fontId="55" fillId="8" borderId="0" xfId="0" applyNumberFormat="1" applyFont="1" applyFill="1" applyAlignment="1">
      <alignment horizontal="center" vertical="center" wrapText="1"/>
    </xf>
    <xf numFmtId="49" fontId="53" fillId="8" borderId="0" xfId="0" applyNumberFormat="1" applyFont="1" applyFill="1" applyAlignment="1">
      <alignment horizontal="center" vertical="center" wrapText="1"/>
    </xf>
    <xf numFmtId="49" fontId="56" fillId="0" borderId="0" xfId="0" applyNumberFormat="1" applyFont="1" applyAlignment="1">
      <alignment vertical="center" shrinkToFit="1"/>
    </xf>
    <xf numFmtId="49" fontId="53" fillId="0" borderId="0" xfId="0" applyNumberFormat="1" applyFont="1" applyAlignment="1">
      <alignment vertical="center"/>
    </xf>
    <xf numFmtId="49" fontId="53" fillId="0" borderId="0" xfId="0" applyNumberFormat="1" applyFont="1" applyAlignment="1">
      <alignment horizontal="center" vertical="center" wrapText="1"/>
    </xf>
    <xf numFmtId="179" fontId="56" fillId="8" borderId="0" xfId="0" applyNumberFormat="1" applyFont="1" applyFill="1" applyAlignment="1">
      <alignment vertical="center" shrinkToFit="1"/>
    </xf>
    <xf numFmtId="179" fontId="56" fillId="9" borderId="0" xfId="0" applyNumberFormat="1" applyFont="1" applyFill="1" applyAlignment="1">
      <alignment vertical="center" shrinkToFit="1"/>
    </xf>
    <xf numFmtId="181" fontId="56" fillId="9" borderId="0" xfId="0" applyNumberFormat="1" applyFont="1" applyFill="1" applyAlignment="1">
      <alignment vertical="center" shrinkToFit="1"/>
    </xf>
    <xf numFmtId="181" fontId="56" fillId="8" borderId="0" xfId="0" applyNumberFormat="1" applyFont="1" applyFill="1" applyAlignment="1">
      <alignment vertical="center" shrinkToFit="1"/>
    </xf>
    <xf numFmtId="179" fontId="59" fillId="12" borderId="0" xfId="0" applyNumberFormat="1" applyFont="1" applyFill="1" applyAlignment="1">
      <alignment vertical="center"/>
    </xf>
    <xf numFmtId="179" fontId="60" fillId="12" borderId="0" xfId="0" applyNumberFormat="1" applyFont="1" applyFill="1" applyAlignment="1">
      <alignment vertical="center" shrinkToFit="1"/>
    </xf>
    <xf numFmtId="179" fontId="56" fillId="7" borderId="0" xfId="0" applyNumberFormat="1" applyFont="1" applyFill="1" applyAlignment="1">
      <alignment vertical="center" shrinkToFit="1"/>
    </xf>
    <xf numFmtId="179" fontId="56" fillId="0" borderId="0" xfId="0" applyNumberFormat="1" applyFont="1" applyAlignment="1">
      <alignment vertical="center" shrinkToFit="1"/>
    </xf>
    <xf numFmtId="180" fontId="56" fillId="0" borderId="0" xfId="0" applyNumberFormat="1" applyFont="1" applyAlignment="1">
      <alignment vertical="center" shrinkToFit="1"/>
    </xf>
    <xf numFmtId="181" fontId="54" fillId="0" borderId="0" xfId="0" applyNumberFormat="1" applyFont="1" applyAlignment="1">
      <alignment vertical="center"/>
    </xf>
    <xf numFmtId="181" fontId="56" fillId="0" borderId="0" xfId="0" applyNumberFormat="1" applyFont="1" applyAlignment="1">
      <alignment vertical="center" shrinkToFit="1"/>
    </xf>
    <xf numFmtId="181" fontId="56" fillId="11" borderId="0" xfId="0" applyNumberFormat="1" applyFont="1" applyFill="1" applyAlignment="1">
      <alignment vertical="center" shrinkToFit="1"/>
    </xf>
    <xf numFmtId="181" fontId="56" fillId="10" borderId="0" xfId="0" applyNumberFormat="1" applyFont="1" applyFill="1" applyAlignment="1">
      <alignment vertical="center" shrinkToFit="1"/>
    </xf>
    <xf numFmtId="49" fontId="56" fillId="0" borderId="0" xfId="0" applyNumberFormat="1" applyFont="1" applyAlignment="1">
      <alignment horizontal="right" vertical="center" shrinkToFit="1"/>
    </xf>
    <xf numFmtId="181" fontId="56" fillId="0" borderId="0" xfId="0" applyNumberFormat="1" applyFont="1" applyAlignment="1">
      <alignment horizontal="right" vertical="center" shrinkToFit="1"/>
    </xf>
    <xf numFmtId="179" fontId="53" fillId="7" borderId="0" xfId="0" applyNumberFormat="1" applyFont="1" applyFill="1" applyAlignment="1">
      <alignment vertical="center"/>
    </xf>
    <xf numFmtId="181" fontId="56" fillId="7" borderId="0" xfId="0" applyNumberFormat="1" applyFont="1" applyFill="1" applyAlignment="1">
      <alignment vertical="center" shrinkToFit="1"/>
    </xf>
    <xf numFmtId="0" fontId="10" fillId="0" borderId="0" xfId="0" applyFont="1" applyAlignment="1">
      <alignment horizontal="right" vertical="center"/>
    </xf>
    <xf numFmtId="2" fontId="32" fillId="0" borderId="0" xfId="0" applyNumberFormat="1" applyFont="1" applyAlignment="1">
      <alignment horizontal="left" vertical="center"/>
    </xf>
    <xf numFmtId="177" fontId="33" fillId="0" borderId="0" xfId="0" applyNumberFormat="1" applyFont="1" applyAlignment="1">
      <alignment horizontal="left" vertical="center"/>
    </xf>
    <xf numFmtId="2" fontId="61" fillId="0" borderId="69" xfId="0" applyNumberFormat="1" applyFont="1" applyBorder="1" applyAlignment="1">
      <alignment vertical="center"/>
    </xf>
    <xf numFmtId="176" fontId="10" fillId="0" borderId="0" xfId="0" applyNumberFormat="1" applyFont="1" applyAlignment="1">
      <alignment vertical="center"/>
    </xf>
    <xf numFmtId="0" fontId="33" fillId="0" borderId="0" xfId="0" applyFont="1" applyAlignment="1">
      <alignment horizontal="right" vertical="center"/>
    </xf>
    <xf numFmtId="0" fontId="56" fillId="0" borderId="63" xfId="0" applyFont="1" applyBorder="1" applyAlignment="1">
      <alignment horizontal="left" vertical="center"/>
    </xf>
    <xf numFmtId="49" fontId="56" fillId="0" borderId="63" xfId="0" applyNumberFormat="1" applyFont="1" applyBorder="1" applyAlignment="1">
      <alignment horizontal="left" vertical="center" shrinkToFit="1"/>
    </xf>
    <xf numFmtId="176" fontId="56" fillId="0" borderId="63" xfId="0" applyNumberFormat="1" applyFont="1" applyBorder="1" applyAlignment="1">
      <alignment vertical="center" shrinkToFit="1"/>
    </xf>
    <xf numFmtId="49" fontId="56" fillId="0" borderId="63" xfId="0" applyNumberFormat="1" applyFont="1" applyBorder="1" applyAlignment="1">
      <alignment vertical="center" shrinkToFit="1"/>
    </xf>
    <xf numFmtId="0" fontId="57" fillId="0" borderId="0" xfId="0" applyFont="1" applyAlignment="1">
      <alignment vertical="center"/>
    </xf>
    <xf numFmtId="49" fontId="56" fillId="0" borderId="63" xfId="0" applyNumberFormat="1" applyFont="1" applyBorder="1" applyAlignment="1">
      <alignment horizontal="center" vertical="center"/>
    </xf>
    <xf numFmtId="49" fontId="62" fillId="0" borderId="63" xfId="0" applyNumberFormat="1" applyFont="1" applyBorder="1" applyAlignment="1">
      <alignment vertical="center" shrinkToFit="1"/>
    </xf>
    <xf numFmtId="49" fontId="56" fillId="0" borderId="0" xfId="0" applyNumberFormat="1" applyFont="1" applyAlignment="1">
      <alignment horizontal="center" vertical="center" shrinkToFit="1"/>
    </xf>
    <xf numFmtId="176" fontId="53" fillId="0" borderId="0" xfId="0" applyNumberFormat="1" applyFont="1" applyAlignment="1">
      <alignment vertical="center"/>
    </xf>
    <xf numFmtId="176" fontId="53" fillId="0" borderId="0" xfId="0" applyNumberFormat="1" applyFont="1" applyAlignment="1">
      <alignment horizontal="left" vertical="center"/>
    </xf>
    <xf numFmtId="0" fontId="56" fillId="0" borderId="0" xfId="0" applyFont="1" applyAlignment="1">
      <alignment vertical="center" wrapText="1"/>
    </xf>
    <xf numFmtId="176" fontId="56" fillId="0" borderId="0" xfId="0" applyNumberFormat="1" applyFont="1" applyAlignment="1">
      <alignment horizontal="left" vertical="center"/>
    </xf>
    <xf numFmtId="176" fontId="56" fillId="0" borderId="0" xfId="0" applyNumberFormat="1" applyFont="1" applyAlignment="1">
      <alignment vertical="center" shrinkToFit="1"/>
    </xf>
    <xf numFmtId="176" fontId="56" fillId="0" borderId="0" xfId="0" applyNumberFormat="1" applyFont="1" applyAlignment="1">
      <alignment horizontal="center" vertical="center"/>
    </xf>
    <xf numFmtId="0" fontId="53" fillId="0" borderId="0" xfId="0" applyFont="1" applyAlignment="1">
      <alignment horizontal="center" vertical="center"/>
    </xf>
    <xf numFmtId="49" fontId="62" fillId="0" borderId="0" xfId="0" applyNumberFormat="1" applyFont="1" applyAlignment="1">
      <alignment vertical="center" shrinkToFit="1"/>
    </xf>
    <xf numFmtId="49" fontId="56" fillId="0" borderId="0" xfId="0" applyNumberFormat="1" applyFont="1" applyAlignment="1">
      <alignment horizontal="center" vertical="center"/>
    </xf>
    <xf numFmtId="2" fontId="56" fillId="0" borderId="0" xfId="0" applyNumberFormat="1" applyFont="1" applyAlignment="1">
      <alignment horizontal="center" vertical="center"/>
    </xf>
    <xf numFmtId="176" fontId="56" fillId="0" borderId="0" xfId="0" applyNumberFormat="1" applyFont="1" applyAlignment="1">
      <alignment horizontal="center" vertical="center" shrinkToFit="1"/>
    </xf>
    <xf numFmtId="2" fontId="53" fillId="0" borderId="0" xfId="0" applyNumberFormat="1" applyFont="1" applyAlignment="1">
      <alignment horizontal="center" vertical="center"/>
    </xf>
    <xf numFmtId="2" fontId="56" fillId="0" borderId="0" xfId="0" applyNumberFormat="1" applyFont="1" applyAlignment="1">
      <alignment vertical="center"/>
    </xf>
    <xf numFmtId="49" fontId="56" fillId="0" borderId="0" xfId="0" applyNumberFormat="1" applyFont="1" applyAlignment="1">
      <alignment vertical="center"/>
    </xf>
    <xf numFmtId="176" fontId="56" fillId="0" borderId="0" xfId="0" applyNumberFormat="1" applyFont="1" applyAlignment="1">
      <alignment vertical="center"/>
    </xf>
    <xf numFmtId="0" fontId="56" fillId="0" borderId="0" xfId="0" applyFont="1" applyAlignment="1">
      <alignment horizontal="center" vertical="center"/>
    </xf>
    <xf numFmtId="0" fontId="56" fillId="0" borderId="0" xfId="0" applyFont="1" applyAlignment="1">
      <alignment vertical="center"/>
    </xf>
    <xf numFmtId="176" fontId="56" fillId="0" borderId="0" xfId="0" applyNumberFormat="1" applyFont="1" applyAlignment="1">
      <alignment horizontal="right" vertical="center"/>
    </xf>
    <xf numFmtId="176" fontId="53" fillId="0" borderId="0" xfId="0" applyNumberFormat="1" applyFont="1" applyAlignment="1">
      <alignment horizontal="center" vertical="center"/>
    </xf>
    <xf numFmtId="49" fontId="53" fillId="0" borderId="0" xfId="0" applyNumberFormat="1" applyFont="1" applyAlignment="1">
      <alignment horizontal="center" vertical="center"/>
    </xf>
    <xf numFmtId="0" fontId="56" fillId="0" borderId="0" xfId="0" applyFont="1" applyAlignment="1">
      <alignment horizontal="left" vertical="center"/>
    </xf>
    <xf numFmtId="0" fontId="53" fillId="0" borderId="0" xfId="0" applyFont="1" applyAlignment="1">
      <alignment horizontal="left" vertical="center"/>
    </xf>
    <xf numFmtId="183" fontId="56" fillId="0" borderId="0" xfId="0" applyNumberFormat="1" applyFont="1" applyAlignment="1">
      <alignment vertical="center"/>
    </xf>
    <xf numFmtId="0" fontId="57" fillId="0" borderId="0" xfId="0" applyFont="1" applyAlignment="1">
      <alignment horizontal="center" vertical="center"/>
    </xf>
    <xf numFmtId="181" fontId="56" fillId="0" borderId="0" xfId="0" applyNumberFormat="1" applyFont="1" applyAlignment="1">
      <alignment vertical="center"/>
    </xf>
    <xf numFmtId="49" fontId="56" fillId="0" borderId="0" xfId="0" applyNumberFormat="1" applyFont="1" applyAlignment="1">
      <alignment horizontal="right" vertical="center"/>
    </xf>
    <xf numFmtId="181" fontId="56" fillId="0" borderId="0" xfId="0" applyNumberFormat="1" applyFont="1" applyAlignment="1">
      <alignment horizontal="right" vertical="center"/>
    </xf>
    <xf numFmtId="0" fontId="57" fillId="0" borderId="0" xfId="0" applyFont="1" applyAlignment="1">
      <alignment horizontal="right" vertical="center"/>
    </xf>
    <xf numFmtId="49" fontId="56" fillId="0" borderId="0" xfId="0" applyNumberFormat="1" applyFont="1" applyAlignment="1">
      <alignment horizontal="left" vertical="center" shrinkToFit="1"/>
    </xf>
    <xf numFmtId="0" fontId="63" fillId="0" borderId="0" xfId="0" applyFont="1" applyAlignment="1">
      <alignment horizontal="right" vertical="center" shrinkToFit="1"/>
    </xf>
    <xf numFmtId="0" fontId="64" fillId="0" borderId="0" xfId="0" applyFont="1" applyAlignment="1">
      <alignment horizontal="center" vertical="center"/>
    </xf>
    <xf numFmtId="177" fontId="65" fillId="0" borderId="0" xfId="0" applyNumberFormat="1" applyFont="1" applyAlignment="1">
      <alignment horizontal="center" vertical="center" shrinkToFit="1"/>
    </xf>
    <xf numFmtId="49" fontId="66" fillId="0" borderId="0" xfId="0" applyNumberFormat="1" applyFont="1" applyAlignment="1">
      <alignment vertical="center"/>
    </xf>
    <xf numFmtId="49" fontId="56" fillId="0" borderId="0" xfId="0" applyNumberFormat="1" applyFont="1" applyAlignment="1">
      <alignment vertical="center" textRotation="90"/>
    </xf>
    <xf numFmtId="181" fontId="56" fillId="0" borderId="0" xfId="0" applyNumberFormat="1" applyFont="1" applyAlignment="1">
      <alignment horizontal="left" vertical="center" shrinkToFit="1"/>
    </xf>
    <xf numFmtId="0" fontId="56" fillId="0" borderId="0" xfId="0" applyFont="1" applyAlignment="1">
      <alignment horizontal="right" vertical="center"/>
    </xf>
    <xf numFmtId="181" fontId="56" fillId="0" borderId="0" xfId="0" applyNumberFormat="1" applyFont="1" applyAlignment="1">
      <alignment horizontal="left" vertical="center"/>
    </xf>
    <xf numFmtId="181" fontId="67" fillId="0" borderId="0" xfId="0" applyNumberFormat="1" applyFont="1" applyAlignment="1">
      <alignment vertical="center"/>
    </xf>
    <xf numFmtId="49" fontId="53" fillId="0" borderId="0" xfId="0" applyNumberFormat="1" applyFont="1" applyAlignment="1">
      <alignment horizontal="centerContinuous" vertical="center" shrinkToFit="1"/>
    </xf>
    <xf numFmtId="176" fontId="53" fillId="0" borderId="0" xfId="0" applyNumberFormat="1" applyFont="1" applyAlignment="1">
      <alignment horizontal="centerContinuous" vertical="center" shrinkToFit="1"/>
    </xf>
    <xf numFmtId="0" fontId="62" fillId="0" borderId="0" xfId="0" applyFont="1" applyAlignment="1">
      <alignment vertical="center"/>
    </xf>
    <xf numFmtId="176" fontId="53" fillId="0" borderId="0" xfId="0" applyNumberFormat="1" applyFont="1" applyAlignment="1">
      <alignment horizontal="right" vertical="center"/>
    </xf>
    <xf numFmtId="177" fontId="56" fillId="0" borderId="0" xfId="0" applyNumberFormat="1" applyFont="1" applyAlignment="1">
      <alignment horizontal="center" vertical="center" shrinkToFit="1"/>
    </xf>
    <xf numFmtId="181" fontId="56" fillId="0" borderId="0" xfId="0" applyNumberFormat="1" applyFont="1" applyAlignment="1">
      <alignment horizontal="center" vertical="center"/>
    </xf>
    <xf numFmtId="0" fontId="57" fillId="0" borderId="0" xfId="0" applyFont="1" applyAlignment="1">
      <alignment horizontal="left" vertical="center"/>
    </xf>
    <xf numFmtId="49" fontId="64" fillId="0" borderId="0" xfId="0" applyNumberFormat="1" applyFont="1" applyAlignment="1">
      <alignment horizontal="center" vertical="center"/>
    </xf>
    <xf numFmtId="177" fontId="65" fillId="0" borderId="0" xfId="0" applyNumberFormat="1" applyFont="1" applyAlignment="1">
      <alignment horizontal="center" vertical="center"/>
    </xf>
    <xf numFmtId="0" fontId="53" fillId="0" borderId="0" xfId="0" applyFont="1" applyAlignment="1">
      <alignment horizontal="centerContinuous" vertical="center"/>
    </xf>
    <xf numFmtId="181" fontId="56" fillId="0" borderId="0" xfId="0" applyNumberFormat="1" applyFont="1" applyAlignment="1">
      <alignment horizontal="center" vertical="center" shrinkToFit="1"/>
    </xf>
    <xf numFmtId="176" fontId="64" fillId="0" borderId="0" xfId="0" applyNumberFormat="1" applyFont="1" applyAlignment="1">
      <alignment horizontal="center" vertical="center" shrinkToFit="1"/>
    </xf>
    <xf numFmtId="49" fontId="64" fillId="0" borderId="0" xfId="0" applyNumberFormat="1" applyFont="1" applyAlignment="1">
      <alignment horizontal="center" vertical="center" shrinkToFit="1"/>
    </xf>
    <xf numFmtId="0" fontId="56" fillId="0" borderId="0" xfId="0" applyFont="1" applyAlignment="1">
      <alignment vertical="center" shrinkToFit="1"/>
    </xf>
    <xf numFmtId="49" fontId="56" fillId="0" borderId="0" xfId="0" applyNumberFormat="1" applyFont="1" applyAlignment="1">
      <alignment horizontal="centerContinuous" vertical="center"/>
    </xf>
    <xf numFmtId="176" fontId="56" fillId="0" borderId="0" xfId="0" applyNumberFormat="1" applyFont="1" applyAlignment="1">
      <alignment horizontal="centerContinuous" vertical="center"/>
    </xf>
    <xf numFmtId="183" fontId="56" fillId="0" borderId="0" xfId="0" applyNumberFormat="1" applyFont="1" applyAlignment="1">
      <alignment horizontal="center" vertical="center"/>
    </xf>
    <xf numFmtId="181" fontId="64" fillId="0" borderId="0" xfId="0" applyNumberFormat="1" applyFont="1" applyAlignment="1">
      <alignment horizontal="center" vertical="center" shrinkToFit="1"/>
    </xf>
    <xf numFmtId="49" fontId="53" fillId="0" borderId="0" xfId="0" applyNumberFormat="1" applyFont="1" applyAlignment="1">
      <alignment horizontal="right" vertical="center"/>
    </xf>
    <xf numFmtId="181" fontId="67" fillId="0" borderId="0" xfId="0" applyNumberFormat="1" applyFont="1" applyAlignment="1">
      <alignment horizontal="center" vertical="center"/>
    </xf>
    <xf numFmtId="49" fontId="64" fillId="0" borderId="0" xfId="0" applyNumberFormat="1" applyFont="1" applyAlignment="1">
      <alignment horizontal="left" vertical="center" shrinkToFit="1"/>
    </xf>
    <xf numFmtId="183" fontId="54" fillId="0" borderId="0" xfId="0" applyNumberFormat="1" applyFont="1" applyAlignment="1">
      <alignment vertical="center"/>
    </xf>
    <xf numFmtId="177" fontId="62" fillId="0" borderId="0" xfId="0" applyNumberFormat="1" applyFont="1" applyAlignment="1">
      <alignment horizontal="center" vertical="center"/>
    </xf>
    <xf numFmtId="49" fontId="54" fillId="0" borderId="0" xfId="0" applyNumberFormat="1" applyFont="1" applyAlignment="1">
      <alignment horizontal="left" vertical="center"/>
    </xf>
    <xf numFmtId="49" fontId="62" fillId="0" borderId="0" xfId="0" applyNumberFormat="1" applyFont="1" applyAlignment="1">
      <alignment vertical="center"/>
    </xf>
    <xf numFmtId="49" fontId="64" fillId="0" borderId="0" xfId="0" applyNumberFormat="1" applyFont="1" applyAlignment="1">
      <alignment horizontal="right" vertical="center"/>
    </xf>
    <xf numFmtId="0" fontId="64" fillId="0" borderId="0" xfId="0" applyFont="1" applyAlignment="1">
      <alignment horizontal="right" vertical="center"/>
    </xf>
    <xf numFmtId="0" fontId="69" fillId="0" borderId="0" xfId="0" applyFont="1" applyAlignment="1">
      <alignment vertical="center"/>
    </xf>
    <xf numFmtId="0" fontId="69" fillId="0" borderId="0" xfId="0" applyFont="1" applyAlignment="1">
      <alignment horizontal="right" vertical="center"/>
    </xf>
    <xf numFmtId="176" fontId="64" fillId="0" borderId="0" xfId="0" applyNumberFormat="1" applyFont="1" applyAlignment="1">
      <alignment horizontal="center" vertical="center"/>
    </xf>
    <xf numFmtId="180" fontId="57" fillId="0" borderId="0" xfId="0" applyNumberFormat="1" applyFont="1" applyAlignment="1">
      <alignment horizontal="center" vertical="center"/>
    </xf>
    <xf numFmtId="180" fontId="56" fillId="0" borderId="0" xfId="0" applyNumberFormat="1" applyFont="1" applyAlignment="1">
      <alignment horizontal="right" vertical="center" shrinkToFit="1"/>
    </xf>
    <xf numFmtId="181" fontId="58" fillId="0" borderId="0" xfId="0" applyNumberFormat="1" applyFont="1" applyAlignment="1">
      <alignment horizontal="right" vertical="center"/>
    </xf>
    <xf numFmtId="0" fontId="53" fillId="0" borderId="0" xfId="0" applyFont="1" applyAlignment="1">
      <alignment vertical="center"/>
    </xf>
    <xf numFmtId="0" fontId="3" fillId="0" borderId="0" xfId="0" applyFont="1" applyAlignment="1" applyProtection="1">
      <alignment vertical="center"/>
      <protection locked="0"/>
    </xf>
    <xf numFmtId="49" fontId="18" fillId="0" borderId="0" xfId="0" applyNumberFormat="1" applyFont="1" applyAlignment="1" applyProtection="1">
      <alignment horizontal="center" vertical="top" wrapText="1"/>
      <protection locked="0"/>
    </xf>
    <xf numFmtId="0" fontId="20" fillId="0" borderId="0" xfId="0" applyFont="1" applyAlignment="1">
      <alignment horizontal="center" vertical="top" wrapText="1"/>
    </xf>
    <xf numFmtId="49" fontId="8" fillId="0" borderId="28" xfId="0" applyNumberFormat="1" applyFont="1" applyBorder="1" applyAlignment="1" applyProtection="1">
      <alignment vertical="center" shrinkToFit="1"/>
      <protection locked="0"/>
    </xf>
    <xf numFmtId="0" fontId="0" fillId="0" borderId="28" xfId="0" applyBorder="1" applyAlignment="1" applyProtection="1">
      <alignment vertical="center" shrinkToFit="1"/>
      <protection locked="0"/>
    </xf>
    <xf numFmtId="0" fontId="5" fillId="0" borderId="0" xfId="0" applyFont="1" applyAlignment="1">
      <alignment horizontal="right" vertical="center" shrinkToFit="1"/>
    </xf>
    <xf numFmtId="0" fontId="0" fillId="0" borderId="0" xfId="0" applyAlignment="1">
      <alignment horizontal="right" vertical="center" shrinkToFit="1"/>
    </xf>
    <xf numFmtId="0" fontId="5" fillId="0" borderId="4" xfId="0" applyFont="1" applyBorder="1" applyAlignment="1">
      <alignment horizontal="right" vertical="center" wrapText="1"/>
    </xf>
    <xf numFmtId="0" fontId="0" fillId="0" borderId="4" xfId="0" applyBorder="1" applyAlignment="1">
      <alignment vertical="center" wrapText="1"/>
    </xf>
    <xf numFmtId="0" fontId="5" fillId="0" borderId="56" xfId="0" applyFont="1" applyBorder="1" applyAlignment="1">
      <alignment horizontal="right" vertical="center" wrapText="1"/>
    </xf>
    <xf numFmtId="0" fontId="0" fillId="0" borderId="56" xfId="0" applyBorder="1" applyAlignment="1">
      <alignment horizontal="right" vertical="center" wrapText="1"/>
    </xf>
    <xf numFmtId="49" fontId="7" fillId="0" borderId="13" xfId="0" applyNumberFormat="1" applyFont="1" applyBorder="1" applyAlignment="1">
      <alignment horizontal="right" vertical="center"/>
    </xf>
    <xf numFmtId="49" fontId="7" fillId="0" borderId="0" xfId="0" applyNumberFormat="1" applyFont="1" applyAlignment="1">
      <alignment horizontal="right" vertical="center"/>
    </xf>
    <xf numFmtId="0" fontId="5" fillId="0" borderId="13" xfId="0" applyFont="1" applyBorder="1" applyAlignment="1">
      <alignment horizontal="right" vertical="center" shrinkToFit="1"/>
    </xf>
    <xf numFmtId="22" fontId="3" fillId="6" borderId="13"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4" fillId="0" borderId="32" xfId="0" applyNumberFormat="1" applyFont="1" applyBorder="1" applyAlignment="1" applyProtection="1">
      <alignment horizontal="center" vertical="center" shrinkToFit="1"/>
      <protection locked="0"/>
    </xf>
    <xf numFmtId="49" fontId="4" fillId="0" borderId="33" xfId="0" applyNumberFormat="1" applyFont="1" applyBorder="1" applyAlignment="1" applyProtection="1">
      <alignment horizontal="center" vertical="center" shrinkToFit="1"/>
      <protection locked="0"/>
    </xf>
    <xf numFmtId="49" fontId="16" fillId="0" borderId="33" xfId="0" applyNumberFormat="1" applyFont="1" applyBorder="1" applyAlignment="1" applyProtection="1">
      <alignment horizontal="center" vertical="center" shrinkToFit="1"/>
      <protection locked="0"/>
    </xf>
    <xf numFmtId="0" fontId="17" fillId="0" borderId="33" xfId="0" applyFont="1" applyBorder="1" applyAlignment="1" applyProtection="1">
      <alignment horizontal="center" vertical="center" shrinkToFit="1"/>
      <protection locked="0"/>
    </xf>
    <xf numFmtId="0" fontId="5" fillId="0" borderId="1" xfId="0" applyFont="1" applyBorder="1" applyAlignment="1">
      <alignment horizontal="center" vertical="center"/>
    </xf>
    <xf numFmtId="0" fontId="0" fillId="0" borderId="1" xfId="0" applyBorder="1" applyAlignment="1">
      <alignment horizontal="center" vertical="center"/>
    </xf>
    <xf numFmtId="49" fontId="6" fillId="0" borderId="1" xfId="0" applyNumberFormat="1" applyFont="1" applyBorder="1" applyAlignment="1" applyProtection="1">
      <alignment horizontal="center" vertical="center"/>
      <protection locked="0"/>
    </xf>
    <xf numFmtId="0" fontId="0" fillId="0" borderId="36" xfId="0" applyBorder="1" applyAlignment="1" applyProtection="1">
      <alignment horizontal="center" vertical="center"/>
      <protection locked="0"/>
    </xf>
    <xf numFmtId="49" fontId="29" fillId="0" borderId="0" xfId="0" applyNumberFormat="1" applyFont="1" applyAlignment="1">
      <alignment horizontal="right" vertical="center" wrapText="1"/>
    </xf>
    <xf numFmtId="0" fontId="30" fillId="0" borderId="0" xfId="0" applyFont="1" applyAlignment="1">
      <alignment horizontal="right" vertical="center"/>
    </xf>
    <xf numFmtId="49" fontId="5" fillId="0" borderId="0" xfId="0" applyNumberFormat="1" applyFont="1" applyAlignment="1">
      <alignment horizontal="right" vertical="center" shrinkToFit="1"/>
    </xf>
    <xf numFmtId="0" fontId="5" fillId="4" borderId="49" xfId="0" applyFont="1" applyFill="1" applyBorder="1" applyAlignment="1" applyProtection="1">
      <alignment horizontal="center" vertical="center" shrinkToFit="1"/>
      <protection locked="0"/>
    </xf>
    <xf numFmtId="0" fontId="5" fillId="4" borderId="1" xfId="0" applyFont="1" applyFill="1" applyBorder="1" applyAlignment="1" applyProtection="1">
      <alignment horizontal="center" vertical="center" shrinkToFit="1"/>
      <protection locked="0"/>
    </xf>
    <xf numFmtId="0" fontId="5" fillId="4" borderId="36" xfId="0" applyFont="1" applyFill="1" applyBorder="1" applyAlignment="1" applyProtection="1">
      <alignment horizontal="center" vertical="center" shrinkToFit="1"/>
      <protection locked="0"/>
    </xf>
    <xf numFmtId="0" fontId="5" fillId="6" borderId="0" xfId="0" applyFont="1" applyFill="1" applyAlignment="1">
      <alignment horizontal="center" vertical="center" shrinkToFit="1"/>
    </xf>
    <xf numFmtId="0" fontId="5" fillId="6" borderId="14" xfId="0" applyFont="1" applyFill="1" applyBorder="1" applyAlignment="1">
      <alignment horizontal="center" vertical="center" shrinkToFit="1"/>
    </xf>
    <xf numFmtId="0" fontId="14" fillId="4" borderId="50" xfId="0" applyFont="1" applyFill="1" applyBorder="1" applyAlignment="1">
      <alignment horizontal="center" vertical="center" shrinkToFit="1"/>
    </xf>
    <xf numFmtId="0" fontId="0" fillId="0" borderId="55" xfId="0" applyBorder="1" applyAlignment="1">
      <alignment horizontal="center" vertical="center" shrinkToFit="1"/>
    </xf>
    <xf numFmtId="0" fontId="70" fillId="0" borderId="53" xfId="0" applyFont="1" applyBorder="1" applyAlignment="1" applyProtection="1">
      <alignment horizontal="center" vertical="center" shrinkToFit="1"/>
      <protection locked="0"/>
    </xf>
    <xf numFmtId="0" fontId="71" fillId="0" borderId="51" xfId="0" applyFont="1" applyBorder="1" applyAlignment="1" applyProtection="1">
      <alignment horizontal="center" vertical="center" shrinkToFit="1"/>
      <protection locked="0"/>
    </xf>
    <xf numFmtId="176" fontId="72" fillId="0" borderId="53" xfId="0" applyNumberFormat="1" applyFont="1" applyBorder="1" applyAlignment="1" applyProtection="1">
      <alignment vertical="center"/>
      <protection locked="0"/>
    </xf>
    <xf numFmtId="0" fontId="71" fillId="0" borderId="51" xfId="0" applyFont="1" applyBorder="1" applyAlignment="1" applyProtection="1">
      <alignment vertical="center"/>
      <protection locked="0"/>
    </xf>
    <xf numFmtId="0" fontId="71" fillId="0" borderId="52" xfId="0" applyFont="1" applyBorder="1" applyAlignment="1" applyProtection="1">
      <alignment vertical="center"/>
      <protection locked="0"/>
    </xf>
    <xf numFmtId="49" fontId="73" fillId="0" borderId="91" xfId="0" applyNumberFormat="1" applyFont="1" applyBorder="1" applyAlignment="1" applyProtection="1">
      <alignment vertical="top" wrapText="1" shrinkToFit="1"/>
      <protection locked="0"/>
    </xf>
    <xf numFmtId="0" fontId="73" fillId="0" borderId="92" xfId="0" applyFont="1" applyBorder="1" applyAlignment="1" applyProtection="1">
      <alignment vertical="top" wrapText="1" shrinkToFit="1"/>
      <protection locked="0"/>
    </xf>
    <xf numFmtId="0" fontId="73" fillId="0" borderId="93" xfId="0" applyFont="1" applyBorder="1" applyAlignment="1" applyProtection="1">
      <alignment vertical="top" wrapText="1" shrinkToFit="1"/>
      <protection locked="0"/>
    </xf>
    <xf numFmtId="0" fontId="73" fillId="0" borderId="88" xfId="0" applyFont="1" applyBorder="1" applyAlignment="1" applyProtection="1">
      <alignment vertical="top" wrapText="1" shrinkToFit="1"/>
      <protection locked="0"/>
    </xf>
    <xf numFmtId="0" fontId="73" fillId="0" borderId="0" xfId="0" applyFont="1" applyAlignment="1" applyProtection="1">
      <alignment vertical="top" wrapText="1" shrinkToFit="1"/>
      <protection locked="0"/>
    </xf>
    <xf numFmtId="0" fontId="73" fillId="0" borderId="14" xfId="0" applyFont="1" applyBorder="1" applyAlignment="1" applyProtection="1">
      <alignment vertical="top" wrapText="1" shrinkToFit="1"/>
      <protection locked="0"/>
    </xf>
    <xf numFmtId="0" fontId="73" fillId="0" borderId="94" xfId="0" applyFont="1" applyBorder="1" applyAlignment="1" applyProtection="1">
      <alignment vertical="top" wrapText="1" shrinkToFit="1"/>
      <protection locked="0"/>
    </xf>
    <xf numFmtId="0" fontId="73" fillId="0" borderId="30" xfId="0" applyFont="1" applyBorder="1" applyAlignment="1" applyProtection="1">
      <alignment vertical="top" wrapText="1" shrinkToFit="1"/>
      <protection locked="0"/>
    </xf>
    <xf numFmtId="0" fontId="73" fillId="0" borderId="31" xfId="0" applyFont="1" applyBorder="1" applyAlignment="1" applyProtection="1">
      <alignment vertical="top" wrapText="1" shrinkToFit="1"/>
      <protection locked="0"/>
    </xf>
    <xf numFmtId="179" fontId="3" fillId="0" borderId="56" xfId="0" applyNumberFormat="1" applyFont="1" applyBorder="1" applyAlignment="1">
      <alignment horizontal="right" vertical="center" wrapText="1" shrinkToFit="1"/>
    </xf>
    <xf numFmtId="49" fontId="5" fillId="2" borderId="43" xfId="0" applyNumberFormat="1" applyFont="1" applyFill="1" applyBorder="1" applyAlignment="1">
      <alignment horizontal="center" vertical="center" wrapText="1" shrinkToFit="1"/>
    </xf>
    <xf numFmtId="49" fontId="5" fillId="2" borderId="34" xfId="0" applyNumberFormat="1" applyFont="1" applyFill="1" applyBorder="1" applyAlignment="1">
      <alignment horizontal="center" vertical="center" wrapText="1" shrinkToFit="1"/>
    </xf>
    <xf numFmtId="49" fontId="5" fillId="2" borderId="44" xfId="0" applyNumberFormat="1" applyFont="1" applyFill="1" applyBorder="1" applyAlignment="1">
      <alignment horizontal="center" vertical="center" wrapText="1" shrinkToFit="1"/>
    </xf>
    <xf numFmtId="49" fontId="5" fillId="2" borderId="37" xfId="0" applyNumberFormat="1" applyFont="1" applyFill="1" applyBorder="1" applyAlignment="1">
      <alignment horizontal="center" vertical="center" wrapText="1" shrinkToFit="1"/>
    </xf>
    <xf numFmtId="49" fontId="21" fillId="15" borderId="41" xfId="0" applyNumberFormat="1" applyFont="1" applyFill="1" applyBorder="1" applyAlignment="1">
      <alignment horizontal="center" vertical="center" wrapText="1" shrinkToFit="1"/>
    </xf>
    <xf numFmtId="49" fontId="21" fillId="15" borderId="35" xfId="0" applyNumberFormat="1" applyFont="1" applyFill="1" applyBorder="1" applyAlignment="1">
      <alignment horizontal="center" vertical="center" wrapText="1" shrinkToFit="1"/>
    </xf>
    <xf numFmtId="49" fontId="5" fillId="2" borderId="45" xfId="0" applyNumberFormat="1" applyFont="1" applyFill="1" applyBorder="1" applyAlignment="1">
      <alignment horizontal="center" vertical="center" shrinkToFit="1"/>
    </xf>
    <xf numFmtId="49" fontId="5" fillId="2" borderId="46" xfId="0" applyNumberFormat="1" applyFont="1" applyFill="1" applyBorder="1" applyAlignment="1">
      <alignment horizontal="center" vertical="center" shrinkToFit="1"/>
    </xf>
    <xf numFmtId="49" fontId="5" fillId="2" borderId="44" xfId="0" applyNumberFormat="1" applyFont="1" applyFill="1" applyBorder="1" applyAlignment="1">
      <alignment horizontal="center" vertical="center" shrinkToFit="1"/>
    </xf>
    <xf numFmtId="49" fontId="5" fillId="2" borderId="29" xfId="0" applyNumberFormat="1" applyFont="1" applyFill="1" applyBorder="1" applyAlignment="1">
      <alignment horizontal="center" vertical="center" wrapText="1" shrinkToFit="1"/>
    </xf>
    <xf numFmtId="49" fontId="5" fillId="2" borderId="11" xfId="0" applyNumberFormat="1" applyFont="1" applyFill="1" applyBorder="1" applyAlignment="1">
      <alignment horizontal="center" vertical="center" wrapText="1" shrinkToFit="1"/>
    </xf>
    <xf numFmtId="49" fontId="5" fillId="2" borderId="1" xfId="0" applyNumberFormat="1" applyFont="1" applyFill="1" applyBorder="1" applyAlignment="1">
      <alignment horizontal="center" vertical="center" wrapText="1" shrinkToFit="1"/>
    </xf>
    <xf numFmtId="49" fontId="5" fillId="2" borderId="36" xfId="0" applyNumberFormat="1" applyFont="1" applyFill="1" applyBorder="1" applyAlignment="1">
      <alignment horizontal="center" vertical="center" wrapText="1" shrinkToFit="1"/>
    </xf>
    <xf numFmtId="49" fontId="5" fillId="2" borderId="30" xfId="0" applyNumberFormat="1" applyFont="1" applyFill="1" applyBorder="1" applyAlignment="1">
      <alignment horizontal="center" vertical="center" wrapText="1" shrinkToFit="1"/>
    </xf>
    <xf numFmtId="49" fontId="5" fillId="2" borderId="31" xfId="0" applyNumberFormat="1" applyFont="1" applyFill="1" applyBorder="1" applyAlignment="1">
      <alignment horizontal="center" vertical="center" wrapText="1" shrinkToFit="1"/>
    </xf>
    <xf numFmtId="49" fontId="8" fillId="0" borderId="2"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0" fontId="9" fillId="0" borderId="13" xfId="0" applyFont="1" applyBorder="1" applyAlignment="1">
      <alignment horizontal="center" wrapText="1" shrinkToFit="1"/>
    </xf>
    <xf numFmtId="0" fontId="0" fillId="0" borderId="3" xfId="0" applyBorder="1" applyAlignment="1">
      <alignment wrapText="1"/>
    </xf>
    <xf numFmtId="49" fontId="45" fillId="6" borderId="2" xfId="0" applyNumberFormat="1" applyFont="1" applyFill="1" applyBorder="1" applyAlignment="1" applyProtection="1">
      <alignment horizontal="center" vertical="center" wrapText="1"/>
      <protection locked="0"/>
    </xf>
    <xf numFmtId="0" fontId="45" fillId="6" borderId="2" xfId="0" applyFont="1" applyFill="1" applyBorder="1" applyAlignment="1" applyProtection="1">
      <alignment vertical="center" wrapText="1"/>
      <protection locked="0"/>
    </xf>
    <xf numFmtId="0" fontId="3" fillId="0" borderId="4" xfId="0" applyFont="1" applyBorder="1" applyAlignment="1">
      <alignment horizontal="left" vertical="center" wrapText="1" shrinkToFit="1"/>
    </xf>
    <xf numFmtId="0" fontId="0" fillId="0" borderId="4" xfId="0" applyBorder="1" applyAlignment="1">
      <alignment horizontal="left" vertical="center" wrapText="1" shrinkToFit="1"/>
    </xf>
    <xf numFmtId="181" fontId="53" fillId="7" borderId="0" xfId="0" applyNumberFormat="1" applyFont="1" applyFill="1" applyAlignment="1">
      <alignment vertical="center"/>
    </xf>
    <xf numFmtId="0" fontId="58" fillId="0" borderId="0" xfId="0" applyFont="1" applyAlignment="1">
      <alignment vertical="center"/>
    </xf>
    <xf numFmtId="0" fontId="57" fillId="0" borderId="0" xfId="0" applyFont="1" applyAlignment="1">
      <alignment vertical="center"/>
    </xf>
    <xf numFmtId="0" fontId="47" fillId="0" borderId="0" xfId="0" applyFont="1" applyAlignment="1">
      <alignment horizontal="left" vertical="center"/>
    </xf>
    <xf numFmtId="0" fontId="50" fillId="0" borderId="0" xfId="0" applyFont="1" applyAlignment="1">
      <alignment horizontal="left" vertical="center"/>
    </xf>
    <xf numFmtId="0" fontId="47" fillId="0" borderId="0" xfId="0" applyFont="1" applyAlignment="1">
      <alignment horizontal="center" vertical="center" shrinkToFit="1"/>
    </xf>
    <xf numFmtId="0" fontId="50" fillId="0" borderId="0" xfId="0" applyFont="1" applyAlignment="1">
      <alignment horizontal="center" vertical="center" shrinkToFit="1"/>
    </xf>
    <xf numFmtId="181" fontId="18" fillId="0" borderId="0" xfId="0" applyNumberFormat="1" applyFont="1" applyAlignment="1">
      <alignment horizontal="center" vertical="center"/>
    </xf>
    <xf numFmtId="181" fontId="0" fillId="0" borderId="0" xfId="0" applyNumberFormat="1" applyAlignment="1">
      <alignment horizontal="center" vertical="center"/>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53" fillId="8" borderId="0" xfId="0" applyNumberFormat="1" applyFont="1" applyFill="1" applyAlignment="1">
      <alignment horizontal="right" vertical="center" wrapText="1"/>
    </xf>
    <xf numFmtId="0" fontId="57" fillId="0" borderId="0" xfId="0" applyFont="1" applyAlignment="1">
      <alignment horizontal="right" vertical="center" wrapText="1"/>
    </xf>
    <xf numFmtId="0" fontId="71" fillId="0" borderId="53" xfId="0" applyFont="1" applyBorder="1" applyAlignment="1" applyProtection="1">
      <alignment vertical="center"/>
      <protection locked="0"/>
    </xf>
    <xf numFmtId="184" fontId="18" fillId="0" borderId="0" xfId="0" applyNumberFormat="1" applyFont="1" applyAlignment="1">
      <alignment horizontal="center" vertical="center" shrinkToFit="1"/>
    </xf>
    <xf numFmtId="184" fontId="20" fillId="0" borderId="0" xfId="0" applyNumberFormat="1" applyFont="1" applyAlignment="1">
      <alignment horizontal="center" vertical="center" shrinkToFit="1"/>
    </xf>
    <xf numFmtId="0" fontId="0" fillId="0" borderId="0" xfId="0" applyAlignment="1">
      <alignment horizontal="center" vertical="center" shrinkToFit="1"/>
    </xf>
    <xf numFmtId="0" fontId="3" fillId="0" borderId="0" xfId="0" applyFont="1" applyAlignment="1">
      <alignment horizontal="left" vertical="center" shrinkToFit="1"/>
    </xf>
    <xf numFmtId="177" fontId="18" fillId="0" borderId="0" xfId="0" applyNumberFormat="1" applyFont="1" applyAlignment="1">
      <alignment horizontal="right" vertical="center"/>
    </xf>
    <xf numFmtId="177" fontId="20" fillId="0" borderId="0" xfId="0" applyNumberFormat="1" applyFont="1" applyAlignment="1">
      <alignment horizontal="right" vertical="center"/>
    </xf>
    <xf numFmtId="0" fontId="3" fillId="0" borderId="0" xfId="0" applyFont="1" applyAlignment="1">
      <alignment horizontal="center" vertical="center"/>
    </xf>
    <xf numFmtId="0" fontId="0" fillId="0" borderId="0" xfId="0" applyAlignment="1">
      <alignment horizontal="center" vertical="center"/>
    </xf>
    <xf numFmtId="49" fontId="3" fillId="0" borderId="0" xfId="0" applyNumberFormat="1" applyFont="1" applyAlignment="1">
      <alignment horizontal="center" vertical="center"/>
    </xf>
    <xf numFmtId="49" fontId="34" fillId="0" borderId="0" xfId="0" applyNumberFormat="1" applyFont="1" applyAlignment="1">
      <alignment horizontal="center" vertical="center"/>
    </xf>
    <xf numFmtId="184" fontId="33" fillId="0" borderId="0" xfId="0" applyNumberFormat="1" applyFont="1" applyAlignment="1">
      <alignment horizontal="center" vertical="center"/>
    </xf>
    <xf numFmtId="184" fontId="27" fillId="0" borderId="0" xfId="0" applyNumberFormat="1" applyFont="1" applyAlignment="1">
      <alignment horizontal="center" vertical="center"/>
    </xf>
    <xf numFmtId="0" fontId="9" fillId="0" borderId="0" xfId="0" applyFont="1" applyAlignment="1">
      <alignment horizontal="center" vertical="center"/>
    </xf>
    <xf numFmtId="0" fontId="51" fillId="0" borderId="0" xfId="0" applyFont="1" applyAlignment="1">
      <alignment horizontal="center" vertical="center"/>
    </xf>
    <xf numFmtId="0" fontId="50" fillId="0" borderId="0" xfId="0" applyFont="1" applyAlignment="1">
      <alignment horizontal="center" vertical="center"/>
    </xf>
    <xf numFmtId="183" fontId="44" fillId="0" borderId="0" xfId="0" applyNumberFormat="1" applyFont="1" applyAlignment="1">
      <alignment horizontal="left" vertical="center"/>
    </xf>
    <xf numFmtId="0" fontId="2" fillId="0" borderId="0" xfId="0" applyFont="1" applyAlignment="1">
      <alignment horizontal="left" vertical="center"/>
    </xf>
    <xf numFmtId="2" fontId="18" fillId="0" borderId="0" xfId="0" applyNumberFormat="1" applyFont="1" applyAlignment="1">
      <alignment horizontal="center" vertical="center"/>
    </xf>
    <xf numFmtId="2" fontId="20" fillId="0" borderId="0" xfId="0" applyNumberFormat="1" applyFont="1" applyAlignment="1">
      <alignment horizontal="center" vertical="center"/>
    </xf>
    <xf numFmtId="2" fontId="0" fillId="0" borderId="0" xfId="0" applyNumberFormat="1" applyAlignment="1">
      <alignment vertical="center"/>
    </xf>
    <xf numFmtId="177" fontId="0" fillId="0" borderId="0" xfId="0" applyNumberFormat="1" applyAlignment="1">
      <alignment horizontal="right" vertical="center"/>
    </xf>
    <xf numFmtId="0" fontId="39" fillId="0" borderId="0" xfId="0" applyFont="1" applyAlignment="1">
      <alignment horizontal="center" vertical="center" shrinkToFit="1"/>
    </xf>
    <xf numFmtId="181" fontId="56" fillId="0" borderId="0" xfId="0" applyNumberFormat="1" applyFont="1" applyAlignment="1">
      <alignment vertical="center"/>
    </xf>
    <xf numFmtId="181" fontId="57" fillId="0" borderId="0" xfId="0" applyNumberFormat="1" applyFont="1" applyAlignment="1">
      <alignment vertical="center"/>
    </xf>
    <xf numFmtId="49" fontId="56" fillId="0" borderId="0" xfId="0" applyNumberFormat="1" applyFont="1" applyAlignment="1">
      <alignment horizontal="right" vertical="center"/>
    </xf>
    <xf numFmtId="0" fontId="57" fillId="0" borderId="0" xfId="0" applyFont="1" applyAlignment="1">
      <alignment horizontal="right" vertical="center"/>
    </xf>
    <xf numFmtId="49" fontId="56" fillId="0" borderId="0" xfId="0" applyNumberFormat="1" applyFont="1" applyAlignment="1">
      <alignment horizontal="center" vertical="center"/>
    </xf>
    <xf numFmtId="0" fontId="57" fillId="0" borderId="0" xfId="0" applyFont="1" applyAlignment="1">
      <alignment horizontal="center" vertical="center"/>
    </xf>
    <xf numFmtId="177" fontId="56" fillId="0" borderId="0" xfId="0" applyNumberFormat="1" applyFont="1" applyAlignment="1">
      <alignment horizontal="center" vertical="center"/>
    </xf>
    <xf numFmtId="181" fontId="33" fillId="0" borderId="0" xfId="0" applyNumberFormat="1" applyFont="1" applyAlignment="1">
      <alignment horizontal="left" vertical="center"/>
    </xf>
    <xf numFmtId="0" fontId="9" fillId="0" borderId="0" xfId="0" applyFont="1" applyAlignment="1">
      <alignment horizontal="left" vertical="center"/>
    </xf>
    <xf numFmtId="183" fontId="33" fillId="0" borderId="0" xfId="0" applyNumberFormat="1" applyFont="1" applyAlignment="1">
      <alignment horizontal="center" vertical="center"/>
    </xf>
    <xf numFmtId="181" fontId="56" fillId="0" borderId="0" xfId="0" applyNumberFormat="1" applyFont="1" applyAlignment="1">
      <alignment horizontal="left" vertical="center"/>
    </xf>
    <xf numFmtId="0" fontId="57" fillId="0" borderId="0" xfId="0" applyFont="1" applyAlignment="1">
      <alignment horizontal="left" vertical="center"/>
    </xf>
    <xf numFmtId="183" fontId="56" fillId="0" borderId="0" xfId="0" applyNumberFormat="1" applyFont="1" applyAlignment="1">
      <alignment horizontal="center" vertical="center"/>
    </xf>
    <xf numFmtId="49" fontId="73" fillId="5" borderId="85" xfId="0" applyNumberFormat="1" applyFont="1" applyFill="1" applyBorder="1" applyAlignment="1" applyProtection="1">
      <alignment vertical="top" wrapText="1" shrinkToFit="1"/>
      <protection locked="0"/>
    </xf>
    <xf numFmtId="0" fontId="73" fillId="0" borderId="86" xfId="0" applyFont="1" applyBorder="1" applyAlignment="1" applyProtection="1">
      <alignment vertical="top" wrapText="1" shrinkToFit="1"/>
      <protection locked="0"/>
    </xf>
    <xf numFmtId="0" fontId="73" fillId="0" borderId="87" xfId="0" applyFont="1" applyBorder="1" applyAlignment="1" applyProtection="1">
      <alignment vertical="top" wrapText="1" shrinkToFit="1"/>
      <protection locked="0"/>
    </xf>
    <xf numFmtId="0" fontId="73" fillId="0" borderId="89" xfId="0" applyFont="1" applyBorder="1" applyAlignment="1" applyProtection="1">
      <alignment vertical="top" wrapText="1" shrinkToFit="1"/>
      <protection locked="0"/>
    </xf>
    <xf numFmtId="0" fontId="73" fillId="0" borderId="28" xfId="0" applyFont="1" applyBorder="1" applyAlignment="1" applyProtection="1">
      <alignment vertical="top" wrapText="1" shrinkToFit="1"/>
      <protection locked="0"/>
    </xf>
    <xf numFmtId="0" fontId="73" fillId="0" borderId="90" xfId="0" applyFont="1" applyBorder="1" applyAlignment="1" applyProtection="1">
      <alignment vertical="top" wrapText="1" shrinkToFit="1"/>
      <protection locked="0"/>
    </xf>
    <xf numFmtId="49" fontId="73" fillId="0" borderId="91" xfId="0" applyNumberFormat="1" applyFont="1" applyBorder="1" applyAlignment="1" applyProtection="1">
      <alignment vertical="top" wrapText="1"/>
      <protection locked="0"/>
    </xf>
    <xf numFmtId="0" fontId="73" fillId="0" borderId="92" xfId="0" applyFont="1" applyBorder="1" applyAlignment="1" applyProtection="1">
      <alignment vertical="top" wrapText="1"/>
      <protection locked="0"/>
    </xf>
    <xf numFmtId="0" fontId="73" fillId="0" borderId="93" xfId="0" applyFont="1" applyBorder="1" applyAlignment="1" applyProtection="1">
      <alignment vertical="top" wrapText="1"/>
      <protection locked="0"/>
    </xf>
    <xf numFmtId="0" fontId="73" fillId="0" borderId="88" xfId="0" applyFont="1" applyBorder="1" applyAlignment="1" applyProtection="1">
      <alignment vertical="top" wrapText="1"/>
      <protection locked="0"/>
    </xf>
    <xf numFmtId="0" fontId="73" fillId="0" borderId="0" xfId="0" applyFont="1" applyAlignment="1" applyProtection="1">
      <alignment vertical="top" wrapText="1"/>
      <protection locked="0"/>
    </xf>
    <xf numFmtId="0" fontId="73" fillId="0" borderId="14" xfId="0" applyFont="1" applyBorder="1" applyAlignment="1" applyProtection="1">
      <alignment vertical="top" wrapText="1"/>
      <protection locked="0"/>
    </xf>
    <xf numFmtId="0" fontId="73" fillId="0" borderId="89" xfId="0" applyFont="1" applyBorder="1" applyAlignment="1" applyProtection="1">
      <alignment vertical="top" wrapText="1"/>
      <protection locked="0"/>
    </xf>
    <xf numFmtId="0" fontId="73" fillId="0" borderId="28" xfId="0" applyFont="1" applyBorder="1" applyAlignment="1" applyProtection="1">
      <alignment vertical="top" wrapText="1"/>
      <protection locked="0"/>
    </xf>
    <xf numFmtId="0" fontId="73" fillId="0" borderId="90" xfId="0" applyFont="1" applyBorder="1" applyAlignment="1" applyProtection="1">
      <alignment vertical="top" wrapText="1"/>
      <protection locked="0"/>
    </xf>
    <xf numFmtId="49" fontId="64" fillId="0" borderId="0" xfId="0" applyNumberFormat="1" applyFont="1" applyAlignment="1">
      <alignment horizontal="center" vertical="center"/>
    </xf>
    <xf numFmtId="177" fontId="68" fillId="0" borderId="0" xfId="0" applyNumberFormat="1" applyFont="1" applyAlignment="1">
      <alignment horizontal="left" vertical="center"/>
    </xf>
    <xf numFmtId="181" fontId="56" fillId="0" borderId="0" xfId="0" applyNumberFormat="1" applyFont="1" applyAlignment="1">
      <alignment horizontal="center" vertical="center"/>
    </xf>
    <xf numFmtId="2" fontId="56" fillId="0" borderId="0" xfId="0" applyNumberFormat="1" applyFont="1" applyAlignment="1">
      <alignment vertical="center"/>
    </xf>
    <xf numFmtId="2" fontId="57" fillId="0" borderId="0" xfId="0" applyNumberFormat="1" applyFont="1" applyAlignment="1">
      <alignment vertical="center"/>
    </xf>
    <xf numFmtId="177" fontId="56" fillId="0" borderId="0" xfId="0" applyNumberFormat="1" applyFont="1" applyAlignment="1">
      <alignment vertical="center"/>
    </xf>
    <xf numFmtId="49" fontId="73" fillId="5" borderId="96" xfId="0" applyNumberFormat="1" applyFont="1" applyFill="1" applyBorder="1" applyAlignment="1" applyProtection="1">
      <alignment vertical="top" wrapText="1" shrinkToFit="1"/>
      <protection locked="0"/>
    </xf>
    <xf numFmtId="0" fontId="73" fillId="0" borderId="97" xfId="0" applyFont="1" applyBorder="1" applyAlignment="1" applyProtection="1">
      <alignment vertical="top" wrapText="1" shrinkToFit="1"/>
      <protection locked="0"/>
    </xf>
    <xf numFmtId="0" fontId="73" fillId="0" borderId="98" xfId="0" applyFont="1" applyBorder="1" applyAlignment="1" applyProtection="1">
      <alignment vertical="top" wrapText="1" shrinkToFit="1"/>
      <protection locked="0"/>
    </xf>
    <xf numFmtId="0" fontId="73" fillId="0" borderId="99" xfId="0" applyFont="1" applyBorder="1" applyAlignment="1" applyProtection="1">
      <alignment vertical="top" wrapText="1" shrinkToFit="1"/>
      <protection locked="0"/>
    </xf>
    <xf numFmtId="0" fontId="73" fillId="0" borderId="2" xfId="0" applyFont="1" applyBorder="1" applyAlignment="1" applyProtection="1">
      <alignment vertical="top" wrapText="1" shrinkToFit="1"/>
      <protection locked="0"/>
    </xf>
    <xf numFmtId="0" fontId="73" fillId="0" borderId="100" xfId="0" applyFont="1" applyBorder="1" applyAlignment="1" applyProtection="1">
      <alignment vertical="top" wrapText="1" shrinkToFit="1"/>
      <protection locked="0"/>
    </xf>
    <xf numFmtId="0" fontId="73" fillId="0" borderId="2" xfId="0" applyFont="1" applyBorder="1" applyAlignment="1" applyProtection="1">
      <alignment vertical="top" wrapText="1"/>
      <protection locked="0"/>
    </xf>
    <xf numFmtId="0" fontId="73" fillId="0" borderId="100" xfId="0" applyFont="1" applyBorder="1" applyAlignment="1" applyProtection="1">
      <alignment vertical="top" wrapText="1"/>
      <protection locked="0"/>
    </xf>
    <xf numFmtId="0" fontId="73" fillId="0" borderId="99" xfId="0" applyFont="1" applyBorder="1" applyAlignment="1" applyProtection="1">
      <alignment vertical="top" wrapText="1"/>
      <protection locked="0"/>
    </xf>
    <xf numFmtId="0" fontId="73" fillId="0" borderId="101" xfId="0" applyFont="1" applyBorder="1" applyAlignment="1" applyProtection="1">
      <alignment vertical="top" wrapText="1"/>
      <protection locked="0"/>
    </xf>
    <xf numFmtId="0" fontId="73" fillId="0" borderId="102" xfId="0" applyFont="1" applyBorder="1" applyAlignment="1" applyProtection="1">
      <alignment vertical="top" wrapText="1"/>
      <protection locked="0"/>
    </xf>
    <xf numFmtId="0" fontId="73" fillId="0" borderId="103" xfId="0" applyFont="1" applyBorder="1" applyAlignment="1" applyProtection="1">
      <alignment vertical="top" wrapText="1"/>
      <protection locked="0"/>
    </xf>
    <xf numFmtId="0" fontId="73" fillId="0" borderId="91" xfId="0" applyFont="1" applyBorder="1" applyAlignment="1" applyProtection="1">
      <alignment vertical="top" wrapText="1" shrinkToFit="1"/>
      <protection locked="0"/>
    </xf>
    <xf numFmtId="0" fontId="73" fillId="0" borderId="91" xfId="0" applyFont="1" applyBorder="1" applyAlignment="1" applyProtection="1">
      <alignment vertical="top" wrapText="1"/>
      <protection locked="0"/>
    </xf>
    <xf numFmtId="0" fontId="73" fillId="0" borderId="94" xfId="0" applyFont="1" applyBorder="1" applyAlignment="1" applyProtection="1">
      <alignment vertical="top" wrapText="1"/>
      <protection locked="0"/>
    </xf>
    <xf numFmtId="0" fontId="73" fillId="0" borderId="30" xfId="0" applyFont="1" applyBorder="1" applyAlignment="1" applyProtection="1">
      <alignment vertical="top" wrapText="1"/>
      <protection locked="0"/>
    </xf>
    <xf numFmtId="0" fontId="73" fillId="0" borderId="31" xfId="0" applyFont="1" applyBorder="1" applyAlignment="1" applyProtection="1">
      <alignment vertical="top" wrapText="1"/>
      <protection locked="0"/>
    </xf>
    <xf numFmtId="0" fontId="73" fillId="0" borderId="101" xfId="0" applyFont="1" applyBorder="1" applyAlignment="1" applyProtection="1">
      <alignment vertical="top" wrapText="1" shrinkToFit="1"/>
      <protection locked="0"/>
    </xf>
    <xf numFmtId="0" fontId="73" fillId="0" borderId="102" xfId="0" applyFont="1" applyBorder="1" applyAlignment="1" applyProtection="1">
      <alignment vertical="top" wrapText="1" shrinkToFit="1"/>
      <protection locked="0"/>
    </xf>
    <xf numFmtId="0" fontId="73" fillId="0" borderId="103" xfId="0" applyFont="1" applyBorder="1" applyAlignment="1" applyProtection="1">
      <alignment vertical="top" wrapText="1" shrinkToFit="1"/>
      <protection locked="0"/>
    </xf>
  </cellXfs>
  <cellStyles count="2">
    <cellStyle name="桁区切り" xfId="1" builtinId="6"/>
    <cellStyle name="標準" xfId="0" builtinId="0"/>
  </cellStyles>
  <dxfs count="672">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ill>
        <patternFill>
          <bgColor theme="5" tint="0.79998168889431442"/>
        </patternFill>
      </fill>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ill>
        <patternFill>
          <bgColor theme="5" tint="0.79998168889431442"/>
        </patternFill>
      </fill>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ill>
        <patternFill>
          <bgColor theme="5" tint="0.79998168889431442"/>
        </patternFill>
      </fill>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ill>
        <patternFill>
          <bgColor theme="5" tint="0.79998168889431442"/>
        </patternFill>
      </fill>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ill>
        <patternFill>
          <bgColor theme="5" tint="0.79998168889431442"/>
        </patternFill>
      </fill>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ill>
        <patternFill>
          <bgColor theme="5" tint="0.79998168889431442"/>
        </patternFill>
      </fill>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ill>
        <patternFill>
          <bgColor theme="5" tint="0.79998168889431442"/>
        </patternFill>
      </fill>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ill>
        <patternFill>
          <bgColor theme="5" tint="0.79998168889431442"/>
        </patternFill>
      </fill>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ill>
        <patternFill>
          <bgColor theme="5" tint="0.79998168889431442"/>
        </patternFill>
      </fill>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ill>
        <patternFill>
          <bgColor theme="5" tint="0.79998168889431442"/>
        </patternFill>
      </fill>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ill>
        <patternFill>
          <bgColor theme="5" tint="0.79998168889431442"/>
        </patternFill>
      </fill>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ill>
        <patternFill>
          <bgColor theme="5" tint="0.79998168889431442"/>
        </patternFill>
      </fill>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s>
  <tableStyles count="1" defaultTableStyle="TableStyleMedium9" defaultPivotStyle="PivotStyleLight16">
    <tableStyle name="Invisible" pivot="0" table="0" count="0" xr9:uid="{3B12CFD8-D8D4-45B7-B8BD-5224E980FCE8}"/>
  </tableStyles>
  <colors>
    <mruColors>
      <color rgb="FF0000FF"/>
      <color rgb="FFFFFFCC"/>
      <color rgb="FFFFCC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metadata.xml" Type="http://schemas.openxmlformats.org/officeDocument/2006/relationships/sheetMetadata"/><Relationship Id="rId17"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F00A311-6E58-4B42-92AB-66EEC736FC9A}"/>
            </a:ext>
          </a:extLst>
        </xdr:cNvPr>
        <xdr:cNvSpPr/>
      </xdr:nvSpPr>
      <xdr:spPr>
        <a:xfrm>
          <a:off x="761047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782406F-CD7C-4F59-8094-CFA2DA06323A}"/>
            </a:ext>
          </a:extLst>
        </xdr:cNvPr>
        <xdr:cNvSpPr/>
      </xdr:nvSpPr>
      <xdr:spPr>
        <a:xfrm>
          <a:off x="7620000"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04B892C6-B6B2-427C-97D9-0CE8B4F3CC95}"/>
            </a:ext>
          </a:extLst>
        </xdr:cNvPr>
        <xdr:cNvSpPr/>
      </xdr:nvSpPr>
      <xdr:spPr>
        <a:xfrm>
          <a:off x="7620000"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39813714-8A68-4B52-A2FA-088A949EB797}"/>
            </a:ext>
          </a:extLst>
        </xdr:cNvPr>
        <xdr:cNvSpPr/>
      </xdr:nvSpPr>
      <xdr:spPr>
        <a:xfrm>
          <a:off x="7620000"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9169AA54-C255-45E6-9D0E-E4E7AEE84B63}"/>
            </a:ext>
          </a:extLst>
        </xdr:cNvPr>
        <xdr:cNvSpPr/>
      </xdr:nvSpPr>
      <xdr:spPr>
        <a:xfrm>
          <a:off x="7620000"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1D8DF256-2AD5-43CC-A206-651D751CFCFE}"/>
            </a:ext>
          </a:extLst>
        </xdr:cNvPr>
        <xdr:cNvSpPr/>
      </xdr:nvSpPr>
      <xdr:spPr>
        <a:xfrm>
          <a:off x="7620000"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19DA7955-4D92-43BD-B8E1-8C174425CECA}"/>
            </a:ext>
          </a:extLst>
        </xdr:cNvPr>
        <xdr:cNvSpPr/>
      </xdr:nvSpPr>
      <xdr:spPr>
        <a:xfrm>
          <a:off x="7620000"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A411B1DB-E8AC-4EC3-A8C2-20FC54B43D58}"/>
            </a:ext>
          </a:extLst>
        </xdr:cNvPr>
        <xdr:cNvSpPr/>
      </xdr:nvSpPr>
      <xdr:spPr>
        <a:xfrm>
          <a:off x="7620000"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08701B88-0F10-4AB8-B848-FA12B3271BE1}"/>
            </a:ext>
          </a:extLst>
        </xdr:cNvPr>
        <xdr:cNvSpPr/>
      </xdr:nvSpPr>
      <xdr:spPr>
        <a:xfrm>
          <a:off x="7620000"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A80E6840-2441-4D19-BB47-A9CE76C9EF1D}"/>
            </a:ext>
          </a:extLst>
        </xdr:cNvPr>
        <xdr:cNvSpPr/>
      </xdr:nvSpPr>
      <xdr:spPr>
        <a:xfrm>
          <a:off x="7620000"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A246BD32-63C9-4008-ABF6-4544B6AD12A4}"/>
            </a:ext>
          </a:extLst>
        </xdr:cNvPr>
        <xdr:cNvSpPr/>
      </xdr:nvSpPr>
      <xdr:spPr>
        <a:xfrm>
          <a:off x="7620000"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912C49C0-8C61-4983-9801-4BC79C75AB8B}"/>
            </a:ext>
          </a:extLst>
        </xdr:cNvPr>
        <xdr:cNvSpPr/>
      </xdr:nvSpPr>
      <xdr:spPr>
        <a:xfrm>
          <a:off x="7620000"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 Id="rId3" Target="../drawings/vmlDrawing10.vml" Type="http://schemas.openxmlformats.org/officeDocument/2006/relationships/vmlDrawing"/><Relationship Id="rId4" Target="../comments10.xml" Type="http://schemas.openxmlformats.org/officeDocument/2006/relationships/comment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 Id="rId3" Target="../drawings/vmlDrawing11.vml" Type="http://schemas.openxmlformats.org/officeDocument/2006/relationships/vmlDrawing"/><Relationship Id="rId4" Target="../comments11.xml" Type="http://schemas.openxmlformats.org/officeDocument/2006/relationships/comment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2.xml" Type="http://schemas.openxmlformats.org/officeDocument/2006/relationships/drawing"/><Relationship Id="rId3" Target="../drawings/vmlDrawing12.vml" Type="http://schemas.openxmlformats.org/officeDocument/2006/relationships/vmlDrawing"/><Relationship Id="rId4" Target="../comments12.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 Id="rId3" Target="../drawings/vmlDrawing5.vml" Type="http://schemas.openxmlformats.org/officeDocument/2006/relationships/vmlDrawing"/><Relationship Id="rId4" Target="../comments5.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 Id="rId3" Target="../drawings/vmlDrawing6.vml" Type="http://schemas.openxmlformats.org/officeDocument/2006/relationships/vmlDrawing"/><Relationship Id="rId4" Target="../comments6.xml" Type="http://schemas.openxmlformats.org/officeDocument/2006/relationships/comment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 Id="rId3" Target="../drawings/vmlDrawing7.vml" Type="http://schemas.openxmlformats.org/officeDocument/2006/relationships/vmlDrawing"/><Relationship Id="rId4" Target="../comments7.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 Id="rId3" Target="../drawings/vmlDrawing8.vml" Type="http://schemas.openxmlformats.org/officeDocument/2006/relationships/vmlDrawing"/><Relationship Id="rId4" Target="../comments8.xml" Type="http://schemas.openxmlformats.org/officeDocument/2006/relationships/comment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 Id="rId3" Target="../drawings/vmlDrawing9.vml" Type="http://schemas.openxmlformats.org/officeDocument/2006/relationships/vmlDrawing"/><Relationship Id="rId4" Target="../comments9.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A8A7F-CCA6-4B7D-9F6C-A345266AADD8}">
  <dimension ref="A1:CZ248"/>
  <sheetViews>
    <sheetView showGridLines="0" tabSelected="1"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5" style="1" customWidth="1"/>
    <col min="11" max="11" width="5.75" style="1" customWidth="1"/>
    <col min="12" max="12" width="5.875" style="1" customWidth="1"/>
    <col min="13" max="13" width="3.75" style="1" customWidth="1"/>
    <col min="14" max="14" width="7.375" style="1" customWidth="1"/>
    <col min="15" max="15" width="6.125" style="1" customWidth="1"/>
    <col min="16"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2.3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341" t="s">
        <v>128</v>
      </c>
      <c r="B1" s="342"/>
      <c r="C1" s="342"/>
      <c r="D1" s="342"/>
      <c r="E1" s="342"/>
      <c r="F1" s="343" t="s">
        <v>110</v>
      </c>
      <c r="G1" s="344"/>
      <c r="H1" s="344"/>
      <c r="I1" s="345" t="str">
        <f>IF(AI1="エラーなし","-","コメント(S列)をご確認ください。")</f>
        <v>コメント(S列)をご確認ください。</v>
      </c>
      <c r="J1" s="346"/>
      <c r="K1" s="346"/>
      <c r="L1" s="346"/>
      <c r="M1" s="346"/>
      <c r="N1" s="34" t="str">
        <f>IF($F$1="委託業務従事日誌","契約管理番号：","事業番号：")</f>
        <v>契約管理番号：</v>
      </c>
      <c r="O1" s="347" t="s">
        <v>162</v>
      </c>
      <c r="P1" s="348"/>
      <c r="Q1" s="12" t="str">
        <f>IF($F$1="委託業務従事日誌","別紙７","")</f>
        <v>別紙７</v>
      </c>
      <c r="R1" s="349" t="s">
        <v>50</v>
      </c>
      <c r="S1" s="85" t="s">
        <v>94</v>
      </c>
      <c r="T1" s="105"/>
      <c r="U1" s="80"/>
      <c r="V1" s="80"/>
      <c r="W1" s="80"/>
      <c r="X1" s="80"/>
      <c r="Y1" s="326" t="s">
        <v>77</v>
      </c>
      <c r="Z1" s="326" t="s">
        <v>78</v>
      </c>
      <c r="AA1" s="326" t="s">
        <v>79</v>
      </c>
      <c r="AB1" s="326" t="s">
        <v>80</v>
      </c>
      <c r="AC1" s="326" t="s">
        <v>83</v>
      </c>
      <c r="AD1" s="326" t="s">
        <v>81</v>
      </c>
      <c r="AE1" s="326" t="s">
        <v>82</v>
      </c>
      <c r="AF1" s="326" t="s">
        <v>127</v>
      </c>
      <c r="AG1" s="326"/>
      <c r="AH1" s="73" t="s">
        <v>25</v>
      </c>
      <c r="AI1" s="74" t="str">
        <f>IF(COUNTIF(AI2:AI26,"○")=COUNTA(AH2:AH26),"エラーなし","エラーあり")</f>
        <v>エラーあり</v>
      </c>
      <c r="AJ1" s="77" t="s">
        <v>37</v>
      </c>
      <c r="AK1" s="77"/>
      <c r="AO1" s="30"/>
      <c r="AP1" s="30"/>
      <c r="AQ1" s="30"/>
      <c r="AR1" s="30"/>
      <c r="AS1" s="30"/>
    </row>
    <row r="2" spans="1:104" ht="17.100000000000001" customHeight="1" thickBot="1">
      <c r="A2" s="336" t="s">
        <v>14</v>
      </c>
      <c r="B2" s="337"/>
      <c r="C2" s="337"/>
      <c r="D2" s="337"/>
      <c r="E2" s="337"/>
      <c r="F2" s="337"/>
      <c r="G2" s="337"/>
      <c r="H2" s="102"/>
      <c r="I2" s="103"/>
      <c r="J2" s="103"/>
      <c r="K2" s="103"/>
      <c r="L2" s="103"/>
      <c r="M2" s="103"/>
      <c r="N2" s="103"/>
      <c r="O2" s="103"/>
      <c r="P2" s="103" t="s">
        <v>20</v>
      </c>
      <c r="Q2" s="79"/>
      <c r="R2" s="350"/>
      <c r="S2" s="80" t="str" cm="1">
        <f t="array" ref="S2">IF(AND(AI2="○",AI3="○"),"○",_xlfn.IFS(AI2="○","",AI2="✕","✕　"&amp;AJ2&amp;"　　")&amp;_xlfn.IFS(AI3="○","",AI3="✕","✕　"&amp;AJ3))</f>
        <v>○</v>
      </c>
      <c r="T2" s="80"/>
      <c r="W2" s="80"/>
      <c r="X2" s="80"/>
      <c r="Y2" s="327"/>
      <c r="Z2" s="327"/>
      <c r="AA2" s="327"/>
      <c r="AB2" s="327"/>
      <c r="AC2" s="327"/>
      <c r="AD2" s="327"/>
      <c r="AE2" s="327"/>
      <c r="AF2" s="327"/>
      <c r="AG2" s="327"/>
      <c r="AH2" s="181" t="s">
        <v>33</v>
      </c>
      <c r="AI2" s="182" t="str">
        <f>IF(A1="","✕","○")</f>
        <v>○</v>
      </c>
      <c r="AJ2" s="78" t="s">
        <v>43</v>
      </c>
    </row>
    <row r="3" spans="1:104" ht="17.100000000000001" customHeight="1" thickBot="1">
      <c r="A3" s="338" t="str">
        <f>IF($F$1="委託業務従事日誌","委託業務の名称：","助成事業の名称：")</f>
        <v>委託業務の名称：</v>
      </c>
      <c r="B3" s="330"/>
      <c r="C3" s="330"/>
      <c r="D3" s="330"/>
      <c r="E3" s="328" t="s">
        <v>133</v>
      </c>
      <c r="F3" s="329"/>
      <c r="G3" s="329"/>
      <c r="H3" s="329"/>
      <c r="I3" s="329"/>
      <c r="J3" s="329"/>
      <c r="K3" s="329"/>
      <c r="L3" s="329"/>
      <c r="M3" s="329"/>
      <c r="N3" s="329"/>
      <c r="O3" s="329"/>
      <c r="P3" s="329"/>
      <c r="Q3" s="98"/>
      <c r="R3" s="350"/>
      <c r="S3" s="80" t="str" cm="1">
        <f t="array" ref="S3">IF(AND(AI4="○",AI5="○"),"○",_xlfn.IFS(AI4="○","",AI4="✕","✕　"&amp;AJ4&amp;"　　")&amp;_xlfn.IFS(AI5="○","",AI5="✕","✕　"&amp;AJ5))</f>
        <v>✕　“他のNEDO事業有無”が未選択。　　✕　“他の公的事業有無”が未選択。</v>
      </c>
      <c r="T3" s="80"/>
      <c r="W3" s="80"/>
      <c r="X3" s="80"/>
      <c r="Y3" s="327"/>
      <c r="Z3" s="327"/>
      <c r="AA3" s="327"/>
      <c r="AB3" s="327"/>
      <c r="AC3" s="327"/>
      <c r="AD3" s="327"/>
      <c r="AE3" s="327"/>
      <c r="AF3" s="327"/>
      <c r="AG3" s="327"/>
      <c r="AH3" s="183" t="s">
        <v>32</v>
      </c>
      <c r="AI3" s="184" t="str">
        <f>IF(O1="","✕","○")</f>
        <v>○</v>
      </c>
      <c r="AJ3" s="78" t="s">
        <v>38</v>
      </c>
      <c r="AO3" s="170" t="s">
        <v>114</v>
      </c>
      <c r="AP3" s="172" t="s">
        <v>113</v>
      </c>
      <c r="AQ3" s="3"/>
      <c r="AR3" s="3"/>
      <c r="AS3" s="3"/>
    </row>
    <row r="4" spans="1:104" ht="17.100000000000001" customHeight="1" thickBot="1">
      <c r="A4" s="339"/>
      <c r="B4" s="340"/>
      <c r="C4" s="340"/>
      <c r="D4" s="340"/>
      <c r="E4" s="328" t="s">
        <v>132</v>
      </c>
      <c r="F4" s="329"/>
      <c r="G4" s="329"/>
      <c r="H4" s="329"/>
      <c r="I4" s="329"/>
      <c r="J4" s="329"/>
      <c r="K4" s="329"/>
      <c r="L4" s="329"/>
      <c r="M4" s="329"/>
      <c r="N4" s="329"/>
      <c r="O4" s="329"/>
      <c r="P4" s="329"/>
      <c r="Q4" s="98"/>
      <c r="S4" s="80" t="str">
        <f>IF(COUNTA(E3:P5)&gt;=1,"○","✕ "&amp;AJ6)</f>
        <v>○</v>
      </c>
      <c r="T4" s="80"/>
      <c r="W4" s="80"/>
      <c r="X4" s="80"/>
      <c r="Y4" s="327"/>
      <c r="Z4" s="327"/>
      <c r="AA4" s="327"/>
      <c r="AB4" s="327"/>
      <c r="AC4" s="327"/>
      <c r="AD4" s="327"/>
      <c r="AE4" s="327"/>
      <c r="AF4" s="327"/>
      <c r="AG4" s="327"/>
      <c r="AH4" s="183" t="s">
        <v>31</v>
      </c>
      <c r="AI4" s="184" t="str" cm="1">
        <f t="array" ref="AI4">_xlfn.IFS(H2="あり","○",H2="なし","○",TRUE,"✕")</f>
        <v>✕</v>
      </c>
      <c r="AJ4" s="78" t="s">
        <v>39</v>
      </c>
      <c r="AO4" s="171">
        <f>I9</f>
        <v>0</v>
      </c>
      <c r="AP4" s="173" t="e">
        <f>VLOOKUP($AO$4,$AO$11:$AS$19,2,)</f>
        <v>#N/A</v>
      </c>
      <c r="AQ4" s="3"/>
      <c r="AR4" s="3"/>
      <c r="AS4" s="3"/>
    </row>
    <row r="5" spans="1:104" ht="17.100000000000001" customHeight="1">
      <c r="A5" s="339"/>
      <c r="B5" s="340"/>
      <c r="C5" s="340"/>
      <c r="D5" s="340"/>
      <c r="E5" s="328" t="s">
        <v>163</v>
      </c>
      <c r="F5" s="329"/>
      <c r="G5" s="329"/>
      <c r="H5" s="329"/>
      <c r="I5" s="329"/>
      <c r="J5" s="329"/>
      <c r="K5" s="329"/>
      <c r="L5" s="329"/>
      <c r="M5" s="329"/>
      <c r="N5" s="329"/>
      <c r="O5" s="329"/>
      <c r="P5" s="329"/>
      <c r="Q5" s="98"/>
      <c r="R5" s="82"/>
      <c r="S5" s="80"/>
      <c r="T5" s="80"/>
      <c r="U5" s="29"/>
      <c r="V5" s="29"/>
      <c r="W5" s="80"/>
      <c r="X5" s="80"/>
      <c r="Y5" s="327"/>
      <c r="Z5" s="327"/>
      <c r="AA5" s="327"/>
      <c r="AB5" s="327"/>
      <c r="AC5" s="327"/>
      <c r="AD5" s="327"/>
      <c r="AE5" s="327"/>
      <c r="AF5" s="327"/>
      <c r="AG5" s="327"/>
      <c r="AH5" s="183" t="s">
        <v>30</v>
      </c>
      <c r="AI5" s="184" t="str" cm="1">
        <f t="array" ref="AI5">_xlfn.IFS(Q2="あり","○",Q2="なし","○",TRUE,"✕")</f>
        <v>✕</v>
      </c>
      <c r="AJ5" s="78" t="s">
        <v>95</v>
      </c>
      <c r="AO5" s="160"/>
      <c r="AP5" s="174" t="e">
        <f>VLOOKUP($AO$4,$AO$11:$AS$19,3,)</f>
        <v>#N/A</v>
      </c>
      <c r="AQ5" s="3"/>
      <c r="AR5" s="3"/>
      <c r="AS5" s="3"/>
    </row>
    <row r="6" spans="1:104" ht="17.100000000000001" customHeight="1">
      <c r="A6" s="338" t="str">
        <f>IF($F$1="委託業務従事日誌","再委託等項目：","委託・共同研究項目：")</f>
        <v>再委託等項目：</v>
      </c>
      <c r="B6" s="330"/>
      <c r="C6" s="330"/>
      <c r="D6" s="330"/>
      <c r="E6" s="328" t="s">
        <v>15</v>
      </c>
      <c r="F6" s="329"/>
      <c r="G6" s="329"/>
      <c r="H6" s="329"/>
      <c r="I6" s="329"/>
      <c r="J6" s="329"/>
      <c r="K6" s="329"/>
      <c r="L6" s="329"/>
      <c r="M6" s="329"/>
      <c r="N6" s="329"/>
      <c r="O6" s="329"/>
      <c r="P6" s="329"/>
      <c r="Q6" s="98"/>
      <c r="S6" s="80"/>
      <c r="T6" s="80"/>
      <c r="W6" s="80"/>
      <c r="X6" s="80"/>
      <c r="Y6" s="327"/>
      <c r="Z6" s="327"/>
      <c r="AA6" s="327"/>
      <c r="AB6" s="327"/>
      <c r="AC6" s="327"/>
      <c r="AD6" s="327"/>
      <c r="AE6" s="327"/>
      <c r="AF6" s="327"/>
      <c r="AG6" s="327"/>
      <c r="AH6" s="183" t="s">
        <v>29</v>
      </c>
      <c r="AI6" s="184" t="str">
        <f>IF(COUNTA(E3:P5)&gt;=1,"○","✕")</f>
        <v>○</v>
      </c>
      <c r="AJ6" s="78" t="s">
        <v>40</v>
      </c>
      <c r="AO6" s="160"/>
      <c r="AP6" s="174" t="e">
        <f>VLOOKUP($AO$4,$AO$11:$AS$19,4,)</f>
        <v>#N/A</v>
      </c>
      <c r="AQ6" s="3"/>
      <c r="AR6" s="3"/>
      <c r="AS6" s="3"/>
    </row>
    <row r="7" spans="1:104" ht="17.100000000000001" customHeight="1" thickBot="1">
      <c r="A7" s="97"/>
      <c r="B7" s="104"/>
      <c r="C7" s="330" t="str">
        <f>IF($F$1="委託業務従事日誌","委託先等名称：","助成先等名称：")</f>
        <v>委託先等名称：</v>
      </c>
      <c r="D7" s="331"/>
      <c r="E7" s="328" t="s">
        <v>129</v>
      </c>
      <c r="F7" s="329"/>
      <c r="G7" s="329"/>
      <c r="H7" s="329"/>
      <c r="I7" s="329"/>
      <c r="J7" s="329"/>
      <c r="K7" s="329"/>
      <c r="L7" s="329"/>
      <c r="M7" s="329"/>
      <c r="N7" s="329"/>
      <c r="O7" s="329"/>
      <c r="P7" s="329"/>
      <c r="Q7" s="98"/>
      <c r="R7" s="81" t="s">
        <v>49</v>
      </c>
      <c r="S7" s="80" t="str" cm="1">
        <f t="array" ref="S7">IF(COUNTA(E7)&gt;=1,_xlfn.IFS(E7=" ","✕"&amp;AJ7,E7="　","✕"&amp;AJ7,TRUE,"○"),"✕"&amp;AJ7)</f>
        <v>○</v>
      </c>
      <c r="T7" s="80"/>
      <c r="U7" s="30"/>
      <c r="V7" s="30"/>
      <c r="W7" s="80"/>
      <c r="X7" s="80"/>
      <c r="Y7" s="327"/>
      <c r="Z7" s="327"/>
      <c r="AA7" s="327"/>
      <c r="AB7" s="327"/>
      <c r="AC7" s="327"/>
      <c r="AD7" s="327"/>
      <c r="AE7" s="327"/>
      <c r="AF7" s="327"/>
      <c r="AG7" s="327"/>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351" t="s">
        <v>75</v>
      </c>
      <c r="D8" s="331"/>
      <c r="E8" s="389" t="s">
        <v>130</v>
      </c>
      <c r="F8" s="390"/>
      <c r="G8" s="390"/>
      <c r="H8" s="390"/>
      <c r="J8" s="35"/>
      <c r="K8" s="53"/>
      <c r="L8" s="53" t="str">
        <f>IF($F$1="委託業務従事日誌","業務管理者等","主任研究者等")&amp;"　所属："</f>
        <v>業務管理者等　所属：</v>
      </c>
      <c r="M8" s="53"/>
      <c r="N8" s="389" t="s">
        <v>134</v>
      </c>
      <c r="O8" s="390"/>
      <c r="P8" s="390"/>
      <c r="Q8" s="99"/>
      <c r="R8" s="81" t="s">
        <v>49</v>
      </c>
      <c r="S8" s="80" t="str" cm="1">
        <f t="array" ref="S8">_xlfn.IFS(AND(COUNTA(E8)&gt;=1,COUNTA(N8)&gt;=1),"○",TRUE,IF(COUNTA(E8)&gt;=1,"","✕ "&amp;AJ8&amp;" ")&amp;IF(COUNTA(N8)&gt;=1,"","✕ "&amp;AJ10))</f>
        <v>○</v>
      </c>
      <c r="T8" s="80"/>
      <c r="W8" s="80"/>
      <c r="X8" s="80"/>
      <c r="Y8" s="327"/>
      <c r="Z8" s="327"/>
      <c r="AA8" s="327"/>
      <c r="AB8" s="327"/>
      <c r="AC8" s="327"/>
      <c r="AD8" s="327"/>
      <c r="AE8" s="327"/>
      <c r="AF8" s="327"/>
      <c r="AG8" s="327"/>
      <c r="AH8" s="185" t="s">
        <v>97</v>
      </c>
      <c r="AI8" s="184" t="str">
        <f>IF(COUNTA(E8)&gt;=1,"○","✕")</f>
        <v>○</v>
      </c>
      <c r="AJ8" s="78" t="s">
        <v>96</v>
      </c>
      <c r="AO8" s="160"/>
      <c r="AP8" s="192"/>
      <c r="AQ8" s="3"/>
      <c r="AR8" s="3"/>
      <c r="AS8" s="3"/>
    </row>
    <row r="9" spans="1:104" ht="22.5" customHeight="1">
      <c r="A9" s="391" t="s">
        <v>107</v>
      </c>
      <c r="B9" s="158"/>
      <c r="C9" s="108"/>
      <c r="D9" s="106" t="s">
        <v>3</v>
      </c>
      <c r="E9" s="389" t="s">
        <v>177</v>
      </c>
      <c r="F9" s="389"/>
      <c r="G9" s="389"/>
      <c r="H9" s="389"/>
      <c r="I9" s="393"/>
      <c r="J9" s="394"/>
      <c r="K9" s="52"/>
      <c r="L9" s="52" t="s">
        <v>6</v>
      </c>
      <c r="M9" s="52"/>
      <c r="N9" s="389" t="s">
        <v>131</v>
      </c>
      <c r="O9" s="390"/>
      <c r="P9" s="390"/>
      <c r="Q9" s="99"/>
      <c r="R9" s="81" t="s">
        <v>49</v>
      </c>
      <c r="S9" s="80" t="str" cm="1">
        <f t="array" ref="S9">_xlfn.IFS(AND(COUNTA(E9)&gt;=1,COUNTA(N9)&gt;=1),"○",TRUE,IF(COUNTA(E9)&gt;=1,"","✕ "&amp;AJ9&amp;" ")&amp;IF(COUNTA(N9)&gt;=1,"","✕ "&amp;AJ11))</f>
        <v>○</v>
      </c>
      <c r="T9" s="80"/>
      <c r="W9" s="80"/>
      <c r="X9" s="80"/>
      <c r="Y9" s="327"/>
      <c r="Z9" s="327"/>
      <c r="AA9" s="327"/>
      <c r="AB9" s="327"/>
      <c r="AC9" s="327"/>
      <c r="AD9" s="327"/>
      <c r="AE9" s="327"/>
      <c r="AF9" s="327"/>
      <c r="AG9" s="327"/>
      <c r="AH9" s="183" t="s">
        <v>99</v>
      </c>
      <c r="AI9" s="184" t="str">
        <f>IF(COUNTA(E9)&gt;=1,"○","✕")</f>
        <v>○</v>
      </c>
      <c r="AJ9" s="78" t="s">
        <v>98</v>
      </c>
      <c r="AO9" s="160"/>
      <c r="AP9" s="159"/>
      <c r="AQ9" s="3"/>
      <c r="AR9" s="3"/>
      <c r="AS9" s="3"/>
    </row>
    <row r="10" spans="1:104" ht="30" customHeight="1" thickBot="1">
      <c r="A10" s="392"/>
      <c r="B10" s="70">
        <f>COUNTIF($B$13:$B$43,"月")+COUNTIF($B$13:$B$43,"火")+COUNTIF($B$13:$B$43,"水")+COUNTIF($B$13:$B$43,"木")+COUNTIF($B$13:$B$43,"金")+COUNTIF($B$13:$B$43,"土")+COUNTIF($B$13:$B$43,"日")-COUNTIF($C$13:$C$43,"休日")-COUNTIF($C$13:$C$43,"休日出勤")-COUNTIF($C$13:$C$43,"振休")-COUNTIF($C$13:$C$43,"代休")</f>
        <v>21</v>
      </c>
      <c r="C10" s="395" t="str">
        <f>"←稼働"&amp;F54&amp;"日
 + "&amp;"休暇"&amp;E54&amp;"日"</f>
        <v>←稼働21日
 + 休暇0日</v>
      </c>
      <c r="D10" s="396"/>
      <c r="E10" s="332" t="str">
        <f>IF(OR(I9="管理職/高プロ",I9="固定残業代有",I9="(大学・国研等)管理職/高プロ"),"所定労働時間                                                                                                                                                                                              (h/日)","")</f>
        <v/>
      </c>
      <c r="F10" s="333"/>
      <c r="G10" s="100"/>
      <c r="H10" s="334" t="str" cm="1">
        <f t="array" ref="H10">_xlfn.IFS(OR(N54="管理職",N54="裁量労働制",N54="固定残業制"),"時間休(h/月)",OR(N54="(大学・国研等)裁量労働制"),"給与支給上の休日労働時間(h/月)",TRUE,"")</f>
        <v/>
      </c>
      <c r="I10" s="335"/>
      <c r="J10" s="107"/>
      <c r="K10" s="334" t="str" cm="1">
        <f t="array" ref="K10">_xlfn.IFS(OR(N54="裁量労働制",N54="(大学・国研等)裁量労働制"),"労基提出した協定上
の みなし時間(h/日)",N54="固定残業制","雇用契約に記載の
固定残業時間(h/月)",TRUE,"")</f>
        <v/>
      </c>
      <c r="L10" s="335"/>
      <c r="M10" s="335"/>
      <c r="N10" s="107"/>
      <c r="O10" s="373" t="str" cm="1">
        <f t="array" ref="O10">_xlfn.IFS(OR(H2="あり",Q2="あり"),"他の公的事業
従事(h/月)",AND(H2="なし",Q2="なし"),"",TRUE,"")</f>
        <v/>
      </c>
      <c r="P10" s="335"/>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327"/>
      <c r="Z10" s="327"/>
      <c r="AA10" s="327"/>
      <c r="AB10" s="327"/>
      <c r="AC10" s="327"/>
      <c r="AD10" s="327"/>
      <c r="AE10" s="327"/>
      <c r="AF10" s="327"/>
      <c r="AG10" s="327"/>
      <c r="AH10" s="183" t="s">
        <v>100</v>
      </c>
      <c r="AI10" s="184" t="str">
        <f>IF(COUNTA(N8)&gt;=1,"○","✕")</f>
        <v>○</v>
      </c>
      <c r="AJ10" s="78" t="s">
        <v>101</v>
      </c>
      <c r="AO10" s="94"/>
      <c r="AP10" s="3"/>
      <c r="AQ10" s="3"/>
      <c r="AR10" s="3"/>
      <c r="AS10" s="3"/>
    </row>
    <row r="11" spans="1:104" s="3" customFormat="1" ht="17.100000000000001" customHeight="1" thickBot="1">
      <c r="A11" s="374" t="s">
        <v>0</v>
      </c>
      <c r="B11" s="376" t="s">
        <v>1</v>
      </c>
      <c r="C11" s="378" t="s">
        <v>92</v>
      </c>
      <c r="D11" s="380" t="s">
        <v>9</v>
      </c>
      <c r="E11" s="381"/>
      <c r="F11" s="381"/>
      <c r="G11" s="382"/>
      <c r="H11" s="383" t="s">
        <v>7</v>
      </c>
      <c r="I11" s="383" t="s">
        <v>8</v>
      </c>
      <c r="J11" s="385" t="s">
        <v>91</v>
      </c>
      <c r="K11" s="385"/>
      <c r="L11" s="385"/>
      <c r="M11" s="385"/>
      <c r="N11" s="385"/>
      <c r="O11" s="385"/>
      <c r="P11" s="385"/>
      <c r="Q11" s="386"/>
      <c r="R11" s="81"/>
      <c r="S11" s="110"/>
      <c r="T11" s="80"/>
      <c r="W11" s="80"/>
      <c r="X11" s="80"/>
      <c r="Y11" s="327"/>
      <c r="Z11" s="327"/>
      <c r="AA11" s="327"/>
      <c r="AB11" s="327"/>
      <c r="AC11" s="327"/>
      <c r="AD11" s="327"/>
      <c r="AE11" s="327"/>
      <c r="AF11" s="327"/>
      <c r="AG11" s="327"/>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375"/>
      <c r="B12" s="377"/>
      <c r="C12" s="379"/>
      <c r="D12" s="49" t="s">
        <v>4</v>
      </c>
      <c r="E12" s="4" t="s">
        <v>5</v>
      </c>
      <c r="F12" s="5" t="s">
        <v>4</v>
      </c>
      <c r="G12" s="4" t="s">
        <v>5</v>
      </c>
      <c r="H12" s="384"/>
      <c r="I12" s="384"/>
      <c r="J12" s="387"/>
      <c r="K12" s="387"/>
      <c r="L12" s="387"/>
      <c r="M12" s="387"/>
      <c r="N12" s="387"/>
      <c r="O12" s="387"/>
      <c r="P12" s="387"/>
      <c r="Q12" s="388"/>
      <c r="R12" s="81"/>
      <c r="S12" s="110" t="str">
        <f>IF(TEXT(ABS((E23-D23)+(G23-F23)-H23),IF((E23-D23)+(G23-F23)&lt;H23,"-[h]:mm","[h]:mm"))&lt;"0:00"*1,"✕","○")</f>
        <v>○</v>
      </c>
      <c r="T12" s="80"/>
      <c r="W12" s="80"/>
      <c r="X12" s="80"/>
      <c r="Y12" s="327"/>
      <c r="Z12" s="327"/>
      <c r="AA12" s="327"/>
      <c r="AB12" s="327"/>
      <c r="AC12" s="327"/>
      <c r="AD12" s="327"/>
      <c r="AE12" s="327"/>
      <c r="AF12" s="327"/>
      <c r="AG12" s="32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45748</v>
      </c>
      <c r="B13" s="45" t="str">
        <f>TEXT(A13,"aaa")</f>
        <v>火</v>
      </c>
      <c r="C13" s="95" t="s">
        <v>126</v>
      </c>
      <c r="D13" s="24"/>
      <c r="E13" s="25"/>
      <c r="F13" s="32"/>
      <c r="G13" s="25"/>
      <c r="H13" s="33"/>
      <c r="I13" s="6" t="str" cm="1">
        <f t="array" ref="I13">IFERROR(_xlfn.IFS(AND(D13&gt;0,E13=""),"--",AND(F13&gt;0,G13=""),"--",VALUE(TEXT(E13-D13,"[h]:mm"))+VALUE(TEXT(G13-F13,"[h]:mm"))-VALUE(TEXT(H13,"[h]:mm"))=0,"",VALUE(TEXT(E13-D13,"[h]:mm"))+VALUE(TEXT(G13-F13,"[h]:mm"))-VALUE(TEXT(H13,"[h]:mm"))&lt;0,"-",TRUE,(E13-D13)+(G13-F13)-H13),"-")</f>
        <v/>
      </c>
      <c r="J13" s="446"/>
      <c r="K13" s="447"/>
      <c r="L13" s="447"/>
      <c r="M13" s="447"/>
      <c r="N13" s="447"/>
      <c r="O13" s="447"/>
      <c r="P13" s="447"/>
      <c r="Q13" s="448"/>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189" t="str" cm="1">
        <f t="array" ref="AB13">_xlfn.IFS(AND(D13="",F13="",COUNTA($J$13)=0),"○",AND(I13="",COUNTA($J$13)=1),IF(OR($I$13&lt;&gt;"",$I$14&lt;&gt;"",$I$15&lt;&gt;"",$I$16&lt;&gt;"",$I$17&lt;&gt;""),"○","△"),AND(I13&gt;0,COUNTA($J$13)=1),"○",AND(I13="-",COUNTA($J$13)=1),"✕",TRUE,"✕")</f>
        <v>○</v>
      </c>
      <c r="AC13" s="75"/>
      <c r="AD13" s="75" t="str">
        <f t="shared" ref="AD13:AD43" si="0">IF(AND(D13&lt;=E13,F13&lt;=G13),"○","✕")</f>
        <v>○</v>
      </c>
      <c r="AE13" s="75" t="str" cm="1">
        <f t="array" ref="AE13">_xlfn.IFS(AND(E13&gt;0,D13=""),"✕",AND(G13&gt;0,F13=""),"✕",AND(F13&gt;0,E13&gt;F13),"✕",TRUE,"○")</f>
        <v>○</v>
      </c>
      <c r="AF13" s="189" t="str" cm="1">
        <f t="array" ref="AF13">IF(OR($I$9="管理職/高プロ",$I$9="裁量",$I$9="固定残業代有"),IF(OR(C13="休日",C13="休暇"),IF(AND(D13="",E13="",F13="",G13="",H13="",$J$13=""),"○",_xlfn.IFS(OR(D13&lt;&gt;"",E13&lt;&gt;"",F13&lt;&gt;"",G13&lt;&gt;"",H13&lt;&gt;""),"✕",AND(OR($I$13&gt;0,$I$14&gt;0,$I$15&gt;0,$I$16&gt;0,$I$17&gt;0),COUNTA($J$13)=1),"○",TRUE,"✕")),"○"),"○")</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45749</v>
      </c>
      <c r="B14" s="46" t="str">
        <f>TEXT(A14,"aaa")</f>
        <v>水</v>
      </c>
      <c r="C14" s="95" t="s">
        <v>126</v>
      </c>
      <c r="D14" s="60"/>
      <c r="E14" s="15"/>
      <c r="F14" s="16"/>
      <c r="G14" s="17"/>
      <c r="H14" s="18"/>
      <c r="I14" s="6" t="str" cm="1">
        <f t="array" ref="I14">IFERROR(_xlfn.IFS(AND(D14&gt;0,E14=""),"--",AND(F14&gt;0,G14=""),"--",VALUE(TEXT(E14-D14,"[h]:mm"))+VALUE(TEXT(G14-F14,"[h]:mm"))-VALUE(TEXT(H14,"[h]:mm"))=0,"",VALUE(TEXT(E14-D14,"[h]:mm"))+VALUE(TEXT(G14-F14,"[h]:mm"))-VALUE(TEXT(H14,"[h]:mm"))&lt;0,"-",TRUE,(E14-D14)+(G14-F14)-H14),"-")</f>
        <v/>
      </c>
      <c r="J14" s="367"/>
      <c r="K14" s="368"/>
      <c r="L14" s="368"/>
      <c r="M14" s="368"/>
      <c r="N14" s="368"/>
      <c r="O14" s="368"/>
      <c r="P14" s="368"/>
      <c r="Q14" s="369"/>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189" t="str" cm="1">
        <f t="array" ref="AB14">_xlfn.IFS(AND(D14="",F14="",COUNTA($J$13)=0),"○",AND(I14="",COUNTA($J$13)=1),IF(OR($I$13&lt;&gt;"",$I$14&lt;&gt;"",$I$15&lt;&gt;"",$I$16&lt;&gt;"",$I$17&lt;&gt;""),"○","△"),AND(I14&gt;0,COUNTA($J$13)=1),"○",AND(I14="-",COUNTA($J$13)=1),"✕",TRUE,"✕")</f>
        <v>○</v>
      </c>
      <c r="AC14" s="75"/>
      <c r="AD14" s="75" t="str">
        <f t="shared" si="0"/>
        <v>○</v>
      </c>
      <c r="AE14" s="75" t="str" cm="1">
        <f t="array" ref="AE14">_xlfn.IFS(AND(E14&gt;0,D14=""),"✕",AND(G14&gt;0,F14=""),"✕",AND(F14&gt;0,E14&gt;F14),"✕",TRUE,"○")</f>
        <v>○</v>
      </c>
      <c r="AF14" s="189" t="str" cm="1">
        <f t="array" ref="AF14">IF(OR($I$9="管理職/高プロ",$I$9="裁量",$I$9="固定残業代有"),IF(OR(C14="休日",C14="休暇"),IF(AND(D14="",E14="",F14="",G14="",H14="",$J$13=""),"○",_xlfn.IFS(OR(D14&lt;&gt;"",E14&lt;&gt;"",F14&lt;&gt;"",G14&lt;&gt;"",H14&lt;&gt;""),"✕",AND(OR($I$13&gt;0,$I$14&gt;0,$I$15&gt;0,$I$16&gt;0,$I$17&gt;0),COUNTA($J$13)=1),"○",TRUE,"✕")),"○"),"○")</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45750</v>
      </c>
      <c r="B15" s="46" t="str">
        <f t="shared" ref="B15:B18" si="2">TEXT(A15,"aaa")</f>
        <v>木</v>
      </c>
      <c r="C15" s="95" t="s">
        <v>126</v>
      </c>
      <c r="D15" s="60"/>
      <c r="E15" s="15"/>
      <c r="F15" s="16"/>
      <c r="G15" s="17"/>
      <c r="H15" s="18"/>
      <c r="I15" s="6" t="str" cm="1">
        <f t="array" ref="I15">IFERROR(_xlfn.IFS(AND(D15&gt;0,E15=""),"--",AND(F15&gt;0,G15=""),"--",VALUE(TEXT(E15-D15,"[h]:mm"))+VALUE(TEXT(G15-F15,"[h]:mm"))-VALUE(TEXT(H15,"[h]:mm"))=0,"",VALUE(TEXT(E15-D15,"[h]:mm"))+VALUE(TEXT(G15-F15,"[h]:mm"))-VALUE(TEXT(H15,"[h]:mm"))&lt;0,"-",TRUE,(E15-D15)+(G15-F15)-H15),"-")</f>
        <v/>
      </c>
      <c r="J15" s="367"/>
      <c r="K15" s="368"/>
      <c r="L15" s="368"/>
      <c r="M15" s="368"/>
      <c r="N15" s="368"/>
      <c r="O15" s="368"/>
      <c r="P15" s="368"/>
      <c r="Q15" s="369"/>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189" t="str" cm="1">
        <f t="array" ref="AB15">_xlfn.IFS(AND(D15="",F15="",COUNTA($J$13)=0),"○",AND(I15="",COUNTA($J$13)=1),IF(OR($I$13&lt;&gt;"",$I$14&lt;&gt;"",$I$15&lt;&gt;"",$I$16&lt;&gt;"",$I$17&lt;&gt;""),"○","△"),AND(I15&gt;0,COUNTA($J$13)=1),"○",AND(I15="-",COUNTA($J$13)=1),"✕",TRUE,"✕")</f>
        <v>○</v>
      </c>
      <c r="AC15" s="75"/>
      <c r="AD15" s="75" t="str">
        <f t="shared" si="0"/>
        <v>○</v>
      </c>
      <c r="AE15" s="75" t="str" cm="1">
        <f t="array" ref="AE15">_xlfn.IFS(AND(E15&gt;0,D15=""),"✕",AND(G15&gt;0,F15=""),"✕",AND(F15&gt;0,E15&gt;F15),"✕",TRUE,"○")</f>
        <v>○</v>
      </c>
      <c r="AF15" s="189" t="str" cm="1">
        <f t="array" ref="AF15">IF(OR($I$9="管理職/高プロ",$I$9="裁量",$I$9="固定残業代有"),IF(OR(C15="休日",C15="休暇"),IF(AND(D15="",E15="",F15="",G15="",H15="",$J$13=""),"○",_xlfn.IFS(OR(D15&lt;&gt;"",E15&lt;&gt;"",F15&lt;&gt;"",G15&lt;&gt;"",H15&lt;&gt;""),"✕",AND(OR($I$13&gt;0,$I$14&gt;0,$I$15&gt;0,$I$16&gt;0,$I$17&gt;0),COUNTA($J$13)=1),"○",TRUE,"✕")),"○"),"○")</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45751</v>
      </c>
      <c r="B16" s="46" t="str">
        <f t="shared" si="2"/>
        <v>金</v>
      </c>
      <c r="C16" s="95" t="s">
        <v>126</v>
      </c>
      <c r="D16" s="60"/>
      <c r="E16" s="15"/>
      <c r="F16" s="16"/>
      <c r="G16" s="17"/>
      <c r="H16" s="18"/>
      <c r="I16" s="6" t="str" cm="1">
        <f t="array" ref="I16">IFERROR(_xlfn.IFS(AND(D16&gt;0,E16=""),"--",AND(F16&gt;0,G16=""),"--",VALUE(TEXT(E16-D16,"[h]:mm"))+VALUE(TEXT(G16-F16,"[h]:mm"))-VALUE(TEXT(H16,"[h]:mm"))=0,"",VALUE(TEXT(E16-D16,"[h]:mm"))+VALUE(TEXT(G16-F16,"[h]:mm"))-VALUE(TEXT(H16,"[h]:mm"))&lt;0,"-",TRUE,(E16-D16)+(G16-F16)-H16),"-")</f>
        <v/>
      </c>
      <c r="J16" s="367"/>
      <c r="K16" s="368"/>
      <c r="L16" s="368"/>
      <c r="M16" s="368"/>
      <c r="N16" s="368"/>
      <c r="O16" s="368"/>
      <c r="P16" s="368"/>
      <c r="Q16" s="369"/>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189" t="str" cm="1">
        <f t="array" ref="AB16">_xlfn.IFS(AND(D16="",F16="",COUNTA($J$13)=0),"○",AND(I16="",COUNTA($J$13)=1),IF(OR($I$13&lt;&gt;"",$I$14&lt;&gt;"",$I$15&lt;&gt;"",$I$16&lt;&gt;"",$I$17&lt;&gt;""),"○","△"),AND(I16&gt;0,COUNTA($J$13)=1),"○",AND(I16="-",COUNTA($J$13)=1),"✕",TRUE,"✕")</f>
        <v>○</v>
      </c>
      <c r="AC16" s="75"/>
      <c r="AD16" s="75" t="str">
        <f t="shared" si="0"/>
        <v>○</v>
      </c>
      <c r="AE16" s="75" t="str" cm="1">
        <f t="array" ref="AE16">_xlfn.IFS(AND(E16&gt;0,D16=""),"✕",AND(G16&gt;0,F16=""),"✕",AND(F16&gt;0,E16&gt;F16),"✕",TRUE,"○")</f>
        <v>○</v>
      </c>
      <c r="AF16" s="189" t="str" cm="1">
        <f t="array" ref="AF16">IF(OR($I$9="管理職/高プロ",$I$9="裁量",$I$9="固定残業代有"),IF(OR(C16="休日",C16="休暇"),IF(AND(D16="",E16="",F16="",G16="",H16="",$J$13=""),"○",_xlfn.IFS(OR(D16&lt;&gt;"",E16&lt;&gt;"",F16&lt;&gt;"",G16&lt;&gt;"",H16&lt;&gt;""),"✕",AND(OR($I$13&gt;0,$I$14&gt;0,$I$15&gt;0,$I$16&gt;0,$I$17&gt;0),COUNTA($J$13)=1),"○",TRUE,"✕")),"○"),"○")</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45752</v>
      </c>
      <c r="B17" s="46" t="str">
        <f t="shared" si="2"/>
        <v>土</v>
      </c>
      <c r="C17" s="95" t="s">
        <v>23</v>
      </c>
      <c r="D17" s="60"/>
      <c r="E17" s="15"/>
      <c r="F17" s="16"/>
      <c r="G17" s="17"/>
      <c r="H17" s="18"/>
      <c r="I17" s="6" t="str" cm="1">
        <f t="array" ref="I17">IFERROR(_xlfn.IFS(AND(D17&gt;0,E17=""),"--",AND(F17&gt;0,G17=""),"--",VALUE(TEXT(E17-D17,"[h]:mm"))+VALUE(TEXT(G17-F17,"[h]:mm"))-VALUE(TEXT(H17,"[h]:mm"))=0,"",VALUE(TEXT(E17-D17,"[h]:mm"))+VALUE(TEXT(G17-F17,"[h]:mm"))-VALUE(TEXT(H17,"[h]:mm"))&lt;0,"-",TRUE,(E17-D17)+(G17-F17)-H17),"-")</f>
        <v/>
      </c>
      <c r="J17" s="449"/>
      <c r="K17" s="450"/>
      <c r="L17" s="450"/>
      <c r="M17" s="450"/>
      <c r="N17" s="450"/>
      <c r="O17" s="450"/>
      <c r="P17" s="450"/>
      <c r="Q17" s="451"/>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189" t="str" cm="1">
        <f t="array" ref="AB17">_xlfn.IFS(AND(D17="",F17="",COUNTA($J$13)=0),"○",AND(I17="",COUNTA($J$13)=1),IF(OR($I$13&lt;&gt;"",$I$14&lt;&gt;"",$I$15&lt;&gt;"",$I$16&lt;&gt;"",$I$17&lt;&gt;""),"○","△"),AND(I17&gt;0,COUNTA($J$13)=1),"○",AND(I17="-",COUNTA($J$13)=1),"✕",TRUE,"✕")</f>
        <v>○</v>
      </c>
      <c r="AC17" s="75"/>
      <c r="AD17" s="75" t="str">
        <f t="shared" si="0"/>
        <v>○</v>
      </c>
      <c r="AE17" s="75" t="str" cm="1">
        <f t="array" ref="AE17">_xlfn.IFS(AND(E17&gt;0,D17=""),"✕",AND(G17&gt;0,F17=""),"✕",AND(F17&gt;0,E17&gt;F17),"✕",TRUE,"○")</f>
        <v>○</v>
      </c>
      <c r="AF17" s="189" t="str" cm="1">
        <f t="array" ref="AF17">IF(OR($I$9="管理職/高プロ",$I$9="裁量",$I$9="固定残業代有"),IF(OR(C17="休日",C17="休暇"),IF(AND(D17="",E17="",F17="",G17="",H17="",$J$13=""),"○",_xlfn.IFS(OR(D17&lt;&gt;"",E17&lt;&gt;"",F17&lt;&gt;"",G17&lt;&gt;"",H17&lt;&gt;""),"✕",AND(OR($I$13&gt;0,$I$14&gt;0,$I$15&gt;0,$I$16&gt;0,$I$17&gt;0),COUNTA($J$13)=1),"○",TRUE,"✕")),"○"),"○")</f>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45753</v>
      </c>
      <c r="B18" s="47" t="str">
        <f t="shared" si="2"/>
        <v>日</v>
      </c>
      <c r="C18" s="95" t="s">
        <v>23</v>
      </c>
      <c r="D18" s="60"/>
      <c r="E18" s="15"/>
      <c r="F18" s="26"/>
      <c r="G18" s="27"/>
      <c r="H18" s="28"/>
      <c r="I18" s="6" t="str" cm="1">
        <f t="array" ref="I18">IFERROR(_xlfn.IFS(AND(D18&gt;0,E18=""),"--",AND(F18&gt;0,G18=""),"--",VALUE(TEXT(E18-D18,"[h]:mm"))+VALUE(TEXT(G18-F18,"[h]:mm"))-VALUE(TEXT(H18,"[h]:mm"))=0,"",VALUE(TEXT(E18-D18,"[h]:mm"))+VALUE(TEXT(G18-F18,"[h]:mm"))-VALUE(TEXT(H18,"[h]:mm"))&lt;0,"-",TRUE,(E18-D18)+(G18-F18)-H18),"-")</f>
        <v/>
      </c>
      <c r="J18" s="364"/>
      <c r="K18" s="365"/>
      <c r="L18" s="365"/>
      <c r="M18" s="365"/>
      <c r="N18" s="365"/>
      <c r="O18" s="365"/>
      <c r="P18" s="365"/>
      <c r="Q18" s="366"/>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189" t="str" cm="1">
        <f t="array" ref="AB18">_xlfn.IFS(AND(D18="",F18="",COUNTA($J$18)=0),"○",AND(I18="",COUNTA($J$18)=1),IF(OR($I$18&lt;&gt;"",$I$19&lt;&gt;"",$I$20&lt;&gt;"",$I$21&lt;&gt;"",$I$22&lt;&gt;"",$I$23&lt;&gt;"",$I$24&lt;&gt;""),"○","△"),AND(I18&gt;0,COUNTA($J$18)=1),"○",AND(I18="-",COUNTA($J$18)=1),"✕",TRUE,"✕")</f>
        <v>○</v>
      </c>
      <c r="AC18" s="75"/>
      <c r="AD18" s="75" t="str">
        <f t="shared" si="0"/>
        <v>○</v>
      </c>
      <c r="AE18" s="75" t="str" cm="1">
        <f t="array" ref="AE18">_xlfn.IFS(AND(E18&gt;0,D18=""),"✕",AND(G18&gt;0,F18=""),"✕",AND(F18&gt;0,E18&gt;F18),"✕",TRUE,"○")</f>
        <v>○</v>
      </c>
      <c r="AF18" s="189" t="str" cm="1">
        <f t="array" ref="AF18">IF(OR($I$9="管理職/高プロ",$I$9="裁量",$I$9="固定残業代有"),IF(OR(C18="休日",C18="休暇"),IF(AND(D18="",E18="",F18="",G18="",H18="",$J$18=""),"○",_xlfn.IFS(OR(D18&lt;&gt;"",E18&lt;&gt;"",F18&lt;&gt;"",G18&lt;&gt;"",H18&lt;&gt;""),"✕",AND(OR($I$18&gt;0,$I$19&gt;0,$I$20&gt;0,$I$21&gt;0,$I$22&gt;0,$I$23&gt;0,$I$24&gt;0),COUNTA($J$18)=1),"○",TRUE,"✕")),"○"),"○")</f>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45754</v>
      </c>
      <c r="B19" s="47" t="str">
        <f>TEXT(A19,"aaa")</f>
        <v>月</v>
      </c>
      <c r="C19" s="95" t="s">
        <v>126</v>
      </c>
      <c r="D19" s="62"/>
      <c r="E19" s="25"/>
      <c r="F19" s="26"/>
      <c r="G19" s="27"/>
      <c r="H19" s="28"/>
      <c r="I19" s="6" t="str" cm="1">
        <f t="array" ref="I19">IFERROR(_xlfn.IFS(AND(D19&gt;0,E19=""),"--",AND(F19&gt;0,G19=""),"--",VALUE(TEXT(E19-D19,"[h]:mm"))+VALUE(TEXT(G19-F19,"[h]:mm"))-VALUE(TEXT(H19,"[h]:mm"))=0,"",VALUE(TEXT(E19-D19,"[h]:mm"))+VALUE(TEXT(G19-F19,"[h]:mm"))-VALUE(TEXT(H19,"[h]:mm"))&lt;0,"-",TRUE,(E19-D19)+(G19-F19)-H19),"-")</f>
        <v/>
      </c>
      <c r="J19" s="367"/>
      <c r="K19" s="368"/>
      <c r="L19" s="368"/>
      <c r="M19" s="368"/>
      <c r="N19" s="368"/>
      <c r="O19" s="368"/>
      <c r="P19" s="368"/>
      <c r="Q19" s="369"/>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189" t="str" cm="1">
        <f t="array" ref="AB19">_xlfn.IFS(AND(D19="",F19="",COUNTA($J$18)=0),"○",AND(I19="",COUNTA($J$18)=1),IF(OR($I$18&lt;&gt;"",$I$19&lt;&gt;"",$I$20&lt;&gt;"",$I$21&lt;&gt;"",$I$22&lt;&gt;"",$I$23&lt;&gt;"",$I$24&lt;&gt;""),"○","△"),AND(I19&gt;0,COUNTA($J$18)=1),"○",AND(I19="-",COUNTA($J$18)=1),"✕",TRUE,"✕")</f>
        <v>○</v>
      </c>
      <c r="AC19" s="75"/>
      <c r="AD19" s="75" t="str">
        <f t="shared" si="0"/>
        <v>○</v>
      </c>
      <c r="AE19" s="75" t="str" cm="1">
        <f t="array" ref="AE19">_xlfn.IFS(AND(E19&gt;0,D19=""),"✕",AND(G19&gt;0,F19=""),"✕",AND(F19&gt;0,E19&gt;F19),"✕",TRUE,"○")</f>
        <v>○</v>
      </c>
      <c r="AF19" s="189" t="str" cm="1">
        <f t="array" ref="AF19">IF(OR($I$9="管理職/高プロ",$I$9="裁量",$I$9="固定残業代有"),IF(OR(C19="休日",C19="休暇"),IF(AND(D19="",E19="",F19="",G19="",H19="",$J$18=""),"○",_xlfn.IFS(OR(D19&lt;&gt;"",E19&lt;&gt;"",F19&lt;&gt;"",G19&lt;&gt;"",H19&lt;&gt;""),"✕",AND(OR($I$18&gt;0,$I$19&gt;0,$I$20&gt;0,$I$21&gt;0,$I$22&gt;0,$I$23&gt;0,$I$24&gt;0),COUNTA($J$18)=1),"○",TRUE,"✕")),"○"),"○")</f>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45755</v>
      </c>
      <c r="B20" s="46" t="str">
        <f>TEXT(A20,"aaa")</f>
        <v>火</v>
      </c>
      <c r="C20" s="95" t="s">
        <v>126</v>
      </c>
      <c r="D20" s="62"/>
      <c r="E20" s="25"/>
      <c r="F20" s="16"/>
      <c r="G20" s="17"/>
      <c r="H20" s="28"/>
      <c r="I20" s="6" t="str" cm="1">
        <f t="array" ref="I20">IFERROR(_xlfn.IFS(AND(D20&gt;0,E20=""),"--",AND(F20&gt;0,G20=""),"--",VALUE(TEXT(E20-D20,"[h]:mm"))+VALUE(TEXT(G20-F20,"[h]:mm"))-VALUE(TEXT(H20,"[h]:mm"))=0,"",VALUE(TEXT(E20-D20,"[h]:mm"))+VALUE(TEXT(G20-F20,"[h]:mm"))-VALUE(TEXT(H20,"[h]:mm"))&lt;0,"-",TRUE,(E20-D20)+(G20-F20)-H20),"-")</f>
        <v/>
      </c>
      <c r="J20" s="367"/>
      <c r="K20" s="368"/>
      <c r="L20" s="368"/>
      <c r="M20" s="368"/>
      <c r="N20" s="368"/>
      <c r="O20" s="368"/>
      <c r="P20" s="368"/>
      <c r="Q20" s="369"/>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$18)=0),"○",AND(I20="",COUNTA($J$18)=1),IF(OR($I$18&lt;&gt;"",$I$19&lt;&gt;"",$I$20&lt;&gt;"",$I$21&lt;&gt;"",$I$22&lt;&gt;"",$I$23&lt;&gt;"",$I$24&lt;&gt;""),"○","△"),AND(I20&gt;0,COUNTA($J$18)=1),"○",AND(I20="-",COUNTA($J$18)=1),"✕",TRUE,"✕")</f>
        <v>○</v>
      </c>
      <c r="AC20" s="75"/>
      <c r="AD20" s="75" t="str">
        <f t="shared" si="0"/>
        <v>○</v>
      </c>
      <c r="AE20" s="75" t="str" cm="1">
        <f t="array" ref="AE20">_xlfn.IFS(AND(E20&gt;0,D20=""),"✕",AND(G20&gt;0,F20=""),"✕",AND(F20&gt;0,E20&gt;F20),"✕",TRUE,"○")</f>
        <v>○</v>
      </c>
      <c r="AF20" s="189" t="str" cm="1">
        <f t="array" ref="AF20">IF(OR($I$9="管理職/高プロ",$I$9="裁量",$I$9="固定残業代有"),IF(OR(C20="休日",C20="休暇"),IF(AND(D20="",E20="",F20="",G20="",H20="",$J$18=""),"○",_xlfn.IFS(OR(D20&lt;&gt;"",E20&lt;&gt;"",F20&lt;&gt;"",G20&lt;&gt;"",H20&lt;&gt;""),"✕",AND(OR($I$18&gt;0,$I$19&gt;0,$I$20&gt;0,$I$21&gt;0,$I$22&gt;0,$I$23&gt;0,$I$24&gt;0),COUNTA($J$18)=1),"○",TRUE,"✕")),"○"),"○")</f>
        <v>○</v>
      </c>
      <c r="AG20" s="75"/>
      <c r="AH20" s="183" t="s">
        <v>72</v>
      </c>
      <c r="AI20" s="184" t="str">
        <f>IF(COUNTIF(AE13:AE43,"○")=31,"○","✕")</f>
        <v>○</v>
      </c>
      <c r="AJ20" s="78" t="s">
        <v>73</v>
      </c>
    </row>
    <row r="21" spans="1:45" ht="17.100000000000001" customHeight="1" thickBot="1">
      <c r="A21" s="7">
        <f t="shared" ref="A21" si="3">A20+1</f>
        <v>45756</v>
      </c>
      <c r="B21" s="46" t="str">
        <f t="shared" ref="B21:B43" si="4">TEXT(A21,"aaa")</f>
        <v>水</v>
      </c>
      <c r="C21" s="95" t="s">
        <v>126</v>
      </c>
      <c r="D21" s="60"/>
      <c r="E21" s="15"/>
      <c r="F21" s="16"/>
      <c r="G21" s="17"/>
      <c r="H21" s="28"/>
      <c r="I21" s="6" t="str" cm="1">
        <f t="array" ref="I21">IFERROR(_xlfn.IFS(AND(D21&gt;0,E21=""),"--",AND(F21&gt;0,G21=""),"--",VALUE(TEXT(E21-D21,"[h]:mm"))+VALUE(TEXT(G21-F21,"[h]:mm"))-VALUE(TEXT(H21,"[h]:mm"))=0,"",VALUE(TEXT(E21-D21,"[h]:mm"))+VALUE(TEXT(G21-F21,"[h]:mm"))-VALUE(TEXT(H21,"[h]:mm"))&lt;0,"-",TRUE,(E21-D21)+(G21-F21)-H21),"-")</f>
        <v/>
      </c>
      <c r="J21" s="367"/>
      <c r="K21" s="368"/>
      <c r="L21" s="368"/>
      <c r="M21" s="368"/>
      <c r="N21" s="368"/>
      <c r="O21" s="368"/>
      <c r="P21" s="368"/>
      <c r="Q21" s="369"/>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$18)=0),"○",AND(I21="",COUNTA($J$18)=1),IF(OR($I$18&lt;&gt;"",$I$19&lt;&gt;"",$I$20&lt;&gt;"",$I$21&lt;&gt;"",$I$22&lt;&gt;"",$I$23&lt;&gt;"",$I$24&lt;&gt;""),"○","△"),AND(I21&gt;0,COUNTA($J$18)=1),"○",AND(I21="-",COUNTA($J$18)=1),"✕",TRUE,"✕")</f>
        <v>○</v>
      </c>
      <c r="AC21" s="75"/>
      <c r="AD21" s="75" t="str">
        <f t="shared" si="0"/>
        <v>○</v>
      </c>
      <c r="AE21" s="75" t="str" cm="1">
        <f t="array" ref="AE21">_xlfn.IFS(AND(E21&gt;0,D21=""),"✕",AND(G21&gt;0,F21=""),"✕",AND(F21&gt;0,E21&gt;F21),"✕",TRUE,"○")</f>
        <v>○</v>
      </c>
      <c r="AF21" s="189" t="str" cm="1">
        <f t="array" ref="AF21">IF(OR($I$9="管理職/高プロ",$I$9="裁量",$I$9="固定残業代有"),IF(OR(C21="休日",C21="休暇"),IF(AND(D21="",E21="",F21="",G21="",H21="",$J$18=""),"○",_xlfn.IFS(OR(D21&lt;&gt;"",E21&lt;&gt;"",F21&lt;&gt;"",G21&lt;&gt;"",H21&lt;&gt;""),"✕",AND(OR($I$18&gt;0,$I$19&gt;0,$I$20&gt;0,$I$21&gt;0,$I$22&gt;0,$I$23&gt;0,$I$24&gt;0),COUNTA($J$18)=1),"○",TRUE,"✕")),"○"),"○")</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45757</v>
      </c>
      <c r="B22" s="46" t="str">
        <f t="shared" si="4"/>
        <v>木</v>
      </c>
      <c r="C22" s="95" t="s">
        <v>126</v>
      </c>
      <c r="D22" s="60"/>
      <c r="E22" s="15"/>
      <c r="F22" s="16"/>
      <c r="G22" s="17"/>
      <c r="H22" s="28"/>
      <c r="I22" s="6" t="str" cm="1">
        <f t="array" ref="I22">IFERROR(_xlfn.IFS(AND(D22&gt;0,E22=""),"--",AND(F22&gt;0,G22=""),"--",VALUE(TEXT(E22-D22,"[h]:mm"))+VALUE(TEXT(G22-F22,"[h]:mm"))-VALUE(TEXT(H22,"[h]:mm"))=0,"",VALUE(TEXT(E22-D22,"[h]:mm"))+VALUE(TEXT(G22-F22,"[h]:mm"))-VALUE(TEXT(H22,"[h]:mm"))&lt;0,"-",TRUE,(E22-D22)+(G22-F22)-H22),"-")</f>
        <v/>
      </c>
      <c r="J22" s="367"/>
      <c r="K22" s="368"/>
      <c r="L22" s="368"/>
      <c r="M22" s="368"/>
      <c r="N22" s="368"/>
      <c r="O22" s="368"/>
      <c r="P22" s="368"/>
      <c r="Q22" s="369"/>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$18)=0),"○",AND(I22="",COUNTA($J$18)=1),IF(OR($I$18&lt;&gt;"",$I$19&lt;&gt;"",$I$20&lt;&gt;"",$I$21&lt;&gt;"",$I$22&lt;&gt;"",$I$23&lt;&gt;"",$I$24&lt;&gt;""),"○","△"),AND(I22&gt;0,COUNTA($J$18)=1),"○",AND(I22="-",COUNTA($J$18)=1),"✕",TRUE,"✕")</f>
        <v>○</v>
      </c>
      <c r="AC22" s="75"/>
      <c r="AD22" s="75" t="str">
        <f t="shared" si="0"/>
        <v>○</v>
      </c>
      <c r="AE22" s="75" t="str" cm="1">
        <f t="array" ref="AE22">_xlfn.IFS(AND(E22&gt;0,D22=""),"✕",AND(G22&gt;0,F22=""),"✕",AND(F22&gt;0,E22&gt;F22),"✕",TRUE,"○")</f>
        <v>○</v>
      </c>
      <c r="AF22" s="189" t="str" cm="1">
        <f t="array" ref="AF22">IF(OR($I$9="管理職/高プロ",$I$9="裁量",$I$9="固定残業代有"),IF(OR(C22="休日",C22="休暇"),IF(AND(D22="",E22="",F22="",G22="",H22="",$J$18=""),"○",_xlfn.IFS(OR(D22&lt;&gt;"",E22&lt;&gt;"",F22&lt;&gt;"",G22&lt;&gt;"",H22&lt;&gt;""),"✕",AND(OR($I$18&gt;0,$I$19&gt;0,$I$20&gt;0,$I$21&gt;0,$I$22&gt;0,$I$23&gt;0,$I$24&gt;0),COUNTA($J$18)=1),"○",TRUE,"✕")),"○"),"○")</f>
        <v>○</v>
      </c>
      <c r="AG22" s="75"/>
      <c r="AH22" s="212"/>
      <c r="AI22" s="213"/>
      <c r="AJ22" s="78"/>
      <c r="AO22" s="30"/>
      <c r="AP22" s="30"/>
      <c r="AQ22" s="30"/>
      <c r="AR22" s="30"/>
      <c r="AS22" s="30"/>
    </row>
    <row r="23" spans="1:45" ht="17.100000000000001" customHeight="1">
      <c r="A23" s="7">
        <f t="shared" ref="A23:A38" si="5">A22+1</f>
        <v>45758</v>
      </c>
      <c r="B23" s="46" t="str">
        <f t="shared" si="4"/>
        <v>金</v>
      </c>
      <c r="C23" s="95" t="s">
        <v>126</v>
      </c>
      <c r="D23" s="60"/>
      <c r="E23" s="15"/>
      <c r="F23" s="16"/>
      <c r="G23" s="17"/>
      <c r="H23" s="28"/>
      <c r="I23" s="6" t="str" cm="1">
        <f t="array" ref="I23">IFERROR(_xlfn.IFS(AND(D23&gt;0,E23=""),"--",AND(F23&gt;0,G23=""),"--",VALUE(TEXT(E23-D23,"[h]:mm"))+VALUE(TEXT(G23-F23,"[h]:mm"))-VALUE(TEXT(H23,"[h]:mm"))=0,"",VALUE(TEXT(E23-D23,"[h]:mm"))+VALUE(TEXT(G23-F23,"[h]:mm"))-VALUE(TEXT(H23,"[h]:mm"))&lt;0,"-",TRUE,(E23-D23)+(G23-F23)-H23),"-")</f>
        <v/>
      </c>
      <c r="J23" s="367"/>
      <c r="K23" s="368"/>
      <c r="L23" s="368"/>
      <c r="M23" s="368"/>
      <c r="N23" s="368"/>
      <c r="O23" s="368"/>
      <c r="P23" s="368"/>
      <c r="Q23" s="369"/>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$18)=0),"○",AND(I23="",COUNTA($J$18)=1),IF(OR($I$18&lt;&gt;"",$I$19&lt;&gt;"",$I$20&lt;&gt;"",$I$21&lt;&gt;"",$I$22&lt;&gt;"",$I$23&lt;&gt;"",$I$24&lt;&gt;""),"○","△"),AND(I23&gt;0,COUNTA($J$18)=1),"○",AND(I23="-",COUNTA($J$18)=1),"✕",TRUE,"✕")</f>
        <v>○</v>
      </c>
      <c r="AC23" s="75"/>
      <c r="AD23" s="75" t="str">
        <f t="shared" si="0"/>
        <v>○</v>
      </c>
      <c r="AE23" s="75" t="str" cm="1">
        <f t="array" ref="AE23">_xlfn.IFS(AND(E23&gt;0,D23=""),"✕",AND(G23&gt;0,F23=""),"✕",AND(F23&gt;0,E23&gt;F23),"✕",TRUE,"○")</f>
        <v>○</v>
      </c>
      <c r="AF23" s="189" t="str" cm="1">
        <f t="array" ref="AF23">IF(OR($I$9="管理職/高プロ",$I$9="裁量",$I$9="固定残業代有"),IF(OR(C23="休日",C23="休暇"),IF(AND(D23="",E23="",F23="",G23="",H23="",$J$18=""),"○",_xlfn.IFS(OR(D23&lt;&gt;"",E23&lt;&gt;"",F23&lt;&gt;"",G23&lt;&gt;"",H23&lt;&gt;""),"✕",AND(OR($I$18&gt;0,$I$19&gt;0,$I$20&gt;0,$I$21&gt;0,$I$22&gt;0,$I$23&gt;0,$I$24&gt;0),COUNTA($J$18)=1),"○",TRUE,"✕")),"○"),"○")</f>
        <v>○</v>
      </c>
      <c r="AG23" s="75"/>
      <c r="AH23" s="144"/>
      <c r="AJ23" s="144"/>
      <c r="AO23" s="30"/>
      <c r="AP23" s="30"/>
      <c r="AQ23" s="30"/>
      <c r="AR23" s="30"/>
      <c r="AS23" s="30"/>
    </row>
    <row r="24" spans="1:45" ht="17.100000000000001" customHeight="1">
      <c r="A24" s="7">
        <f t="shared" si="5"/>
        <v>45759</v>
      </c>
      <c r="B24" s="46" t="str">
        <f t="shared" si="4"/>
        <v>土</v>
      </c>
      <c r="C24" s="95" t="s">
        <v>23</v>
      </c>
      <c r="D24" s="60"/>
      <c r="E24" s="15"/>
      <c r="F24" s="16"/>
      <c r="G24" s="17"/>
      <c r="H24" s="18"/>
      <c r="I24" s="6" t="str" cm="1">
        <f t="array" ref="I24">IFERROR(_xlfn.IFS(AND(D24&gt;0,E24=""),"--",AND(F24&gt;0,G24=""),"--",VALUE(TEXT(E24-D24,"[h]:mm"))+VALUE(TEXT(G24-F24,"[h]:mm"))-VALUE(TEXT(H24,"[h]:mm"))=0,"",VALUE(TEXT(E24-D24,"[h]:mm"))+VALUE(TEXT(G24-F24,"[h]:mm"))-VALUE(TEXT(H24,"[h]:mm"))&lt;0,"-",TRUE,(E24-D24)+(G24-F24)-H24),"-")</f>
        <v/>
      </c>
      <c r="J24" s="449"/>
      <c r="K24" s="450"/>
      <c r="L24" s="450"/>
      <c r="M24" s="450"/>
      <c r="N24" s="450"/>
      <c r="O24" s="450"/>
      <c r="P24" s="450"/>
      <c r="Q24" s="451"/>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$18)=0),"○",AND(I24="",COUNTA($J$18)=1),IF(OR($I$18&lt;&gt;"",$I$19&lt;&gt;"",$I$20&lt;&gt;"",$I$21&lt;&gt;"",$I$22&lt;&gt;"",$I$23&lt;&gt;"",$I$24&lt;&gt;""),"○","△"),AND(I24&gt;0,COUNTA($J$18)=1),"○",AND(I24="-",COUNTA($J$18)=1),"✕",TRUE,"✕")</f>
        <v>○</v>
      </c>
      <c r="AC24" s="75"/>
      <c r="AD24" s="75" t="str">
        <f t="shared" si="0"/>
        <v>○</v>
      </c>
      <c r="AE24" s="75" t="str" cm="1">
        <f t="array" ref="AE24">_xlfn.IFS(AND(E24&gt;0,D24=""),"✕",AND(G24&gt;0,F24=""),"✕",AND(F24&gt;0,E24&gt;F24),"✕",TRUE,"○")</f>
        <v>○</v>
      </c>
      <c r="AF24" s="189" t="str" cm="1">
        <f t="array" ref="AF24">IF(OR($I$9="管理職/高プロ",$I$9="裁量",$I$9="固定残業代有"),IF(OR(C24="休日",C24="休暇"),IF(AND(D24="",E24="",F24="",G24="",H24="",$J$18=""),"○",_xlfn.IFS(OR(D24&lt;&gt;"",E24&lt;&gt;"",F24&lt;&gt;"",G24&lt;&gt;"",H24&lt;&gt;""),"✕",AND(OR($I$18&gt;0,$I$19&gt;0,$I$20&gt;0,$I$21&gt;0,$I$22&gt;0,$I$23&gt;0,$I$24&gt;0),COUNTA($J$18)=1),"○",TRUE,"✕")),"○"),"○")</f>
        <v>○</v>
      </c>
      <c r="AG24" s="75"/>
      <c r="AO24" s="30"/>
      <c r="AP24" s="30"/>
      <c r="AQ24" s="30"/>
      <c r="AR24" s="30"/>
      <c r="AS24" s="30"/>
    </row>
    <row r="25" spans="1:45" ht="17.100000000000001" customHeight="1">
      <c r="A25" s="7">
        <f t="shared" si="5"/>
        <v>45760</v>
      </c>
      <c r="B25" s="46" t="str">
        <f t="shared" si="4"/>
        <v>日</v>
      </c>
      <c r="C25" s="95" t="s">
        <v>23</v>
      </c>
      <c r="D25" s="60"/>
      <c r="E25" s="15"/>
      <c r="F25" s="16"/>
      <c r="G25" s="17"/>
      <c r="H25" s="18"/>
      <c r="I25" s="6" t="str" cm="1">
        <f t="array" ref="I25">IFERROR(_xlfn.IFS(AND(D25&gt;0,E25=""),"--",AND(F25&gt;0,G25=""),"--",VALUE(TEXT(E25-D25,"[h]:mm"))+VALUE(TEXT(G25-F25,"[h]:mm"))-VALUE(TEXT(H25,"[h]:mm"))=0,"",VALUE(TEXT(E25-D25,"[h]:mm"))+VALUE(TEXT(G25-F25,"[h]:mm"))-VALUE(TEXT(H25,"[h]:mm"))&lt;0,"-",TRUE,(E25-D25)+(G25-F25)-H25),"-")</f>
        <v/>
      </c>
      <c r="J25" s="452"/>
      <c r="K25" s="453"/>
      <c r="L25" s="453"/>
      <c r="M25" s="453"/>
      <c r="N25" s="453"/>
      <c r="O25" s="453"/>
      <c r="P25" s="453"/>
      <c r="Q25" s="454"/>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$25)=0),"○",AND(I25="",COUNTA($J$25)=1),IF(OR($I$25&lt;&gt;"",$I$26&lt;&gt;"",$I$27&lt;&gt;"",$I$28&lt;&gt;"",$I$29&lt;&gt;"",$I$30&lt;&gt;"",$I$31&lt;&gt;""),"○","△"),AND(I25&gt;0,COUNTA($J$25)=1),"○",AND(I25="-",COUNTA($J$25)=1),"✕",TRUE,"✕")</f>
        <v>○</v>
      </c>
      <c r="AC25" s="75"/>
      <c r="AD25" s="75" t="str">
        <f t="shared" si="0"/>
        <v>○</v>
      </c>
      <c r="AE25" s="75" t="str" cm="1">
        <f t="array" ref="AE25">_xlfn.IFS(AND(E25&gt;0,D25=""),"✕",AND(G25&gt;0,F25=""),"✕",AND(F25&gt;0,E25&gt;F25),"✕",TRUE,"○")</f>
        <v>○</v>
      </c>
      <c r="AF25" s="189" t="str" cm="1">
        <f t="array" ref="AF25">IF(OR($I$9="管理職/高プロ",$I$9="裁量",$I$9="固定残業代有"),IF(OR(C25="休日",C25="休暇"),IF(AND(D25="",E25="",F25="",G25="",H25="",$J$25=""),"○",_xlfn.IFS(OR(D25&lt;&gt;"",E25&lt;&gt;"",F25&lt;&gt;"",G25&lt;&gt;"",H25&lt;&gt;""),"✕",AND(OR($I$25&gt;0,$I$26&gt;0,$I$27&gt;0,$I$28&gt;0,$I$29&gt;0,$I$30&gt;0,$I$31&gt;0),COUNTA($J$25)=1),"○",TRUE,"✕")),"○"),"○")</f>
        <v>○</v>
      </c>
      <c r="AG25" s="75"/>
      <c r="AO25" s="30"/>
      <c r="AP25" s="30"/>
      <c r="AQ25" s="30"/>
      <c r="AR25" s="30"/>
      <c r="AS25" s="30"/>
    </row>
    <row r="26" spans="1:45" ht="17.100000000000001" customHeight="1">
      <c r="A26" s="7">
        <f t="shared" si="5"/>
        <v>45761</v>
      </c>
      <c r="B26" s="46" t="str">
        <f t="shared" si="4"/>
        <v>月</v>
      </c>
      <c r="C26" s="95" t="s">
        <v>126</v>
      </c>
      <c r="D26" s="61"/>
      <c r="E26" s="14"/>
      <c r="F26" s="16"/>
      <c r="G26" s="17"/>
      <c r="H26" s="18"/>
      <c r="I26" s="6" t="str" cm="1">
        <f t="array" ref="I26">IFERROR(_xlfn.IFS(AND(D26&gt;0,E26=""),"--",AND(F26&gt;0,G26=""),"--",VALUE(TEXT(E26-D26,"[h]:mm"))+VALUE(TEXT(G26-F26,"[h]:mm"))-VALUE(TEXT(H26,"[h]:mm"))=0,"",VALUE(TEXT(E26-D26,"[h]:mm"))+VALUE(TEXT(G26-F26,"[h]:mm"))-VALUE(TEXT(H26,"[h]:mm"))&lt;0,"-",TRUE,(E26-D26)+(G26-F26)-H26),"-")</f>
        <v/>
      </c>
      <c r="J26" s="455"/>
      <c r="K26" s="456"/>
      <c r="L26" s="456"/>
      <c r="M26" s="456"/>
      <c r="N26" s="456"/>
      <c r="O26" s="456"/>
      <c r="P26" s="456"/>
      <c r="Q26" s="457"/>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$25)=0),"○",AND(I26="",COUNTA($J$25)=1),IF(OR($I$25&lt;&gt;"",$I$26&lt;&gt;"",$I$27&lt;&gt;"",$I$28&lt;&gt;"",$I$29&lt;&gt;"",$I$30&lt;&gt;"",$I$31&lt;&gt;""),"○","△"),AND(I26&gt;0,COUNTA($J$25)=1),"○",AND(I26="-",COUNTA($J$25)=1),"✕",TRUE,"✕")</f>
        <v>○</v>
      </c>
      <c r="AC26" s="75"/>
      <c r="AD26" s="75" t="str">
        <f t="shared" si="0"/>
        <v>○</v>
      </c>
      <c r="AE26" s="75" t="str" cm="1">
        <f t="array" ref="AE26">_xlfn.IFS(AND(E26&gt;0,D26=""),"✕",AND(G26&gt;0,F26=""),"✕",AND(F26&gt;0,E26&gt;F26),"✕",TRUE,"○")</f>
        <v>○</v>
      </c>
      <c r="AF26" s="189" t="str" cm="1">
        <f t="array" ref="AF26">IF(OR($I$9="管理職/高プロ",$I$9="裁量",$I$9="固定残業代有"),IF(OR(C26="休日",C26="休暇"),IF(AND(D26="",E26="",F26="",G26="",H26="",$J$25=""),"○",_xlfn.IFS(OR(D26&lt;&gt;"",E26&lt;&gt;"",F26&lt;&gt;"",G26&lt;&gt;"",H26&lt;&gt;""),"✕",AND(OR($I$25&gt;0,$I$26&gt;0,$I$27&gt;0,$I$28&gt;0,$I$29&gt;0,$I$30&gt;0,$I$31&gt;0),COUNTA($J$25)=1),"○",TRUE,"✕")),"○"),"○")</f>
        <v>○</v>
      </c>
      <c r="AG26" s="75"/>
      <c r="AO26" s="30"/>
      <c r="AP26" s="30"/>
      <c r="AQ26" s="30"/>
      <c r="AR26" s="30"/>
      <c r="AS26" s="30"/>
    </row>
    <row r="27" spans="1:45" ht="17.100000000000001" customHeight="1">
      <c r="A27" s="7">
        <f t="shared" si="5"/>
        <v>45762</v>
      </c>
      <c r="B27" s="46" t="str">
        <f t="shared" si="4"/>
        <v>火</v>
      </c>
      <c r="C27" s="95" t="s">
        <v>126</v>
      </c>
      <c r="D27" s="61"/>
      <c r="E27" s="14"/>
      <c r="F27" s="16"/>
      <c r="G27" s="17"/>
      <c r="H27" s="18"/>
      <c r="I27" s="6" t="str" cm="1">
        <f t="array" ref="I27">IFERROR(_xlfn.IFS(AND(D27&gt;0,E27=""),"--",AND(F27&gt;0,G27=""),"--",VALUE(TEXT(E27-D27,"[h]:mm"))+VALUE(TEXT(G27-F27,"[h]:mm"))-VALUE(TEXT(H27,"[h]:mm"))=0,"",VALUE(TEXT(E27-D27,"[h]:mm"))+VALUE(TEXT(G27-F27,"[h]:mm"))-VALUE(TEXT(H27,"[h]:mm"))&lt;0,"-",TRUE,(E27-D27)+(G27-F27)-H27),"-")</f>
        <v/>
      </c>
      <c r="J27" s="455"/>
      <c r="K27" s="456"/>
      <c r="L27" s="456"/>
      <c r="M27" s="456"/>
      <c r="N27" s="456"/>
      <c r="O27" s="456"/>
      <c r="P27" s="456"/>
      <c r="Q27" s="457"/>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$25)=0),"○",AND(I27="",COUNTA($J$25)=1),IF(OR($I$25&lt;&gt;"",$I$26&lt;&gt;"",$I$27&lt;&gt;"",$I$28&lt;&gt;"",$I$29&lt;&gt;"",$I$30&lt;&gt;"",$I$31&lt;&gt;""),"○","△"),AND(I27&gt;0,COUNTA($J$25)=1),"○",AND(I27="-",COUNTA($J$25)=1),"✕",TRUE,"✕")</f>
        <v>○</v>
      </c>
      <c r="AC27" s="75"/>
      <c r="AD27" s="75" t="str">
        <f t="shared" si="0"/>
        <v>○</v>
      </c>
      <c r="AE27" s="75" t="str" cm="1">
        <f t="array" ref="AE27">_xlfn.IFS(AND(E27&gt;0,D27=""),"✕",AND(G27&gt;0,F27=""),"✕",AND(F27&gt;0,E27&gt;F27),"✕",TRUE,"○")</f>
        <v>○</v>
      </c>
      <c r="AF27" s="189" t="str" cm="1">
        <f t="array" ref="AF27">IF(OR($I$9="管理職/高プロ",$I$9="裁量",$I$9="固定残業代有"),IF(OR(C27="休日",C27="休暇"),IF(AND(D27="",E27="",F27="",G27="",H27="",$J$25=""),"○",_xlfn.IFS(OR(D27&lt;&gt;"",E27&lt;&gt;"",F27&lt;&gt;"",G27&lt;&gt;"",H27&lt;&gt;""),"✕",AND(OR($I$25&gt;0,$I$26&gt;0,$I$27&gt;0,$I$28&gt;0,$I$29&gt;0,$I$30&gt;0,$I$31&gt;0),COUNTA($J$25)=1),"○",TRUE,"✕")),"○"),"○")</f>
        <v>○</v>
      </c>
      <c r="AG27" s="75"/>
      <c r="AO27" s="30"/>
      <c r="AP27" s="30"/>
      <c r="AQ27" s="30"/>
      <c r="AR27" s="30"/>
      <c r="AS27" s="30"/>
    </row>
    <row r="28" spans="1:45" ht="17.100000000000001" customHeight="1">
      <c r="A28" s="7">
        <f t="shared" si="5"/>
        <v>45763</v>
      </c>
      <c r="B28" s="46" t="str">
        <f t="shared" si="4"/>
        <v>水</v>
      </c>
      <c r="C28" s="95" t="s">
        <v>126</v>
      </c>
      <c r="D28" s="61"/>
      <c r="E28" s="14"/>
      <c r="F28" s="16"/>
      <c r="G28" s="17"/>
      <c r="H28" s="18"/>
      <c r="I28" s="6" t="str" cm="1">
        <f t="array" ref="I28">IFERROR(_xlfn.IFS(AND(D28&gt;0,E28=""),"--",AND(F28&gt;0,G28=""),"--",VALUE(TEXT(E28-D28,"[h]:mm"))+VALUE(TEXT(G28-F28,"[h]:mm"))-VALUE(TEXT(H28,"[h]:mm"))=0,"",VALUE(TEXT(E28-D28,"[h]:mm"))+VALUE(TEXT(G28-F28,"[h]:mm"))-VALUE(TEXT(H28,"[h]:mm"))&lt;0,"-",TRUE,(E28-D28)+(G28-F28)-H28),"-")</f>
        <v/>
      </c>
      <c r="J28" s="455"/>
      <c r="K28" s="456"/>
      <c r="L28" s="456"/>
      <c r="M28" s="456"/>
      <c r="N28" s="456"/>
      <c r="O28" s="456"/>
      <c r="P28" s="456"/>
      <c r="Q28" s="457"/>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$25)=0),"○",AND(I28="",COUNTA($J$25)=1),IF(OR($I$25&lt;&gt;"",$I$26&lt;&gt;"",$I$27&lt;&gt;"",$I$28&lt;&gt;"",$I$29&lt;&gt;"",$I$30&lt;&gt;"",$I$31&lt;&gt;""),"○","△"),AND(I28&gt;0,COUNTA($J$25)=1),"○",AND(I28="-",COUNTA($J$25)=1),"✕",TRUE,"✕")</f>
        <v>○</v>
      </c>
      <c r="AC28" s="75"/>
      <c r="AD28" s="75" t="str">
        <f t="shared" si="0"/>
        <v>○</v>
      </c>
      <c r="AE28" s="75" t="str" cm="1">
        <f t="array" ref="AE28">_xlfn.IFS(AND(E28&gt;0,D28=""),"✕",AND(G28&gt;0,F28=""),"✕",AND(F28&gt;0,E28&gt;F28),"✕",TRUE,"○")</f>
        <v>○</v>
      </c>
      <c r="AF28" s="189" t="str" cm="1">
        <f t="array" ref="AF28">IF(OR($I$9="管理職/高プロ",$I$9="裁量",$I$9="固定残業代有"),IF(OR(C28="休日",C28="休暇"),IF(AND(D28="",E28="",F28="",G28="",H28="",$J$25=""),"○",_xlfn.IFS(OR(D28&lt;&gt;"",E28&lt;&gt;"",F28&lt;&gt;"",G28&lt;&gt;"",H28&lt;&gt;""),"✕",AND(OR($I$25&gt;0,$I$26&gt;0,$I$27&gt;0,$I$28&gt;0,$I$29&gt;0,$I$30&gt;0,$I$31&gt;0),COUNTA($J$25)=1),"○",TRUE,"✕")),"○"),"○")</f>
        <v>○</v>
      </c>
      <c r="AG28" s="75"/>
      <c r="AO28" s="30"/>
      <c r="AP28" s="30"/>
      <c r="AQ28" s="30"/>
      <c r="AR28" s="30"/>
      <c r="AS28" s="30"/>
    </row>
    <row r="29" spans="1:45" ht="17.100000000000001" customHeight="1">
      <c r="A29" s="7">
        <f t="shared" si="5"/>
        <v>45764</v>
      </c>
      <c r="B29" s="46" t="str">
        <f t="shared" si="4"/>
        <v>木</v>
      </c>
      <c r="C29" s="95" t="s">
        <v>126</v>
      </c>
      <c r="D29" s="60"/>
      <c r="E29" s="15"/>
      <c r="F29" s="16"/>
      <c r="G29" s="17"/>
      <c r="H29" s="18"/>
      <c r="I29" s="6" t="str" cm="1">
        <f t="array" ref="I29">IFERROR(_xlfn.IFS(AND(D29&gt;0,E29=""),"--",AND(F29&gt;0,G29=""),"--",VALUE(TEXT(E29-D29,"[h]:mm"))+VALUE(TEXT(G29-F29,"[h]:mm"))-VALUE(TEXT(H29,"[h]:mm"))=0,"",VALUE(TEXT(E29-D29,"[h]:mm"))+VALUE(TEXT(G29-F29,"[h]:mm"))-VALUE(TEXT(H29,"[h]:mm"))&lt;0,"-",TRUE,(E29-D29)+(G29-F29)-H29),"-")</f>
        <v/>
      </c>
      <c r="J29" s="455"/>
      <c r="K29" s="456"/>
      <c r="L29" s="456"/>
      <c r="M29" s="456"/>
      <c r="N29" s="456"/>
      <c r="O29" s="456"/>
      <c r="P29" s="456"/>
      <c r="Q29" s="457"/>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$25)=0),"○",AND(I29="",COUNTA($J$25)=1),IF(OR($I$25&lt;&gt;"",$I$26&lt;&gt;"",$I$27&lt;&gt;"",$I$28&lt;&gt;"",$I$29&lt;&gt;"",$I$30&lt;&gt;"",$I$31&lt;&gt;""),"○","△"),AND(I29&gt;0,COUNTA($J$25)=1),"○",AND(I29="-",COUNTA($J$25)=1),"✕",TRUE,"✕")</f>
        <v>○</v>
      </c>
      <c r="AC29" s="75"/>
      <c r="AD29" s="75" t="str">
        <f t="shared" si="0"/>
        <v>○</v>
      </c>
      <c r="AE29" s="75" t="str" cm="1">
        <f t="array" ref="AE29">_xlfn.IFS(AND(E29&gt;0,D29=""),"✕",AND(G29&gt;0,F29=""),"✕",AND(F29&gt;0,E29&gt;F29),"✕",TRUE,"○")</f>
        <v>○</v>
      </c>
      <c r="AF29" s="189" t="str" cm="1">
        <f t="array" ref="AF29">IF(OR($I$9="管理職/高プロ",$I$9="裁量",$I$9="固定残業代有"),IF(OR(C29="休日",C29="休暇"),IF(AND(D29="",E29="",F29="",G29="",H29="",$J$25=""),"○",_xlfn.IFS(OR(D29&lt;&gt;"",E29&lt;&gt;"",F29&lt;&gt;"",G29&lt;&gt;"",H29&lt;&gt;""),"✕",AND(OR($I$25&gt;0,$I$26&gt;0,$I$27&gt;0,$I$28&gt;0,$I$29&gt;0,$I$30&gt;0,$I$31&gt;0),COUNTA($J$25)=1),"○",TRUE,"✕")),"○"),"○")</f>
        <v>○</v>
      </c>
      <c r="AG29" s="75"/>
      <c r="AO29" s="30"/>
      <c r="AP29" s="30"/>
      <c r="AQ29" s="30"/>
      <c r="AR29" s="30"/>
      <c r="AS29" s="30"/>
    </row>
    <row r="30" spans="1:45" ht="17.100000000000001" customHeight="1">
      <c r="A30" s="7">
        <f t="shared" si="5"/>
        <v>45765</v>
      </c>
      <c r="B30" s="46" t="str">
        <f t="shared" si="4"/>
        <v>金</v>
      </c>
      <c r="C30" s="95" t="s">
        <v>126</v>
      </c>
      <c r="D30" s="60"/>
      <c r="E30" s="15"/>
      <c r="F30" s="16"/>
      <c r="G30" s="17"/>
      <c r="H30" s="18"/>
      <c r="I30" s="6" t="str" cm="1">
        <f t="array" ref="I30">IFERROR(_xlfn.IFS(AND(D30&gt;0,E30=""),"--",AND(F30&gt;0,G30=""),"--",VALUE(TEXT(E30-D30,"[h]:mm"))+VALUE(TEXT(G30-F30,"[h]:mm"))-VALUE(TEXT(H30,"[h]:mm"))=0,"",VALUE(TEXT(E30-D30,"[h]:mm"))+VALUE(TEXT(G30-F30,"[h]:mm"))-VALUE(TEXT(H30,"[h]:mm"))&lt;0,"-",TRUE,(E30-D30)+(G30-F30)-H30),"-")</f>
        <v/>
      </c>
      <c r="J30" s="455"/>
      <c r="K30" s="456"/>
      <c r="L30" s="456"/>
      <c r="M30" s="456"/>
      <c r="N30" s="456"/>
      <c r="O30" s="456"/>
      <c r="P30" s="456"/>
      <c r="Q30" s="457"/>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$25)=0),"○",AND(I30="",COUNTA($J$25)=1),IF(OR($I$25&lt;&gt;"",$I$26&lt;&gt;"",$I$27&lt;&gt;"",$I$28&lt;&gt;"",$I$29&lt;&gt;"",$I$30&lt;&gt;"",$I$31&lt;&gt;""),"○","△"),AND(I30&gt;0,COUNTA($J$25)=1),"○",AND(I30="-",COUNTA($J$25)=1),"✕",TRUE,"✕")</f>
        <v>○</v>
      </c>
      <c r="AC30" s="75"/>
      <c r="AD30" s="75" t="str">
        <f t="shared" si="0"/>
        <v>○</v>
      </c>
      <c r="AE30" s="75" t="str" cm="1">
        <f t="array" ref="AE30">_xlfn.IFS(AND(E30&gt;0,D30=""),"✕",AND(G30&gt;0,F30=""),"✕",AND(F30&gt;0,E30&gt;F30),"✕",TRUE,"○")</f>
        <v>○</v>
      </c>
      <c r="AF30" s="189" t="str" cm="1">
        <f t="array" ref="AF30">IF(OR($I$9="管理職/高プロ",$I$9="裁量",$I$9="固定残業代有"),IF(OR(C30="休日",C30="休暇"),IF(AND(D30="",E30="",F30="",G30="",H30="",$J$25=""),"○",_xlfn.IFS(OR(D30&lt;&gt;"",E30&lt;&gt;"",F30&lt;&gt;"",G30&lt;&gt;"",H30&lt;&gt;""),"✕",AND(OR($I$25&gt;0,$I$26&gt;0,$I$27&gt;0,$I$28&gt;0,$I$29&gt;0,$I$30&gt;0,$I$31&gt;0),COUNTA($J$25)=1),"○",TRUE,"✕")),"○"),"○")</f>
        <v>○</v>
      </c>
      <c r="AG30" s="75"/>
      <c r="AO30" s="30"/>
      <c r="AP30" s="30"/>
      <c r="AQ30" s="30"/>
      <c r="AR30" s="30"/>
      <c r="AS30" s="30"/>
    </row>
    <row r="31" spans="1:45" ht="17.100000000000001" customHeight="1">
      <c r="A31" s="7">
        <f t="shared" si="5"/>
        <v>45766</v>
      </c>
      <c r="B31" s="46" t="str">
        <f t="shared" si="4"/>
        <v>土</v>
      </c>
      <c r="C31" s="95" t="s">
        <v>23</v>
      </c>
      <c r="D31" s="60"/>
      <c r="E31" s="15"/>
      <c r="F31" s="16"/>
      <c r="G31" s="17"/>
      <c r="H31" s="18"/>
      <c r="I31" s="6" t="str" cm="1">
        <f t="array" ref="I31">IFERROR(_xlfn.IFS(AND(D31&gt;0,E31=""),"--",AND(F31&gt;0,G31=""),"--",VALUE(TEXT(E31-D31,"[h]:mm"))+VALUE(TEXT(G31-F31,"[h]:mm"))-VALUE(TEXT(H31,"[h]:mm"))=0,"",VALUE(TEXT(E31-D31,"[h]:mm"))+VALUE(TEXT(G31-F31,"[h]:mm"))-VALUE(TEXT(H31,"[h]:mm"))&lt;0,"-",TRUE,(E31-D31)+(G31-F31)-H31),"-")</f>
        <v/>
      </c>
      <c r="J31" s="458"/>
      <c r="K31" s="459"/>
      <c r="L31" s="459"/>
      <c r="M31" s="459"/>
      <c r="N31" s="459"/>
      <c r="O31" s="459"/>
      <c r="P31" s="459"/>
      <c r="Q31" s="460"/>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$25)=0),"○",AND(I31="",COUNTA($J$25)=1),IF(OR($I$25&lt;&gt;"",$I$26&lt;&gt;"",$I$27&lt;&gt;"",$I$28&lt;&gt;"",$I$29&lt;&gt;"",$I$30&lt;&gt;"",$I$31&lt;&gt;""),"○","△"),AND(I31&gt;0,COUNTA($J$25)=1),"○",AND(I31="-",COUNTA($J$25)=1),"✕",TRUE,"✕")</f>
        <v>○</v>
      </c>
      <c r="AC31" s="75"/>
      <c r="AD31" s="75" t="str">
        <f t="shared" si="0"/>
        <v>○</v>
      </c>
      <c r="AE31" s="75" t="str" cm="1">
        <f t="array" ref="AE31">_xlfn.IFS(AND(E31&gt;0,D31=""),"✕",AND(G31&gt;0,F31=""),"✕",AND(F31&gt;0,E31&gt;F31),"✕",TRUE,"○")</f>
        <v>○</v>
      </c>
      <c r="AF31" s="189" t="str" cm="1">
        <f t="array" ref="AF31">IF(OR($I$9="管理職/高プロ",$I$9="裁量",$I$9="固定残業代有"),IF(OR(C31="休日",C31="休暇"),IF(AND(D31="",E31="",F31="",G31="",H31="",$J$25=""),"○",_xlfn.IFS(OR(D31&lt;&gt;"",E31&lt;&gt;"",F31&lt;&gt;"",G31&lt;&gt;"",H31&lt;&gt;""),"✕",AND(OR($I$25&gt;0,$I$26&gt;0,$I$27&gt;0,$I$28&gt;0,$I$29&gt;0,$I$30&gt;0,$I$31&gt;0),COUNTA($J$25)=1),"○",TRUE,"✕")),"○"),"○")</f>
        <v>○</v>
      </c>
      <c r="AG31" s="75"/>
      <c r="AO31" s="30"/>
      <c r="AP31" s="30"/>
      <c r="AQ31" s="30"/>
      <c r="AR31" s="30"/>
      <c r="AS31" s="30"/>
    </row>
    <row r="32" spans="1:45" ht="17.100000000000001" customHeight="1">
      <c r="A32" s="7">
        <f t="shared" si="5"/>
        <v>45767</v>
      </c>
      <c r="B32" s="46" t="str">
        <f t="shared" si="4"/>
        <v>日</v>
      </c>
      <c r="C32" s="95" t="s">
        <v>23</v>
      </c>
      <c r="D32" s="60"/>
      <c r="E32" s="15"/>
      <c r="F32" s="16"/>
      <c r="G32" s="17"/>
      <c r="H32" s="18"/>
      <c r="I32" s="6" t="str" cm="1">
        <f t="array" ref="I32">IFERROR(_xlfn.IFS(AND(D32&gt;0,E32=""),"--",AND(F32&gt;0,G32=""),"--",VALUE(TEXT(E32-D32,"[h]:mm"))+VALUE(TEXT(G32-F32,"[h]:mm"))-VALUE(TEXT(H32,"[h]:mm"))=0,"",VALUE(TEXT(E32-D32,"[h]:mm"))+VALUE(TEXT(G32-F32,"[h]:mm"))-VALUE(TEXT(H32,"[h]:mm"))&lt;0,"-",TRUE,(E32-D32)+(G32-F32)-H32),"-")</f>
        <v/>
      </c>
      <c r="J32" s="452"/>
      <c r="K32" s="453"/>
      <c r="L32" s="453"/>
      <c r="M32" s="453"/>
      <c r="N32" s="453"/>
      <c r="O32" s="453"/>
      <c r="P32" s="453"/>
      <c r="Q32" s="454"/>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$32)=0),"○",AND(I32="",COUNTA($J$32)=1),IF(OR($I$32&lt;&gt;"",$I$33&lt;&gt;"",$I$34&lt;&gt;"",$I$35&lt;&gt;"",$I$36&lt;&gt;"",$I$37&lt;&gt;"",$I$38&lt;&gt;""),"○","△"),AND(I32&gt;0,COUNTA($J$32)=1),"○",AND(I32="-",COUNTA($J$32)=1),"✕",TRUE,"✕")</f>
        <v>○</v>
      </c>
      <c r="AC32" s="75"/>
      <c r="AD32" s="75" t="str">
        <f t="shared" si="0"/>
        <v>○</v>
      </c>
      <c r="AE32" s="75" t="str" cm="1">
        <f t="array" ref="AE32">_xlfn.IFS(AND(E32&gt;0,D32=""),"✕",AND(G32&gt;0,F32=""),"✕",AND(F32&gt;0,E32&gt;F32),"✕",TRUE,"○")</f>
        <v>○</v>
      </c>
      <c r="AF32" s="189" t="str" cm="1">
        <f t="array" ref="AF32">IF(OR($I$9="管理職/高プロ",$I$9="裁量",$I$9="固定残業代有"),IF(OR(C32="休日",C32="休暇"),IF(AND(D32="",E32="",F32="",G32="",H32="",$J$32=""),"○",_xlfn.IFS(OR(D32&lt;&gt;"",E32&lt;&gt;"",F32&lt;&gt;"",G32&lt;&gt;"",H32&lt;&gt;""),"✕",AND(OR($I$32&gt;0,$I$33&gt;0,$I$34&gt;0,$I$35&gt;0,$I$36&gt;0,$I$37&gt;0,$I$38&gt;0),COUNTA($J$32)=1),"○",TRUE,"✕")),"○"),"○")</f>
        <v>○</v>
      </c>
      <c r="AG32" s="75"/>
      <c r="AO32" s="30"/>
      <c r="AP32" s="30"/>
      <c r="AQ32" s="30"/>
      <c r="AR32" s="30"/>
      <c r="AS32" s="30"/>
    </row>
    <row r="33" spans="1:45" ht="17.100000000000001" customHeight="1">
      <c r="A33" s="7">
        <f t="shared" si="5"/>
        <v>45768</v>
      </c>
      <c r="B33" s="46" t="str">
        <f t="shared" si="4"/>
        <v>月</v>
      </c>
      <c r="C33" s="95" t="s">
        <v>126</v>
      </c>
      <c r="D33" s="61"/>
      <c r="E33" s="14"/>
      <c r="F33" s="16"/>
      <c r="G33" s="17"/>
      <c r="H33" s="18"/>
      <c r="I33" s="6" t="str" cm="1">
        <f t="array" ref="I33">IFERROR(_xlfn.IFS(AND(D33&gt;0,E33=""),"--",AND(F33&gt;0,G33=""),"--",VALUE(TEXT(E33-D33,"[h]:mm"))+VALUE(TEXT(G33-F33,"[h]:mm"))-VALUE(TEXT(H33,"[h]:mm"))=0,"",VALUE(TEXT(E33-D33,"[h]:mm"))+VALUE(TEXT(G33-F33,"[h]:mm"))-VALUE(TEXT(H33,"[h]:mm"))&lt;0,"-",TRUE,(E33-D33)+(G33-F33)-H33),"-")</f>
        <v/>
      </c>
      <c r="J33" s="455"/>
      <c r="K33" s="456"/>
      <c r="L33" s="456"/>
      <c r="M33" s="456"/>
      <c r="N33" s="456"/>
      <c r="O33" s="456"/>
      <c r="P33" s="456"/>
      <c r="Q33" s="457"/>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$32)=0),"○",AND(I33="",COUNTA($J$32)=1),IF(OR($I$32&lt;&gt;"",$I$33&lt;&gt;"",$I$34&lt;&gt;"",$I$35&lt;&gt;"",$I$36&lt;&gt;"",$I$37&lt;&gt;"",$I$38&lt;&gt;""),"○","△"),AND(I33&gt;0,COUNTA($J$32)=1),"○",AND(I33="-",COUNTA($J$32)=1),"✕",TRUE,"✕")</f>
        <v>○</v>
      </c>
      <c r="AC33" s="75"/>
      <c r="AD33" s="75" t="str">
        <f t="shared" si="0"/>
        <v>○</v>
      </c>
      <c r="AE33" s="75" t="str" cm="1">
        <f t="array" ref="AE33">_xlfn.IFS(AND(E33&gt;0,D33=""),"✕",AND(G33&gt;0,F33=""),"✕",AND(F33&gt;0,E33&gt;F33),"✕",TRUE,"○")</f>
        <v>○</v>
      </c>
      <c r="AF33" s="189" t="str" cm="1">
        <f t="array" ref="AF33">IF(OR($I$9="管理職/高プロ",$I$9="裁量",$I$9="固定残業代有"),IF(OR(C33="休日",C33="休暇"),IF(AND(D33="",E33="",F33="",G33="",H33="",$J$32=""),"○",_xlfn.IFS(OR(D33&lt;&gt;"",E33&lt;&gt;"",F33&lt;&gt;"",G33&lt;&gt;"",H33&lt;&gt;""),"✕",AND(OR($I$32&gt;0,$I$33&gt;0,$I$34&gt;0,$I$35&gt;0,$I$36&gt;0,$I$37&gt;0,$I$38&gt;0),COUNTA($J$32)=1),"○",TRUE,"✕")),"○"),"○")</f>
        <v>○</v>
      </c>
      <c r="AG33" s="75"/>
      <c r="AO33" s="30"/>
      <c r="AP33" s="30"/>
      <c r="AQ33" s="30"/>
      <c r="AR33" s="30"/>
      <c r="AS33" s="30"/>
    </row>
    <row r="34" spans="1:45" ht="17.100000000000001" customHeight="1">
      <c r="A34" s="7">
        <f t="shared" si="5"/>
        <v>45769</v>
      </c>
      <c r="B34" s="46" t="str">
        <f t="shared" si="4"/>
        <v>火</v>
      </c>
      <c r="C34" s="95" t="s">
        <v>126</v>
      </c>
      <c r="D34" s="61"/>
      <c r="E34" s="14"/>
      <c r="F34" s="16"/>
      <c r="G34" s="17"/>
      <c r="H34" s="18"/>
      <c r="I34" s="6" t="str" cm="1">
        <f t="array" ref="I34">IFERROR(_xlfn.IFS(AND(D34&gt;0,E34=""),"--",AND(F34&gt;0,G34=""),"--",VALUE(TEXT(E34-D34,"[h]:mm"))+VALUE(TEXT(G34-F34,"[h]:mm"))-VALUE(TEXT(H34,"[h]:mm"))=0,"",VALUE(TEXT(E34-D34,"[h]:mm"))+VALUE(TEXT(G34-F34,"[h]:mm"))-VALUE(TEXT(H34,"[h]:mm"))&lt;0,"-",TRUE,(E34-D34)+(G34-F34)-H34),"-")</f>
        <v/>
      </c>
      <c r="J34" s="455"/>
      <c r="K34" s="456"/>
      <c r="L34" s="456"/>
      <c r="M34" s="456"/>
      <c r="N34" s="456"/>
      <c r="O34" s="456"/>
      <c r="P34" s="456"/>
      <c r="Q34" s="457"/>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$32)=0),"○",AND(I34="",COUNTA($J$32)=1),IF(OR($I$32&lt;&gt;"",$I$33&lt;&gt;"",$I$34&lt;&gt;"",$I$35&lt;&gt;"",$I$36&lt;&gt;"",$I$37&lt;&gt;"",$I$38&lt;&gt;""),"○","△"),AND(I34&gt;0,COUNTA($J$32)=1),"○",AND(I34="-",COUNTA($J$32)=1),"✕",TRUE,"✕")</f>
        <v>○</v>
      </c>
      <c r="AC34" s="75"/>
      <c r="AD34" s="75" t="str">
        <f t="shared" si="0"/>
        <v>○</v>
      </c>
      <c r="AE34" s="75" t="str" cm="1">
        <f t="array" ref="AE34">_xlfn.IFS(AND(E34&gt;0,D34=""),"✕",AND(G34&gt;0,F34=""),"✕",AND(F34&gt;0,E34&gt;F34),"✕",TRUE,"○")</f>
        <v>○</v>
      </c>
      <c r="AF34" s="189" t="str" cm="1">
        <f t="array" ref="AF34">IF(OR($I$9="管理職/高プロ",$I$9="裁量",$I$9="固定残業代有"),IF(OR(C34="休日",C34="休暇"),IF(AND(D34="",E34="",F34="",G34="",H34="",$J$32=""),"○",_xlfn.IFS(OR(D34&lt;&gt;"",E34&lt;&gt;"",F34&lt;&gt;"",G34&lt;&gt;"",H34&lt;&gt;""),"✕",AND(OR($I$32&gt;0,$I$33&gt;0,$I$34&gt;0,$I$35&gt;0,$I$36&gt;0,$I$37&gt;0,$I$38&gt;0),COUNTA($J$32)=1),"○",TRUE,"✕")),"○"),"○")</f>
        <v>○</v>
      </c>
      <c r="AG34" s="75"/>
      <c r="AO34" s="30"/>
      <c r="AP34" s="30"/>
      <c r="AQ34" s="30"/>
      <c r="AR34" s="30"/>
      <c r="AS34" s="30"/>
    </row>
    <row r="35" spans="1:45" ht="17.100000000000001" customHeight="1">
      <c r="A35" s="7">
        <f t="shared" si="5"/>
        <v>45770</v>
      </c>
      <c r="B35" s="46" t="str">
        <f t="shared" si="4"/>
        <v>水</v>
      </c>
      <c r="C35" s="95" t="s">
        <v>126</v>
      </c>
      <c r="D35" s="13"/>
      <c r="E35" s="14"/>
      <c r="F35" s="16"/>
      <c r="G35" s="17"/>
      <c r="H35" s="18"/>
      <c r="I35" s="6" t="str" cm="1">
        <f t="array" ref="I35">IFERROR(_xlfn.IFS(AND(D35&gt;0,E35=""),"--",AND(F35&gt;0,G35=""),"--",VALUE(TEXT(E35-D35,"[h]:mm"))+VALUE(TEXT(G35-F35,"[h]:mm"))-VALUE(TEXT(H35,"[h]:mm"))=0,"",VALUE(TEXT(E35-D35,"[h]:mm"))+VALUE(TEXT(G35-F35,"[h]:mm"))-VALUE(TEXT(H35,"[h]:mm"))&lt;0,"-",TRUE,(E35-D35)+(G35-F35)-H35),"-")</f>
        <v/>
      </c>
      <c r="J35" s="455"/>
      <c r="K35" s="456"/>
      <c r="L35" s="456"/>
      <c r="M35" s="456"/>
      <c r="N35" s="456"/>
      <c r="O35" s="456"/>
      <c r="P35" s="456"/>
      <c r="Q35" s="457"/>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$32)=0),"○",AND(I35="",COUNTA($J$32)=1),IF(OR($I$32&lt;&gt;"",$I$33&lt;&gt;"",$I$34&lt;&gt;"",$I$35&lt;&gt;"",$I$36&lt;&gt;"",$I$37&lt;&gt;"",$I$38&lt;&gt;""),"○","△"),AND(I35&gt;0,COUNTA($J$32)=1),"○",AND(I35="-",COUNTA($J$32)=1),"✕",TRUE,"✕")</f>
        <v>○</v>
      </c>
      <c r="AC35" s="75"/>
      <c r="AD35" s="75" t="str">
        <f t="shared" si="0"/>
        <v>○</v>
      </c>
      <c r="AE35" s="75" t="str" cm="1">
        <f t="array" ref="AE35">_xlfn.IFS(AND(E35&gt;0,D35=""),"✕",AND(G35&gt;0,F35=""),"✕",AND(F35&gt;0,E35&gt;F35),"✕",TRUE,"○")</f>
        <v>○</v>
      </c>
      <c r="AF35" s="189" t="str" cm="1">
        <f t="array" ref="AF35">IF(OR($I$9="管理職/高プロ",$I$9="裁量",$I$9="固定残業代有"),IF(OR(C35="休日",C35="休暇"),IF(AND(D35="",E35="",F35="",G35="",H35="",$J$32=""),"○",_xlfn.IFS(OR(D35&lt;&gt;"",E35&lt;&gt;"",F35&lt;&gt;"",G35&lt;&gt;"",H35&lt;&gt;""),"✕",AND(OR($I$32&gt;0,$I$33&gt;0,$I$34&gt;0,$I$35&gt;0,$I$36&gt;0,$I$37&gt;0,$I$38&gt;0),COUNTA($J$32)=1),"○",TRUE,"✕")),"○"),"○")</f>
        <v>○</v>
      </c>
      <c r="AG35" s="75"/>
      <c r="AO35" s="30"/>
      <c r="AP35" s="30"/>
      <c r="AQ35" s="30"/>
      <c r="AR35" s="30"/>
      <c r="AS35" s="30"/>
    </row>
    <row r="36" spans="1:45" ht="17.100000000000001" customHeight="1">
      <c r="A36" s="7">
        <f t="shared" si="5"/>
        <v>45771</v>
      </c>
      <c r="B36" s="46" t="str">
        <f t="shared" si="4"/>
        <v>木</v>
      </c>
      <c r="C36" s="95" t="s">
        <v>126</v>
      </c>
      <c r="D36" s="60"/>
      <c r="E36" s="15"/>
      <c r="F36" s="16"/>
      <c r="G36" s="17"/>
      <c r="H36" s="18"/>
      <c r="I36" s="6" t="str" cm="1">
        <f t="array" ref="I36">IFERROR(_xlfn.IFS(AND(D36&gt;0,E36=""),"--",AND(F36&gt;0,G36=""),"--",VALUE(TEXT(E36-D36,"[h]:mm"))+VALUE(TEXT(G36-F36,"[h]:mm"))-VALUE(TEXT(H36,"[h]:mm"))=0,"",VALUE(TEXT(E36-D36,"[h]:mm"))+VALUE(TEXT(G36-F36,"[h]:mm"))-VALUE(TEXT(H36,"[h]:mm"))&lt;0,"-",TRUE,(E36-D36)+(G36-F36)-H36),"-")</f>
        <v/>
      </c>
      <c r="J36" s="455"/>
      <c r="K36" s="456"/>
      <c r="L36" s="456"/>
      <c r="M36" s="456"/>
      <c r="N36" s="456"/>
      <c r="O36" s="456"/>
      <c r="P36" s="456"/>
      <c r="Q36" s="457"/>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$32)=0),"○",AND(I36="",COUNTA($J$32)=1),IF(OR($I$32&lt;&gt;"",$I$33&lt;&gt;"",$I$34&lt;&gt;"",$I$35&lt;&gt;"",$I$36&lt;&gt;"",$I$37&lt;&gt;"",$I$38&lt;&gt;""),"○","△"),AND(I36&gt;0,COUNTA($J$32)=1),"○",AND(I36="-",COUNTA($J$32)=1),"✕",TRUE,"✕")</f>
        <v>○</v>
      </c>
      <c r="AC36" s="75"/>
      <c r="AD36" s="75" t="str">
        <f t="shared" si="0"/>
        <v>○</v>
      </c>
      <c r="AE36" s="75" t="str" cm="1">
        <f t="array" ref="AE36">_xlfn.IFS(AND(E36&gt;0,D36=""),"✕",AND(G36&gt;0,F36=""),"✕",AND(F36&gt;0,E36&gt;F36),"✕",TRUE,"○")</f>
        <v>○</v>
      </c>
      <c r="AF36" s="189" t="str" cm="1">
        <f t="array" ref="AF36">IF(OR($I$9="管理職/高プロ",$I$9="裁量",$I$9="固定残業代有"),IF(OR(C36="休日",C36="休暇"),IF(AND(D36="",E36="",F36="",G36="",H36="",$J$32=""),"○",_xlfn.IFS(OR(D36&lt;&gt;"",E36&lt;&gt;"",F36&lt;&gt;"",G36&lt;&gt;"",H36&lt;&gt;""),"✕",AND(OR($I$32&gt;0,$I$33&gt;0,$I$34&gt;0,$I$35&gt;0,$I$36&gt;0,$I$37&gt;0,$I$38&gt;0),COUNTA($J$32)=1),"○",TRUE,"✕")),"○"),"○")</f>
        <v>○</v>
      </c>
      <c r="AG36" s="75"/>
      <c r="AO36" s="30"/>
      <c r="AP36" s="30"/>
      <c r="AQ36" s="30"/>
      <c r="AR36" s="30"/>
      <c r="AS36" s="30"/>
    </row>
    <row r="37" spans="1:45" ht="17.100000000000001" customHeight="1">
      <c r="A37" s="7">
        <f t="shared" si="5"/>
        <v>45772</v>
      </c>
      <c r="B37" s="46" t="str">
        <f t="shared" si="4"/>
        <v>金</v>
      </c>
      <c r="C37" s="95" t="s">
        <v>126</v>
      </c>
      <c r="D37" s="60"/>
      <c r="E37" s="15"/>
      <c r="F37" s="16"/>
      <c r="G37" s="17"/>
      <c r="H37" s="18"/>
      <c r="I37" s="6" t="str" cm="1">
        <f t="array" ref="I37">IFERROR(_xlfn.IFS(AND(D37&gt;0,E37=""),"--",AND(F37&gt;0,G37=""),"--",VALUE(TEXT(E37-D37,"[h]:mm"))+VALUE(TEXT(G37-F37,"[h]:mm"))-VALUE(TEXT(H37,"[h]:mm"))=0,"",VALUE(TEXT(E37-D37,"[h]:mm"))+VALUE(TEXT(G37-F37,"[h]:mm"))-VALUE(TEXT(H37,"[h]:mm"))&lt;0,"-",TRUE,(E37-D37)+(G37-F37)-H37),"-")</f>
        <v/>
      </c>
      <c r="J37" s="455"/>
      <c r="K37" s="456"/>
      <c r="L37" s="456"/>
      <c r="M37" s="456"/>
      <c r="N37" s="456"/>
      <c r="O37" s="456"/>
      <c r="P37" s="456"/>
      <c r="Q37" s="457"/>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$32)=0),"○",AND(I37="",COUNTA($J$32)=1),IF(OR($I$32&lt;&gt;"",$I$33&lt;&gt;"",$I$34&lt;&gt;"",$I$35&lt;&gt;"",$I$36&lt;&gt;"",$I$37&lt;&gt;"",$I$38&lt;&gt;""),"○","△"),AND(I37&gt;0,COUNTA($J$32)=1),"○",AND(I37="-",COUNTA($J$32)=1),"✕",TRUE,"✕")</f>
        <v>○</v>
      </c>
      <c r="AC37" s="75"/>
      <c r="AD37" s="75" t="str">
        <f t="shared" si="0"/>
        <v>○</v>
      </c>
      <c r="AE37" s="75" t="str" cm="1">
        <f t="array" ref="AE37">_xlfn.IFS(AND(E37&gt;0,D37=""),"✕",AND(G37&gt;0,F37=""),"✕",AND(F37&gt;0,E37&gt;F37),"✕",TRUE,"○")</f>
        <v>○</v>
      </c>
      <c r="AF37" s="189" t="str" cm="1">
        <f t="array" ref="AF37">IF(OR($I$9="管理職/高プロ",$I$9="裁量",$I$9="固定残業代有"),IF(OR(C37="休日",C37="休暇"),IF(AND(D37="",E37="",F37="",G37="",H37="",$J$32=""),"○",_xlfn.IFS(OR(D37&lt;&gt;"",E37&lt;&gt;"",F37&lt;&gt;"",G37&lt;&gt;"",H37&lt;&gt;""),"✕",AND(OR($I$32&gt;0,$I$33&gt;0,$I$34&gt;0,$I$35&gt;0,$I$36&gt;0,$I$37&gt;0,$I$38&gt;0),COUNTA($J$32)=1),"○",TRUE,"✕")),"○"),"○")</f>
        <v>○</v>
      </c>
      <c r="AG37" s="75"/>
      <c r="AO37" s="30"/>
      <c r="AP37" s="30"/>
      <c r="AQ37" s="30"/>
      <c r="AR37" s="30"/>
      <c r="AS37" s="30"/>
    </row>
    <row r="38" spans="1:45" ht="17.100000000000001" customHeight="1">
      <c r="A38" s="7">
        <f t="shared" si="5"/>
        <v>45773</v>
      </c>
      <c r="B38" s="46" t="str">
        <f t="shared" si="4"/>
        <v>土</v>
      </c>
      <c r="C38" s="95" t="s">
        <v>23</v>
      </c>
      <c r="D38" s="60"/>
      <c r="E38" s="15"/>
      <c r="F38" s="16"/>
      <c r="G38" s="17"/>
      <c r="H38" s="18"/>
      <c r="I38" s="6" t="str" cm="1">
        <f t="array" ref="I38">IFERROR(_xlfn.IFS(AND(D38&gt;0,E38=""),"--",AND(F38&gt;0,G38=""),"--",VALUE(TEXT(E38-D38,"[h]:mm"))+VALUE(TEXT(G38-F38,"[h]:mm"))-VALUE(TEXT(H38,"[h]:mm"))=0,"",VALUE(TEXT(E38-D38,"[h]:mm"))+VALUE(TEXT(G38-F38,"[h]:mm"))-VALUE(TEXT(H38,"[h]:mm"))&lt;0,"-",TRUE,(E38-D38)+(G38-F38)-H38),"-")</f>
        <v/>
      </c>
      <c r="J38" s="458"/>
      <c r="K38" s="459"/>
      <c r="L38" s="459"/>
      <c r="M38" s="459"/>
      <c r="N38" s="459"/>
      <c r="O38" s="459"/>
      <c r="P38" s="459"/>
      <c r="Q38" s="460"/>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$32)=0),"○",AND(I38="",COUNTA($J$32)=1),IF(OR($I$32&lt;&gt;"",$I$33&lt;&gt;"",$I$34&lt;&gt;"",$I$35&lt;&gt;"",$I$36&lt;&gt;"",$I$37&lt;&gt;"",$I$38&lt;&gt;""),"○","△"),AND(I38&gt;0,COUNTA($J$32)=1),"○",AND(I38="-",COUNTA($J$32)=1),"✕",TRUE,"✕")</f>
        <v>○</v>
      </c>
      <c r="AC38" s="75"/>
      <c r="AD38" s="75" t="str">
        <f t="shared" si="0"/>
        <v>○</v>
      </c>
      <c r="AE38" s="75" t="str" cm="1">
        <f t="array" ref="AE38">_xlfn.IFS(AND(E38&gt;0,D38=""),"✕",AND(G38&gt;0,F38=""),"✕",AND(F38&gt;0,E38&gt;F38),"✕",TRUE,"○")</f>
        <v>○</v>
      </c>
      <c r="AF38" s="189" t="str" cm="1">
        <f t="array" ref="AF38">IF(OR($I$9="管理職/高プロ",$I$9="裁量",$I$9="固定残業代有"),IF(OR(C38="休日",C38="休暇"),IF(AND(D38="",E38="",F38="",G38="",H38="",$J$32=""),"○",_xlfn.IFS(OR(D38&lt;&gt;"",E38&lt;&gt;"",F38&lt;&gt;"",G38&lt;&gt;"",H38&lt;&gt;""),"✕",AND(OR($I$32&gt;0,$I$33&gt;0,$I$34&gt;0,$I$35&gt;0,$I$36&gt;0,$I$37&gt;0,$I$38&gt;0),COUNTA($J$32)=1),"○",TRUE,"✕")),"○"),"○")</f>
        <v>○</v>
      </c>
      <c r="AG38" s="75"/>
      <c r="AO38" s="30"/>
      <c r="AP38" s="30"/>
      <c r="AQ38" s="30"/>
      <c r="AR38" s="30"/>
      <c r="AS38" s="30"/>
    </row>
    <row r="39" spans="1:45" ht="17.100000000000001" customHeight="1">
      <c r="A39" s="7">
        <f>A38+1</f>
        <v>45774</v>
      </c>
      <c r="B39" s="46" t="str">
        <f t="shared" si="4"/>
        <v>日</v>
      </c>
      <c r="C39" s="95" t="s">
        <v>23</v>
      </c>
      <c r="D39" s="60"/>
      <c r="E39" s="15"/>
      <c r="F39" s="16"/>
      <c r="G39" s="17"/>
      <c r="H39" s="18"/>
      <c r="I39" s="6" t="str" cm="1">
        <f t="array" ref="I39">IFERROR(_xlfn.IFS(AND(D39&gt;0,E39=""),"--",AND(F39&gt;0,G39=""),"--",VALUE(TEXT(E39-D39,"[h]:mm"))+VALUE(TEXT(G39-F39,"[h]:mm"))-VALUE(TEXT(H39,"[h]:mm"))=0,"",VALUE(TEXT(E39-D39,"[h]:mm"))+VALUE(TEXT(G39-F39,"[h]:mm"))-VALUE(TEXT(H39,"[h]:mm"))&lt;0,"-",TRUE,(E39-D39)+(G39-F39)-H39),"-")</f>
        <v/>
      </c>
      <c r="J39" s="364"/>
      <c r="K39" s="365"/>
      <c r="L39" s="365"/>
      <c r="M39" s="365"/>
      <c r="N39" s="365"/>
      <c r="O39" s="365"/>
      <c r="P39" s="365"/>
      <c r="Q39" s="366"/>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_xlfn.IFS(AND(D39="",F39="",COUNTA($J$39)=0),"○",AND(I39="",COUNTA($J$39)=1),IF(OR($I$39&lt;&gt;"",$I$40&lt;&gt;"",$I$41&lt;&gt;"",$I$42&lt;&gt;"",$I$43&lt;&gt;""),"○","△"),AND(I39&gt;0,COUNTA($J$39)=1),"○",AND(I39="-",COUNTA($J$39)=1),"✕",TRUE,"✕")</f>
        <v>○</v>
      </c>
      <c r="AC39" s="75"/>
      <c r="AD39" s="75" t="str">
        <f t="shared" si="0"/>
        <v>○</v>
      </c>
      <c r="AE39" s="75" t="str" cm="1">
        <f t="array" ref="AE39">_xlfn.IFS(AND(E39&gt;0,D39=""),"✕",AND(G39&gt;0,F39=""),"✕",AND(F39&gt;0,E39&gt;F39),"✕",TRUE,"○")</f>
        <v>○</v>
      </c>
      <c r="AF39" s="189" t="str" cm="1">
        <f t="array" ref="AF39">IF(OR($I$9="管理職/高プロ",$I$9="裁量",$I$9="固定残業代有"),IF(OR(C39="休日",C39="休暇"),IF(AND(D39="",E39="",F39="",G39="",H39="",$J$39=""),"○",_xlfn.IFS(OR(D39&lt;&gt;"",E39&lt;&gt;"",F39&lt;&gt;"",G39&lt;&gt;"",H39&lt;&gt;""),"✕",AND(OR($I$39&gt;0,$I$40&gt;0,$I$41&gt;0,$I$42&gt;0,$I$43&gt;0),COUNTA($J$39)=1),"○",TRUE,"✕")),"○"),"○")</f>
        <v>○</v>
      </c>
      <c r="AG39" s="75"/>
      <c r="AO39" s="30"/>
      <c r="AP39" s="30"/>
      <c r="AQ39" s="30"/>
      <c r="AR39" s="30"/>
      <c r="AS39" s="30"/>
    </row>
    <row r="40" spans="1:45" ht="17.100000000000001" customHeight="1">
      <c r="A40" s="7">
        <f>A39+1</f>
        <v>45775</v>
      </c>
      <c r="B40" s="46" t="str">
        <f t="shared" si="4"/>
        <v>月</v>
      </c>
      <c r="C40" s="95" t="s">
        <v>126</v>
      </c>
      <c r="D40" s="60"/>
      <c r="E40" s="15"/>
      <c r="F40" s="16"/>
      <c r="G40" s="17"/>
      <c r="H40" s="18"/>
      <c r="I40" s="6" t="str" cm="1">
        <f t="array" ref="I40">IFERROR(_xlfn.IFS(AND(D40&gt;0,E40=""),"--",AND(F40&gt;0,G40=""),"--",VALUE(TEXT(E40-D40,"[h]:mm"))+VALUE(TEXT(G40-F40,"[h]:mm"))-VALUE(TEXT(H40,"[h]:mm"))=0,"",VALUE(TEXT(E40-D40,"[h]:mm"))+VALUE(TEXT(G40-F40,"[h]:mm"))-VALUE(TEXT(H40,"[h]:mm"))&lt;0,"-",TRUE,(E40-D40)+(G40-F40)-H40),"-")</f>
        <v/>
      </c>
      <c r="J40" s="367"/>
      <c r="K40" s="368"/>
      <c r="L40" s="368"/>
      <c r="M40" s="368"/>
      <c r="N40" s="368"/>
      <c r="O40" s="368"/>
      <c r="P40" s="368"/>
      <c r="Q40" s="369"/>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_xlfn.IFS(AND(D40="",F40="",COUNTA($J$39)=0),"○",AND(I40="",COUNTA($J$39)=1),IF(OR($I$39&lt;&gt;"",$I$40&lt;&gt;"",$I$41&lt;&gt;"",$I$42&lt;&gt;"",$I$43&lt;&gt;""),"○","△"),AND(I40&gt;0,COUNTA($J$39)=1),"○",AND(I40="-",COUNTA($J$39)=1),"✕",TRUE,"✕")</f>
        <v>○</v>
      </c>
      <c r="AC40" s="75"/>
      <c r="AD40" s="75" t="str">
        <f t="shared" si="0"/>
        <v>○</v>
      </c>
      <c r="AE40" s="75" t="str" cm="1">
        <f t="array" ref="AE40">_xlfn.IFS(AND(E40&gt;0,D40=""),"✕",AND(G40&gt;0,F40=""),"✕",AND(F40&gt;0,E40&gt;F40),"✕",TRUE,"○")</f>
        <v>○</v>
      </c>
      <c r="AF40" s="189" t="str" cm="1">
        <f t="array" ref="AF40">IF(OR($I$9="管理職/高プロ",$I$9="裁量",$I$9="固定残業代有"),IF(OR(C40="休日",C40="休暇"),IF(AND(D40="",E40="",F40="",G40="",H40="",$J$39=""),"○",_xlfn.IFS(OR(D40&lt;&gt;"",E40&lt;&gt;"",F40&lt;&gt;"",G40&lt;&gt;"",H40&lt;&gt;""),"✕",AND(OR($I$39&gt;0,$I$40&gt;0,$I$41&gt;0,$I$42&gt;0,$I$43&gt;0),COUNTA($J$39)=1),"○",TRUE,"✕")),"○"),"○")</f>
        <v>○</v>
      </c>
      <c r="AG40" s="75"/>
      <c r="AO40" s="30"/>
      <c r="AP40" s="30"/>
      <c r="AQ40" s="30"/>
      <c r="AR40" s="30"/>
      <c r="AS40" s="30"/>
    </row>
    <row r="41" spans="1:45" ht="17.100000000000001" customHeight="1">
      <c r="A41" s="7">
        <f>IF(DAY(A40+1)&lt;4,"",A40+1)</f>
        <v>45776</v>
      </c>
      <c r="B41" s="46" t="str">
        <f t="shared" si="4"/>
        <v>火</v>
      </c>
      <c r="C41" s="95" t="s">
        <v>23</v>
      </c>
      <c r="D41" s="61"/>
      <c r="E41" s="14"/>
      <c r="F41" s="16"/>
      <c r="G41" s="17"/>
      <c r="H41" s="18"/>
      <c r="I41" s="6" t="str" cm="1">
        <f t="array" ref="I41">IFERROR(_xlfn.IFS(AND(D41&gt;0,E41=""),"--",AND(F41&gt;0,G41=""),"--",VALUE(TEXT(E41-D41,"[h]:mm"))+VALUE(TEXT(G41-F41,"[h]:mm"))-VALUE(TEXT(H41,"[h]:mm"))=0,"",VALUE(TEXT(E41-D41,"[h]:mm"))+VALUE(TEXT(G41-F41,"[h]:mm"))-VALUE(TEXT(H41,"[h]:mm"))&lt;0,"-",TRUE,(E41-D41)+(G41-F41)-H41),"-")</f>
        <v/>
      </c>
      <c r="J41" s="367"/>
      <c r="K41" s="368"/>
      <c r="L41" s="368"/>
      <c r="M41" s="368"/>
      <c r="N41" s="368"/>
      <c r="O41" s="368"/>
      <c r="P41" s="368"/>
      <c r="Q41" s="369"/>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_xlfn.IFS(AND(D41="",F41="",COUNTA($J$39)=0),"○",AND(I41="",COUNTA($J$39)=1),IF(OR($I$39&lt;&gt;"",$I$40&lt;&gt;"",$I$41&lt;&gt;"",$I$42&lt;&gt;"",$I$43&lt;&gt;""),"○","△"),AND(I41&gt;0,COUNTA($J$39)=1),"○",AND(I41="-",COUNTA($J$39)=1),"✕",TRUE,"✕")</f>
        <v>○</v>
      </c>
      <c r="AC41" s="75"/>
      <c r="AD41" s="75" t="str">
        <f t="shared" si="0"/>
        <v>○</v>
      </c>
      <c r="AE41" s="75" t="str" cm="1">
        <f t="array" ref="AE41">_xlfn.IFS(AND(E41&gt;0,D41=""),"✕",AND(G41&gt;0,F41=""),"✕",AND(F41&gt;0,E41&gt;F41),"✕",TRUE,"○")</f>
        <v>○</v>
      </c>
      <c r="AF41" s="189" t="str" cm="1">
        <f t="array" ref="AF41">IF(OR($I$9="管理職/高プロ",$I$9="裁量",$I$9="固定残業代有"),IF(OR(C41="休日",C41="休暇"),IF(AND(D41="",E41="",F41="",G41="",H41="",$J$39=""),"○",_xlfn.IFS(OR(D41&lt;&gt;"",E41&lt;&gt;"",F41&lt;&gt;"",G41&lt;&gt;"",H41&lt;&gt;""),"✕",AND(OR($I$39&gt;0,$I$40&gt;0,$I$41&gt;0,$I$42&gt;0,$I$43&gt;0),COUNTA($J$39)=1),"○",TRUE,"✕")),"○"),"○")</f>
        <v>○</v>
      </c>
      <c r="AG41" s="75"/>
      <c r="AO41" s="30"/>
      <c r="AP41" s="30"/>
      <c r="AQ41" s="30"/>
      <c r="AR41" s="30"/>
      <c r="AS41" s="30"/>
    </row>
    <row r="42" spans="1:45" ht="17.100000000000001" customHeight="1">
      <c r="A42" s="7">
        <f>IF(DAY(A40+2)&lt;4,"",A40+2)</f>
        <v>45777</v>
      </c>
      <c r="B42" s="46" t="str">
        <f t="shared" si="4"/>
        <v>水</v>
      </c>
      <c r="C42" s="95" t="s">
        <v>126</v>
      </c>
      <c r="D42" s="60"/>
      <c r="E42" s="15"/>
      <c r="F42" s="16"/>
      <c r="G42" s="17"/>
      <c r="H42" s="18"/>
      <c r="I42" s="6" t="str" cm="1">
        <f t="array" ref="I42">IFERROR(_xlfn.IFS(AND(D42&gt;0,E42=""),"--",AND(F42&gt;0,G42=""),"--",VALUE(TEXT(E42-D42,"[h]:mm"))+VALUE(TEXT(G42-F42,"[h]:mm"))-VALUE(TEXT(H42,"[h]:mm"))=0,"",VALUE(TEXT(E42-D42,"[h]:mm"))+VALUE(TEXT(G42-F42,"[h]:mm"))-VALUE(TEXT(H42,"[h]:mm"))&lt;0,"-",TRUE,(E42-D42)+(G42-F42)-H42),"-")</f>
        <v/>
      </c>
      <c r="J42" s="367"/>
      <c r="K42" s="368"/>
      <c r="L42" s="368"/>
      <c r="M42" s="368"/>
      <c r="N42" s="368"/>
      <c r="O42" s="368"/>
      <c r="P42" s="368"/>
      <c r="Q42" s="369"/>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_xlfn.IFS(AND(D42="",F42="",COUNTA($J$39)=0),"○",AND(I42="",COUNTA($J$39)=1),IF(OR($I$39&lt;&gt;"",$I$40&lt;&gt;"",$I$41&lt;&gt;"",$I$42&lt;&gt;"",$I$43&lt;&gt;""),"○","△"),AND(I42&gt;0,COUNTA($J$39)=1),"○",AND(I42="-",COUNTA($J$39)=1),"✕",TRUE,"✕")</f>
        <v>○</v>
      </c>
      <c r="AC42" s="75"/>
      <c r="AD42" s="75" t="str">
        <f t="shared" si="0"/>
        <v>○</v>
      </c>
      <c r="AE42" s="75" t="str" cm="1">
        <f t="array" ref="AE42">_xlfn.IFS(AND(E42&gt;0,D42=""),"✕",AND(G42&gt;0,F42=""),"✕",AND(F42&gt;0,E42&gt;F42),"✕",TRUE,"○")</f>
        <v>○</v>
      </c>
      <c r="AF42" s="189" t="str" cm="1">
        <f t="array" ref="AF42">IF(OR($I$9="管理職/高プロ",$I$9="裁量",$I$9="固定残業代有"),IF(OR(C42="休日",C42="休暇"),IF(AND(D42="",E42="",F42="",G42="",H42="",$J$39=""),"○",_xlfn.IFS(OR(D42&lt;&gt;"",E42&lt;&gt;"",F42&lt;&gt;"",G42&lt;&gt;"",H42&lt;&gt;""),"✕",AND(OR($I$39&gt;0,$I$40&gt;0,$I$41&gt;0,$I$42&gt;0,$I$43&gt;0),COUNTA($J$39)=1),"○",TRUE,"✕")),"○"),"○")</f>
        <v>○</v>
      </c>
      <c r="AG42" s="75"/>
      <c r="AO42" s="30"/>
      <c r="AP42" s="30"/>
      <c r="AQ42" s="30"/>
      <c r="AR42" s="30"/>
      <c r="AS42" s="30"/>
    </row>
    <row r="43" spans="1:45" ht="17.100000000000001" customHeight="1" thickBot="1">
      <c r="A43" s="8" t="str">
        <f>IF(DAY(A40+3)&lt;4,"",A40+3)</f>
        <v/>
      </c>
      <c r="B43" s="48" t="str">
        <f t="shared" si="4"/>
        <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370"/>
      <c r="K43" s="371"/>
      <c r="L43" s="371"/>
      <c r="M43" s="371"/>
      <c r="N43" s="371"/>
      <c r="O43" s="371"/>
      <c r="P43" s="371"/>
      <c r="Q43" s="372"/>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_xlfn.IFS(AND(D43="",F43="",COUNTA($J$39)=0),"○",AND(I43="",COUNTA($J$39)=1),IF(OR($I$39&lt;&gt;"",$I$40&lt;&gt;"",$I$41&lt;&gt;"",$I$42&lt;&gt;"",$I$43&lt;&gt;""),"○","△"),AND(I43&gt;0,COUNTA($J$39)=1),"○",AND(I43="-",COUNTA($J$39)=1),"✕",TRUE,"✕")</f>
        <v>○</v>
      </c>
      <c r="AC43" s="75"/>
      <c r="AD43" s="75" t="str">
        <f t="shared" si="0"/>
        <v>○</v>
      </c>
      <c r="AE43" s="75" t="str" cm="1">
        <f t="array" ref="AE43">_xlfn.IFS(AND(E43&gt;0,D43=""),"✕",AND(G43&gt;0,F43=""),"✕",AND(F43&gt;0,E43&gt;F43),"✕",TRUE,"○")</f>
        <v>○</v>
      </c>
      <c r="AF43" s="189" t="str" cm="1">
        <f t="array" ref="AF43">IF(OR($I$9="管理職/高プロ",$I$9="裁量",$I$9="固定残業代有"),IF(OR(C43="休日",C43="休暇"),IF(AND(D43="",E43="",F43="",G43="",H43="",$J$39=""),"○",_xlfn.IFS(OR(D43&lt;&gt;"",E43&lt;&gt;"",F43&lt;&gt;"",G43&lt;&gt;"",H43&lt;&gt;""),"✕",AND(OR($I$39&gt;0,$I$40&gt;0,$I$41&gt;0,$I$42&gt;0,$I$43&gt;0),COUNTA($J$39)=1),"○",TRUE,"✕")),"○"),"○")</f>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352" t="s">
        <v>10</v>
      </c>
      <c r="B46" s="353"/>
      <c r="C46" s="353"/>
      <c r="D46" s="353"/>
      <c r="E46" s="353"/>
      <c r="F46" s="353"/>
      <c r="G46" s="353"/>
      <c r="H46" s="353"/>
      <c r="I46" s="353"/>
      <c r="J46" s="353"/>
      <c r="K46" s="353"/>
      <c r="L46" s="353"/>
      <c r="M46" s="353"/>
      <c r="N46" s="353"/>
      <c r="O46" s="353"/>
      <c r="P46" s="353"/>
      <c r="Q46" s="354"/>
      <c r="AO46" s="30"/>
      <c r="AP46" s="30"/>
      <c r="AQ46" s="30"/>
      <c r="AR46" s="30"/>
      <c r="AS46" s="30"/>
    </row>
    <row r="47" spans="1:45" ht="10.5" customHeight="1" thickBot="1">
      <c r="A47" s="41"/>
      <c r="B47" s="65"/>
      <c r="C47" s="65"/>
      <c r="D47" s="355"/>
      <c r="E47" s="355"/>
      <c r="F47" s="66"/>
      <c r="G47" s="66"/>
      <c r="H47" s="66"/>
      <c r="I47" s="66"/>
      <c r="J47" s="355"/>
      <c r="K47" s="355"/>
      <c r="L47" s="355"/>
      <c r="M47" s="355"/>
      <c r="N47" s="355"/>
      <c r="O47" s="355"/>
      <c r="P47" s="355"/>
      <c r="Q47" s="356"/>
      <c r="AO47" s="30"/>
      <c r="AP47" s="30"/>
      <c r="AQ47" s="30"/>
      <c r="AR47" s="30"/>
      <c r="AS47" s="30"/>
    </row>
    <row r="48" spans="1:45" ht="17.100000000000001" customHeight="1" thickBot="1">
      <c r="A48" s="11"/>
      <c r="B48" s="357" t="s">
        <v>12</v>
      </c>
      <c r="C48" s="358"/>
      <c r="D48" s="359"/>
      <c r="E48" s="360"/>
      <c r="F48" s="64" t="s">
        <v>13</v>
      </c>
      <c r="G48" s="361"/>
      <c r="H48" s="362"/>
      <c r="I48" s="362"/>
      <c r="J48" s="363"/>
      <c r="K48" s="64" t="s">
        <v>11</v>
      </c>
      <c r="L48" s="410"/>
      <c r="M48" s="362"/>
      <c r="N48" s="362"/>
      <c r="O48" s="362"/>
      <c r="P48" s="36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406" t="s">
        <v>55</v>
      </c>
      <c r="B50" s="406"/>
      <c r="C50" s="406"/>
      <c r="D50" s="406"/>
      <c r="E50" s="406"/>
      <c r="F50" s="406"/>
      <c r="G50" s="406"/>
      <c r="H50" s="406"/>
      <c r="I50" s="406"/>
      <c r="J50" s="406"/>
      <c r="K50" s="406"/>
      <c r="L50" s="406"/>
      <c r="M50" s="406"/>
      <c r="N50" s="406"/>
      <c r="O50" s="406"/>
      <c r="P50" s="406"/>
      <c r="Q50" s="406"/>
      <c r="AO50" s="30"/>
      <c r="AP50" s="30"/>
      <c r="AQ50" s="30"/>
      <c r="AR50" s="30"/>
      <c r="AS50" s="30"/>
    </row>
    <row r="51" spans="1:45" ht="21" customHeight="1">
      <c r="A51" s="407"/>
      <c r="B51" s="407"/>
      <c r="C51" s="407"/>
      <c r="D51" s="407"/>
      <c r="E51" s="407"/>
      <c r="F51" s="407"/>
      <c r="G51" s="407"/>
      <c r="H51" s="407"/>
      <c r="I51" s="407"/>
      <c r="J51" s="407"/>
      <c r="K51" s="407"/>
      <c r="L51" s="407"/>
      <c r="M51" s="407"/>
      <c r="N51" s="407"/>
      <c r="O51" s="407"/>
      <c r="P51" s="407"/>
      <c r="Q51" s="407"/>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408" t="s">
        <v>144</v>
      </c>
      <c r="M53" s="409"/>
      <c r="N53" s="220" t="s">
        <v>21</v>
      </c>
      <c r="O53" s="221"/>
      <c r="P53" s="221"/>
      <c r="Q53" s="221"/>
      <c r="AI53" s="76"/>
    </row>
    <row r="54" spans="1:45" ht="12" hidden="1" outlineLevel="1" thickBot="1">
      <c r="A54" s="222">
        <f>$B$10</f>
        <v>21</v>
      </c>
      <c r="B54" s="223">
        <f>G10</f>
        <v>0</v>
      </c>
      <c r="C54" s="223"/>
      <c r="D54" s="224">
        <f>N10</f>
        <v>0</v>
      </c>
      <c r="E54" s="224">
        <f>COUNTIF($C$13:$C$43,"休暇")</f>
        <v>0</v>
      </c>
      <c r="F54" s="225">
        <f>A54-E54</f>
        <v>21</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97" t="str" cm="1">
        <f t="array" ref="L54">_xlfn.IFS(N54="裁量労働制",L57,N54="固定残業制",L58,N54="管理職",L56,N54="一般従業員",L59,N54="(大学・国研等)管理職",L60,N54="(大学・国研等)裁量労働制",L61,TRUE,"-")</f>
        <v>-</v>
      </c>
      <c r="M54" s="398"/>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21</v>
      </c>
      <c r="B56" s="223">
        <f>B54</f>
        <v>0</v>
      </c>
      <c r="C56" s="223"/>
      <c r="D56" s="233"/>
      <c r="E56" s="224">
        <f>E54</f>
        <v>0</v>
      </c>
      <c r="F56" s="225">
        <f>A56-E56</f>
        <v>21</v>
      </c>
      <c r="G56" s="233">
        <f>G54</f>
        <v>0</v>
      </c>
      <c r="H56" s="224">
        <f>H54</f>
        <v>0</v>
      </c>
      <c r="I56" s="224">
        <f>I54</f>
        <v>0</v>
      </c>
      <c r="J56" s="233">
        <f>J54</f>
        <v>0</v>
      </c>
      <c r="K56" s="219"/>
      <c r="L56" s="397">
        <f>ROUNDDOWN(IF((B56*F56-G56)&gt;=(H56+I56+J56),H56+J56,IF((B56*F56-G56)&lt;=(H56+I56+J56),(B56*F56-G56)*(H56+J56)/(H56+I56+J56))),2)</f>
        <v>0</v>
      </c>
      <c r="M56" s="398"/>
      <c r="N56" s="228" t="s">
        <v>84</v>
      </c>
      <c r="O56" s="228"/>
      <c r="P56" s="228"/>
      <c r="Q56" s="228"/>
    </row>
    <row r="57" spans="1:45" ht="12" hidden="1" outlineLevel="1" thickBot="1">
      <c r="A57" s="222">
        <f>A54</f>
        <v>21</v>
      </c>
      <c r="B57" s="223">
        <f>B54</f>
        <v>0</v>
      </c>
      <c r="C57" s="223"/>
      <c r="D57" s="234">
        <f>D54</f>
        <v>0</v>
      </c>
      <c r="E57" s="224">
        <f>E54</f>
        <v>0</v>
      </c>
      <c r="F57" s="225">
        <f>A57-E57</f>
        <v>21</v>
      </c>
      <c r="G57" s="233">
        <f>G54</f>
        <v>0</v>
      </c>
      <c r="H57" s="224">
        <f>H54</f>
        <v>0</v>
      </c>
      <c r="I57" s="224">
        <f>I54</f>
        <v>0</v>
      </c>
      <c r="J57" s="224">
        <f>J54</f>
        <v>0</v>
      </c>
      <c r="K57" s="219"/>
      <c r="L57" s="397">
        <f>ROUNDDOWN(IF((D57*F57-G57)&gt;=(H57+I57),H57,IF((D57*F57-G57)&lt;(H57+I57),(D57*F57-G57)/(H57+I57)*H57))+J57,2)</f>
        <v>0</v>
      </c>
      <c r="M57" s="398"/>
      <c r="N57" s="228" t="s">
        <v>16</v>
      </c>
      <c r="O57" s="228"/>
      <c r="P57" s="228"/>
      <c r="Q57" s="228"/>
    </row>
    <row r="58" spans="1:45" ht="12" hidden="1" outlineLevel="1" thickBot="1">
      <c r="A58" s="222">
        <f>A54</f>
        <v>21</v>
      </c>
      <c r="B58" s="223">
        <f>B54</f>
        <v>0</v>
      </c>
      <c r="C58" s="223"/>
      <c r="D58" s="234">
        <f>D54</f>
        <v>0</v>
      </c>
      <c r="E58" s="224">
        <f>E54</f>
        <v>0</v>
      </c>
      <c r="F58" s="225">
        <f>A58-E58</f>
        <v>21</v>
      </c>
      <c r="G58" s="233">
        <f>G54</f>
        <v>0</v>
      </c>
      <c r="H58" s="224">
        <f>H54</f>
        <v>0</v>
      </c>
      <c r="I58" s="224">
        <f>I54</f>
        <v>0</v>
      </c>
      <c r="J58" s="224">
        <f>J54</f>
        <v>0</v>
      </c>
      <c r="K58" s="219"/>
      <c r="L58" s="397">
        <f>ROUNDDOWN(IF((B58*F58-G58)&gt;=(H58+I58),H58,IF((H58+I58)&lt;(B58*F58-G58+D58),(B58*F58-G58)*H58/(H58+I58),(B58*F58-G58)*H58/(H58+I58)+((H58+I58)-(B58*F58-G58+D58))*H58/(H58+I58)))+J58,2)</f>
        <v>0</v>
      </c>
      <c r="M58" s="398"/>
      <c r="N58" s="228" t="s">
        <v>17</v>
      </c>
      <c r="O58" s="228"/>
      <c r="P58" s="228"/>
      <c r="Q58" s="228"/>
    </row>
    <row r="59" spans="1:45" ht="12" hidden="1" outlineLevel="1" thickBot="1">
      <c r="A59" s="235"/>
      <c r="B59" s="235"/>
      <c r="C59" s="235"/>
      <c r="D59" s="236"/>
      <c r="E59" s="236"/>
      <c r="F59" s="236"/>
      <c r="G59" s="236"/>
      <c r="H59" s="236"/>
      <c r="I59" s="236"/>
      <c r="J59" s="236"/>
      <c r="K59" s="235"/>
      <c r="L59" s="397">
        <f>H54+J54</f>
        <v>0</v>
      </c>
      <c r="M59" s="398"/>
      <c r="N59" s="228" t="s">
        <v>18</v>
      </c>
      <c r="O59" s="228"/>
      <c r="P59" s="228"/>
      <c r="Q59" s="228"/>
    </row>
    <row r="60" spans="1:45" ht="14.25" hidden="1" outlineLevel="1" thickBot="1">
      <c r="A60" s="222">
        <f>A54</f>
        <v>21</v>
      </c>
      <c r="B60" s="223">
        <f>B54</f>
        <v>0</v>
      </c>
      <c r="C60" s="223"/>
      <c r="D60" s="234"/>
      <c r="E60" s="224">
        <f>E54</f>
        <v>0</v>
      </c>
      <c r="F60" s="225">
        <f>A60-E60</f>
        <v>21</v>
      </c>
      <c r="G60" s="233"/>
      <c r="H60" s="224">
        <f>H54</f>
        <v>0</v>
      </c>
      <c r="I60" s="224">
        <f>I54</f>
        <v>0</v>
      </c>
      <c r="J60" s="224">
        <f>J54</f>
        <v>0</v>
      </c>
      <c r="K60" s="219"/>
      <c r="L60" s="397">
        <f>ROUNDDOWN(IF((A60*B60)&gt;=(H60+J60+I60),(A60*B60),IF((A60*B60)&lt;(H60+J60+I60),(H60+J60+I60))),2)</f>
        <v>0</v>
      </c>
      <c r="M60" s="399"/>
      <c r="N60" s="237" t="s">
        <v>108</v>
      </c>
      <c r="O60" s="228"/>
      <c r="P60" s="228"/>
      <c r="Q60" s="228"/>
    </row>
    <row r="61" spans="1:45" ht="14.25" hidden="1" outlineLevel="1" thickBot="1">
      <c r="A61" s="222">
        <f>A54</f>
        <v>21</v>
      </c>
      <c r="B61" s="223">
        <f>B54</f>
        <v>0</v>
      </c>
      <c r="C61" s="223"/>
      <c r="D61" s="234">
        <f>D54</f>
        <v>0</v>
      </c>
      <c r="E61" s="224">
        <f>E54</f>
        <v>0</v>
      </c>
      <c r="F61" s="225">
        <f>A61-E61</f>
        <v>21</v>
      </c>
      <c r="G61" s="233">
        <f>G54</f>
        <v>0</v>
      </c>
      <c r="H61" s="224">
        <f>H54</f>
        <v>0</v>
      </c>
      <c r="I61" s="224">
        <f>I54</f>
        <v>0</v>
      </c>
      <c r="J61" s="224">
        <f>J54</f>
        <v>0</v>
      </c>
      <c r="K61" s="219"/>
      <c r="L61" s="397">
        <f>ROUNDDOWN(IF((A61*D61)+G61&gt;=(H61+J61+I61),(A61*D61)+G61,IF((A61*D61)+G61&lt;(H61+J61+I61),(H61+J61+I61))),2)</f>
        <v>0</v>
      </c>
      <c r="M61" s="399"/>
      <c r="N61" s="237" t="s">
        <v>109</v>
      </c>
      <c r="O61" s="228"/>
      <c r="P61" s="228"/>
      <c r="Q61" s="228"/>
    </row>
    <row r="62" spans="1:45" ht="12" hidden="1" outlineLevel="1" thickBot="1">
      <c r="A62" s="235"/>
      <c r="B62" s="235"/>
      <c r="C62" s="235"/>
      <c r="D62" s="235"/>
      <c r="E62" s="235"/>
      <c r="F62" s="235"/>
      <c r="G62" s="235"/>
      <c r="H62" s="235"/>
      <c r="I62" s="235"/>
      <c r="J62" s="235"/>
      <c r="K62" s="235"/>
      <c r="L62" s="238"/>
      <c r="M62" s="238"/>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40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01"/>
      <c r="D64" s="402" t="str" cm="1">
        <f t="array" ref="D64">IF(AND(B95="",B126="",B157=""),"●",IF(_xlfn.IFS($N$54="管理職",B95,$N$54="裁量労働制",B126,$N$54="固定残業制",B157,TRUE,"")=0,"",_xlfn.IFS($N$54="管理職",B95,$N$54="裁量労働制",B126,$N$54="固定残業制",B157,TRUE,"")))</f>
        <v/>
      </c>
      <c r="E64" s="403"/>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40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05"/>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424"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25"/>
      <c r="N68" s="425"/>
      <c r="O68" s="426"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7"/>
      <c r="Q68" s="119"/>
    </row>
    <row r="69" spans="1:18" ht="16.5" customHeight="1">
      <c r="A69" s="115"/>
      <c r="B69" s="428"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9"/>
      <c r="D69" s="430"/>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1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1"/>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414" t="str" cm="1">
        <f t="array" ref="B71">IF(AND(B101="",B132="",B163=""),"●",IF(_xlfn.IFS($N$54="管理職",B101,$N$54="裁量労働制",B132,$N$54="固定残業制",B163,TRUE,"")=0,"",_xlfn.IFS($N$54="管理職",B101,$N$54="裁量労働制",B132,$N$54="固定残業制",B163,TRUE,"")))</f>
        <v/>
      </c>
      <c r="C71" s="414"/>
      <c r="D71" s="414"/>
      <c r="E71" s="414"/>
      <c r="F71" s="414"/>
      <c r="G71" s="432" t="str" cm="1">
        <f t="array" ref="G71">IF(AND(H101="",H132="",H163=""),"●",IF(_xlfn.IFS($N$54="管理職",H101,$N$54="裁量労働制",H132,$N$54="固定残業制",H163,TRUE,"")=0,"",_xlfn.IFS($N$54="管理職",H101,$N$54="裁量労働制",H132,$N$54="固定残業制",H163,TRUE,"")))</f>
        <v/>
      </c>
      <c r="H71" s="432"/>
      <c r="I71" s="80"/>
      <c r="J71" s="80"/>
      <c r="K71" s="239"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411" t="str" cm="1">
        <f t="array" ref="B72">IF(AND(B102="",B133="",B164=""),"●",IF(_xlfn.IFS($N$54="管理職",B102,$N$54="裁量労働制",B133,$N$54="固定残業制",B164,TRUE,"")=0,"",_xlfn.IFS($N$54="管理職",B102,$N$54="裁量労働制",B133,$N$54="固定残業制",B164,TRUE,"")))</f>
        <v/>
      </c>
      <c r="C72" s="412"/>
      <c r="D72" s="413"/>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0"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414" t="str" cm="1">
        <f t="array" ref="B76">IF(AND(B106="",B137="",B166=""),"●",IF(_xlfn.IFS($N$54="管理職",B106,$N$54="裁量労働制",B137,$N$54="固定残業制",B166,TRUE,"")=0,"",_xlfn.IFS($N$54="管理職",B106,$N$54="裁量労働制",B137,$N$54="固定残業制",B166,TRUE,"")))</f>
        <v/>
      </c>
      <c r="C76" s="414"/>
      <c r="D76" s="414"/>
      <c r="E76" s="414"/>
      <c r="F76" s="414"/>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415" t="str" cm="1">
        <f t="array" ref="B78">IF(AND(B108="",B139="",B168=""),"●",IF(_xlfn.IFS($N$54="管理職",B108,$N$54="裁量労働制",B139,$N$54="固定残業制",B168,TRUE,"")=0,"",_xlfn.IFS($N$54="管理職",B108,$N$54="裁量労働制",B139,$N$54="固定残業制",B168,TRUE,"")))</f>
        <v/>
      </c>
      <c r="C78" s="416"/>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2"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417" t="str" cm="1">
        <f t="array" ref="B83">IF(AND(B114="",B145="",B174=""),"●",IF(_xlfn.IFS($N$54="管理職",B114,$N$54="裁量労働制",B145,$N$54="固定残業制",B174,TRUE,"")=0,"",_xlfn.IFS($N$54="管理職",B114,$N$54="裁量労働制",B145,$N$54="固定残業制",B174,TRUE,"")))</f>
        <v/>
      </c>
      <c r="C83" s="418"/>
      <c r="D83" s="418"/>
      <c r="E83" s="419"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420"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421" t="str" cm="1">
        <f t="array" ref="B84">IF(AND(B115="",B146="",B175=""),"●",IF(_xlfn.IFS($N$54="管理職",B115,$N$54="裁量労働制",B146,$N$54="固定残業制",B175,TRUE,"")=0,"",_xlfn.IFS($N$54="管理職",B115,$N$54="裁量労働制",B146,$N$54="固定残業制",B175,TRUE,"")))</f>
        <v/>
      </c>
      <c r="C84" s="422" t="str" cm="1">
        <f t="array" ref="C84">IF(AND(C115="",C146="",C175=""),"●",IF(_xlfn.IFS($N$54="管理職",C115,$N$54="裁量労働制",C146,$N$54="固定残業制",C175,TRUE,"")=0,"",_xlfn.IFS($N$54="管理職",C115,$N$54="裁量労働制",C146,$N$54="固定残業制",C175,TRUE,"")))</f>
        <v>●</v>
      </c>
      <c r="D84" s="423"/>
      <c r="E84" s="418"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420"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417" t="str" cm="1">
        <f t="array" ref="B87">IF(AND(B118="",B149="",B178=""),"●",IF(_xlfn.IFS($N$54="管理職",B118,$N$54="裁量労働制",B149,$N$54="固定残業制",B178,TRUE,"")=0,"",_xlfn.IFS($N$54="管理職",B118,$N$54="裁量労働制",B149,$N$54="固定残業制",B178,TRUE,"")))</f>
        <v/>
      </c>
      <c r="C87" s="418"/>
      <c r="D87" s="418"/>
      <c r="E87" s="419"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420"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421" t="str" cm="1">
        <f t="array" ref="B88">IF(AND(B119="",B150="",B179=""),"●",IF(_xlfn.IFS($N$54="管理職",B119,$N$54="裁量労働制",B150,$N$54="固定残業制",B179,TRUE,"")=0,"",_xlfn.IFS($N$54="管理職",B119,$N$54="裁量労働制",B150,$N$54="固定残業制",B179,TRUE,"")))</f>
        <v/>
      </c>
      <c r="C88" s="422" t="str" cm="1">
        <f t="array" ref="C88">IF(AND(C119="",C150="",C179=""),"●",IF(_xlfn.IFS($N$54="管理職",C119,$N$54="裁量労働制",C150,$N$54="固定残業制",C179,TRUE,"")=0,"",_xlfn.IFS($N$54="管理職",C119,$N$54="裁量労働制",C150,$N$54="固定残業制",C179,TRUE,"")))</f>
        <v>●</v>
      </c>
      <c r="D88" s="423"/>
      <c r="E88" s="418"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420"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419" t="str" cm="1">
        <f t="array" ref="G90">IF(AND(G121="",G152="",G181=""),"●",IF(_xlfn.IFS($N$54="管理職",G121,$N$54="裁量労働制",G152,$N$54="固定残業制",G181,TRUE,"")=0,"",_xlfn.IFS($N$54="管理職",G121,$N$54="裁量労働制",G152,$N$54="固定残業制",G181,TRUE,"")))</f>
        <v/>
      </c>
      <c r="H90" s="3"/>
      <c r="I90" s="3"/>
      <c r="J90" s="243" t="str" cm="1">
        <f t="array" ref="J90">IF(AND(J121="",J152="",J181=""),"●",IF(_xlfn.IFS($N$54="管理職",J121,$N$54="裁量労働制",J152,$N$54="固定残業制",J181,TRUE,"")=0,"",_xlfn.IFS($N$54="管理職",J121,$N$54="裁量労働制",J152,$N$54="固定残業制",J181,TRUE,"")))</f>
        <v/>
      </c>
      <c r="K90" s="88"/>
      <c r="L90" s="44"/>
      <c r="M90" s="440" t="str" cm="1">
        <f t="array" ref="M90">IF(AND(M121="",M152="",M181=""),"●",IF(_xlfn.IFS($N$54="管理職",M121,$N$54="裁量労働制",M152,$N$54="固定残業制",M181,TRUE,"")=0,"",_xlfn.IFS($N$54="管理職",M121,$N$54="裁量労働制",M152,$N$54="固定残業制",M181,TRUE,"")))</f>
        <v/>
      </c>
      <c r="N90" s="441"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442" t="str" cm="1">
        <f t="array" ref="B91">IF(AND(B122="",B153="",B182=""),"●",IF(_xlfn.IFS($N$54="管理職",B122,$N$54="裁量労働制",B153,$N$54="固定残業制",B182,TRUE,"")=0,"",_xlfn.IFS($N$54="管理職",B122,$N$54="裁量労働制",B153,$N$54="固定残業制",B182,TRUE,"")))</f>
        <v/>
      </c>
      <c r="C91" s="423" t="str" cm="1">
        <f t="array" ref="C91">IF(AND(C122="",C153="",C182=""),"●",IF(_xlfn.IFS($N$54="管理職",C122,$N$54="裁量労働制",C153,$N$54="固定残業制",C182,TRUE,"")=0,"",_xlfn.IFS($N$54="管理職",C122,$N$54="裁量労働制",C153,$N$54="固定残業制",C182,TRUE,"")))</f>
        <v>●</v>
      </c>
      <c r="D91" s="139"/>
      <c r="E91" s="87"/>
      <c r="F91" s="244" t="str" cm="1">
        <f t="array" ref="F91">IF(AND(F122="",F153="",F182=""),"●",IF(_xlfn.IFS($N$54="管理職",F122,$N$54="裁量労働制",F153,$N$54="固定残業制",F182,TRUE,"")=0,"",_xlfn.IFS($N$54="管理職",F122,$N$54="裁量労働制",F153,$N$54="固定残業制",F182,TRUE,"")))</f>
        <v/>
      </c>
      <c r="G91" s="418"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50" t="s">
        <v>56</v>
      </c>
      <c r="B93" s="245" t="s">
        <v>135</v>
      </c>
      <c r="C93" s="246"/>
      <c r="D93" s="247"/>
      <c r="E93" s="247"/>
      <c r="F93" s="247"/>
      <c r="G93" s="247"/>
      <c r="H93" s="247"/>
      <c r="I93" s="247"/>
      <c r="J93" s="248"/>
      <c r="K93" s="248"/>
      <c r="L93" s="248"/>
      <c r="M93" s="248"/>
      <c r="N93" s="248"/>
      <c r="O93" s="248"/>
      <c r="P93" s="248"/>
      <c r="Q93" s="251"/>
    </row>
    <row r="94" spans="1:18" ht="16.5" hidden="1" outlineLevel="1">
      <c r="A94" s="252"/>
      <c r="B94" s="253" t="str">
        <f>$A$53</f>
        <v>所定労働日数(日/月)</v>
      </c>
      <c r="C94" s="249"/>
      <c r="D94" s="252"/>
      <c r="E94" s="236">
        <f>$A$54</f>
        <v>21</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21</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464">
        <f>O95</f>
        <v>0</v>
      </c>
      <c r="C99" s="465"/>
      <c r="D99" s="275"/>
      <c r="E99" s="276" t="str" cm="1">
        <f t="array" ref="E99">_xlfn.IFS(B99&lt;G99,"＜",B99&gt;=G99,"≧",TRUE,"")</f>
        <v>≧</v>
      </c>
      <c r="F99" s="257"/>
      <c r="G99" s="277">
        <f>$H$54+$I$54+$J$54</f>
        <v>0</v>
      </c>
      <c r="H99" s="252" t="s">
        <v>57</v>
      </c>
      <c r="I99" s="263" t="s">
        <v>58</v>
      </c>
      <c r="J99" s="277">
        <f>$H$54</f>
        <v>0</v>
      </c>
      <c r="K99" s="276" t="s">
        <v>86</v>
      </c>
      <c r="L99" s="439">
        <f>$I$54</f>
        <v>0</v>
      </c>
      <c r="M99" s="46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49"/>
      <c r="D100" s="275"/>
      <c r="E100" s="275"/>
      <c r="F100" s="275"/>
      <c r="G100" s="252"/>
      <c r="H100" s="277"/>
      <c r="I100" s="275" t="s">
        <v>87</v>
      </c>
      <c r="J100" s="275" t="s">
        <v>87</v>
      </c>
      <c r="K100" s="275" t="s">
        <v>87</v>
      </c>
      <c r="L100" s="249"/>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49"/>
      <c r="D101" s="275"/>
      <c r="E101" s="276"/>
      <c r="F101" s="266"/>
      <c r="G101" s="257"/>
      <c r="H101" s="277"/>
      <c r="I101" s="252"/>
      <c r="J101" s="263"/>
      <c r="K101" s="277"/>
      <c r="L101" s="249"/>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49"/>
      <c r="D102" s="275"/>
      <c r="E102" s="276"/>
      <c r="F102" s="277">
        <f>$H$54</f>
        <v>0</v>
      </c>
      <c r="G102" s="263"/>
      <c r="H102" s="252" t="s">
        <v>86</v>
      </c>
      <c r="I102" s="257"/>
      <c r="J102" s="256" t="str">
        <f>$J$53</f>
        <v>休日NEDO従事時間(h/月)</v>
      </c>
      <c r="K102" s="277"/>
      <c r="L102" s="249"/>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49"/>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49"/>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49"/>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49"/>
      <c r="D106" s="275"/>
      <c r="E106" s="219"/>
      <c r="F106" s="266"/>
      <c r="G106" s="277"/>
      <c r="H106" s="249"/>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439"/>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433">
        <f>O95</f>
        <v>0</v>
      </c>
      <c r="C108" s="434"/>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438"/>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49"/>
      <c r="D125" s="252"/>
      <c r="E125" s="236">
        <f>$A$54</f>
        <v>21</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21</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433">
        <f>O126</f>
        <v>0</v>
      </c>
      <c r="C130" s="434"/>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49"/>
      <c r="D131" s="275" t="s">
        <v>87</v>
      </c>
      <c r="E131" s="275" t="s">
        <v>87</v>
      </c>
      <c r="F131" s="275" t="s">
        <v>87</v>
      </c>
      <c r="G131" s="252"/>
      <c r="H131" s="277"/>
      <c r="I131" s="252"/>
      <c r="J131" s="263"/>
      <c r="K131" s="277"/>
      <c r="L131" s="249"/>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49"/>
      <c r="D132" s="275"/>
      <c r="E132" s="276"/>
      <c r="F132" s="266"/>
      <c r="G132" s="257"/>
      <c r="H132" s="277"/>
      <c r="I132" s="252"/>
      <c r="J132" s="263"/>
      <c r="K132" s="277"/>
      <c r="L132" s="249"/>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49"/>
      <c r="D133" s="275"/>
      <c r="E133" s="276"/>
      <c r="F133" s="277">
        <f>$H$54</f>
        <v>0</v>
      </c>
      <c r="G133" s="263"/>
      <c r="H133" s="277"/>
      <c r="I133" s="252"/>
      <c r="J133" s="263"/>
      <c r="K133" s="277"/>
      <c r="L133" s="249"/>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49"/>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49"/>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49"/>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49"/>
      <c r="D137" s="275"/>
      <c r="E137" s="219"/>
      <c r="F137" s="266"/>
      <c r="G137" s="277"/>
      <c r="H137" s="249"/>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49"/>
      <c r="J138" s="230"/>
      <c r="K138" s="232">
        <f>$H$54</f>
        <v>0</v>
      </c>
      <c r="L138" s="219"/>
      <c r="M138" s="435"/>
      <c r="N138" s="261"/>
      <c r="O138" s="437"/>
      <c r="P138" s="439"/>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433">
        <f>$O$126</f>
        <v>0</v>
      </c>
      <c r="C139" s="434"/>
      <c r="D139" s="275"/>
      <c r="E139" s="261" t="s">
        <v>51</v>
      </c>
      <c r="F139" s="300" t="str">
        <f>"("&amp;$H$138&amp;" "&amp;$K$138&amp;" + "&amp;$I$53&amp;" "&amp;$I$54&amp;")"</f>
        <v>(NEDO事業の従事時間(h/月) 0 + 他の公的事業従事時間(h/月) 0)</v>
      </c>
      <c r="G139" s="291"/>
      <c r="H139" s="292"/>
      <c r="I139" s="292"/>
      <c r="J139" s="292"/>
      <c r="K139" s="292"/>
      <c r="L139" s="292"/>
      <c r="M139" s="436"/>
      <c r="N139" s="296"/>
      <c r="O139" s="438"/>
      <c r="P139" s="438"/>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49"/>
      <c r="D156" s="252"/>
      <c r="E156" s="301">
        <f>A54</f>
        <v>21</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21</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462"/>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445" t="str">
        <f>TEXT($B$58*$F$58-G58,"###.00")&amp;" /固定除く"</f>
        <v>.00 /固定除く</v>
      </c>
      <c r="C161" s="438"/>
      <c r="D161" s="438"/>
      <c r="E161" s="276" t="str" cm="1">
        <f t="array" ref="E161">_xlfn.IFS(($B$58*$F$58-G58)&lt;G161,"＜",($B$58*$F$58-G58)&gt;=G161,"≧",TRUE,"")</f>
        <v>≧</v>
      </c>
      <c r="F161" s="257"/>
      <c r="G161" s="277">
        <f>$H$54+$I$54</f>
        <v>0</v>
      </c>
      <c r="H161" s="303" t="s">
        <v>57</v>
      </c>
      <c r="I161" s="263"/>
      <c r="J161" s="463">
        <f>$H$54</f>
        <v>0</v>
      </c>
      <c r="K161" s="438"/>
      <c r="L161" s="308"/>
      <c r="M161" s="296"/>
      <c r="N161" s="303" t="s">
        <v>61</v>
      </c>
      <c r="O161" s="296">
        <f>$I$54</f>
        <v>0</v>
      </c>
      <c r="P161" s="462"/>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49"/>
      <c r="D162" s="275"/>
      <c r="E162" s="276"/>
      <c r="F162" s="257"/>
      <c r="G162" s="252"/>
      <c r="H162" s="277"/>
      <c r="I162" s="252"/>
      <c r="J162" s="263"/>
      <c r="K162" s="277"/>
      <c r="L162" s="249"/>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437"/>
      <c r="P163" s="462"/>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445" t="str">
        <f>TEXT($B$58*$F$58+$D$58-G58,"###.00")&amp;" /固定含む"</f>
        <v>.00 /固定含む</v>
      </c>
      <c r="C164" s="438"/>
      <c r="D164" s="438"/>
      <c r="E164" s="276" t="str" cm="1">
        <f t="array" ref="E164">_xlfn.IFS(($B$58*$F$58+$D$58-G58)&lt;G164,"＜",($B$58*$F$58+$D$58-G58)&gt;=G164,"≧",TRUE,"")</f>
        <v>≧</v>
      </c>
      <c r="F164" s="257"/>
      <c r="G164" s="277">
        <f>$H$54+$I$54</f>
        <v>0</v>
      </c>
      <c r="H164" s="303" t="s">
        <v>57</v>
      </c>
      <c r="I164" s="277"/>
      <c r="J164" s="310">
        <f>$H$54</f>
        <v>0</v>
      </c>
      <c r="K164" s="276"/>
      <c r="L164" s="311" t="s">
        <v>61</v>
      </c>
      <c r="M164" s="296"/>
      <c r="N164" s="296">
        <f>$I$54</f>
        <v>0</v>
      </c>
      <c r="O164" s="438"/>
      <c r="P164" s="462"/>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49"/>
      <c r="D165" s="275" t="s">
        <v>87</v>
      </c>
      <c r="E165" s="275" t="s">
        <v>87</v>
      </c>
      <c r="F165" s="275" t="s">
        <v>87</v>
      </c>
      <c r="G165" s="252"/>
      <c r="H165" s="277"/>
      <c r="I165" s="252"/>
      <c r="J165" s="263"/>
      <c r="K165" s="277"/>
      <c r="L165" s="249"/>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49"/>
      <c r="D166" s="275" t="s">
        <v>87</v>
      </c>
      <c r="E166" s="275" t="s">
        <v>87</v>
      </c>
      <c r="F166" s="275" t="s">
        <v>87</v>
      </c>
      <c r="G166" s="252"/>
      <c r="H166" s="277"/>
      <c r="I166" s="252"/>
      <c r="J166" s="263"/>
      <c r="K166" s="277"/>
      <c r="L166" s="249"/>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49"/>
      <c r="D167" s="275" t="s">
        <v>87</v>
      </c>
      <c r="E167" s="275" t="s">
        <v>87</v>
      </c>
      <c r="F167" s="275" t="s">
        <v>87</v>
      </c>
      <c r="G167" s="252"/>
      <c r="H167" s="277"/>
      <c r="I167" s="235"/>
      <c r="J167" s="263"/>
      <c r="K167" s="277"/>
      <c r="L167" s="249"/>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49"/>
      <c r="D168" s="275" t="s">
        <v>87</v>
      </c>
      <c r="E168" s="275" t="s">
        <v>87</v>
      </c>
      <c r="F168" s="275" t="s">
        <v>87</v>
      </c>
      <c r="G168" s="252"/>
      <c r="H168" s="277"/>
      <c r="I168" s="252"/>
      <c r="J168" s="263"/>
      <c r="K168" s="277"/>
      <c r="L168" s="249"/>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49"/>
      <c r="D169" s="275"/>
      <c r="E169" s="275"/>
      <c r="F169" s="275"/>
      <c r="G169" s="252"/>
      <c r="H169" s="277"/>
      <c r="I169" s="252"/>
      <c r="J169" s="263"/>
      <c r="K169" s="277"/>
      <c r="L169" s="249"/>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49"/>
      <c r="C170" s="249"/>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49"/>
      <c r="D171" s="275"/>
      <c r="E171" s="276"/>
      <c r="F171" s="277">
        <f>H54</f>
        <v>0</v>
      </c>
      <c r="G171" s="263"/>
      <c r="H171" s="277"/>
      <c r="I171" s="252"/>
      <c r="J171" s="263"/>
      <c r="K171" s="277"/>
      <c r="L171" s="249"/>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49"/>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49"/>
      <c r="C173" s="249"/>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437" t="s">
        <v>51</v>
      </c>
      <c r="F174" s="252"/>
      <c r="G174" s="252"/>
      <c r="H174" s="267" t="str">
        <f>$H$53</f>
        <v>NEDO事業の従事時間(h/月)</v>
      </c>
      <c r="I174" s="249"/>
      <c r="J174" s="230"/>
      <c r="K174" s="232">
        <f>$H$54</f>
        <v>0</v>
      </c>
      <c r="L174" s="219"/>
      <c r="M174" s="219"/>
      <c r="N174" s="461"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445" t="str">
        <f>TEXT($B$58*$F$58-G58,"###.00")&amp;" /固定除く"</f>
        <v>.00 /固定除く</v>
      </c>
      <c r="C175" s="438"/>
      <c r="D175" s="438"/>
      <c r="E175" s="438"/>
      <c r="F175" s="300" t="str">
        <f>H174&amp;" "&amp;K$174&amp;" + "&amp;$I$53&amp;" "&amp;$I$54</f>
        <v>NEDO事業の従事時間(h/月) 0 + 他の公的事業従事時間(h/月) 0</v>
      </c>
      <c r="G175" s="291"/>
      <c r="H175" s="292"/>
      <c r="I175" s="292"/>
      <c r="J175" s="292"/>
      <c r="K175" s="292"/>
      <c r="L175" s="292"/>
      <c r="M175" s="219"/>
      <c r="N175" s="461"/>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49"/>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49"/>
      <c r="C177" s="249"/>
      <c r="D177" s="275"/>
      <c r="E177" s="219"/>
      <c r="F177" s="266"/>
      <c r="G177" s="277"/>
      <c r="H177" s="249"/>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437" t="s">
        <v>51</v>
      </c>
      <c r="F178" s="252"/>
      <c r="G178" s="252"/>
      <c r="H178" s="267" t="str">
        <f>$H$53</f>
        <v>NEDO事業の従事時間(h/月)</v>
      </c>
      <c r="I178" s="249"/>
      <c r="J178" s="230"/>
      <c r="K178" s="232">
        <f>$H$54</f>
        <v>0</v>
      </c>
      <c r="L178" s="219"/>
      <c r="M178" s="219"/>
      <c r="N178" s="461"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445" t="str">
        <f>TEXT($B$58*$F$58-G58,"###.00")&amp;" /固定除く"</f>
        <v>.00 /固定除く</v>
      </c>
      <c r="C179" s="438"/>
      <c r="D179" s="438"/>
      <c r="E179" s="438"/>
      <c r="F179" s="300" t="str">
        <f>H178&amp;" "&amp;K$174&amp;" + "&amp;$I$53&amp;" "&amp;$I$54</f>
        <v>NEDO事業の従事時間(h/月) 0 + 他の公的事業従事時間(h/月) 0</v>
      </c>
      <c r="G179" s="291"/>
      <c r="H179" s="292"/>
      <c r="I179" s="292"/>
      <c r="J179" s="292"/>
      <c r="K179" s="292"/>
      <c r="L179" s="292"/>
      <c r="M179" s="219"/>
      <c r="N179" s="461"/>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49"/>
      <c r="D180" s="275"/>
      <c r="E180" s="219"/>
      <c r="F180" s="266"/>
      <c r="G180" s="280" t="s">
        <v>61</v>
      </c>
      <c r="H180" s="249"/>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49"/>
      <c r="D181" s="257"/>
      <c r="E181" s="257"/>
      <c r="F181" s="319" t="str">
        <f>$O$156</f>
        <v>所定労働時間(h/月)</v>
      </c>
      <c r="G181" s="437" t="s">
        <v>51</v>
      </c>
      <c r="H181" s="252"/>
      <c r="I181" s="252"/>
      <c r="J181" s="267" t="str">
        <f>$H$53</f>
        <v>NEDO事業の従事時間(h/月)</v>
      </c>
      <c r="K181" s="249"/>
      <c r="L181" s="230"/>
      <c r="M181" s="443">
        <f>$H$54</f>
        <v>0</v>
      </c>
      <c r="N181" s="444"/>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445" t="str">
        <f>"( "&amp;H58+I58</f>
        <v>( 0</v>
      </c>
      <c r="C182" s="438"/>
      <c r="D182" s="320"/>
      <c r="E182" s="275"/>
      <c r="F182" s="288" t="str">
        <f>"ー　 "&amp;B58*F58-G58+D58&amp;"/固定含む )"</f>
        <v>ー　 0/固定含む )</v>
      </c>
      <c r="G182" s="438"/>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49"/>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49"/>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21</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433">
        <f>O188</f>
        <v>0</v>
      </c>
      <c r="C192" s="434"/>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49"/>
      <c r="D193" s="275"/>
      <c r="E193" s="275"/>
      <c r="F193" s="275"/>
      <c r="G193" s="252"/>
      <c r="H193" s="277"/>
      <c r="I193" s="252"/>
      <c r="J193" s="263"/>
      <c r="K193" s="277"/>
      <c r="L193" s="249"/>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49"/>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21</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433">
        <f>O219</f>
        <v>0</v>
      </c>
      <c r="C223" s="434"/>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49"/>
      <c r="D224" s="275"/>
      <c r="E224" s="275"/>
      <c r="F224" s="275"/>
      <c r="G224" s="252"/>
      <c r="H224" s="277"/>
      <c r="I224" s="252"/>
      <c r="J224" s="263"/>
      <c r="K224" s="277"/>
      <c r="L224" s="249"/>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Vy/JmunXaJGvw6f/sHgKnIGFkeYgaGo20R3Zo2PPC2IrnTukKvmMswpAs1ZDnkN36X5rhPgdh6V4xAcgOvMezw==" saltValue="+MhLUIfRQGGTV3nTb6WGIQ==" spinCount="100000" sheet="1" formatRows="0" selectLockedCells="1"/>
  <dataConsolidate/>
  <mergeCells count="114">
    <mergeCell ref="G181:G182"/>
    <mergeCell ref="M181:N181"/>
    <mergeCell ref="B182:C182"/>
    <mergeCell ref="B192:C192"/>
    <mergeCell ref="B223:C223"/>
    <mergeCell ref="J13:Q17"/>
    <mergeCell ref="J18:Q24"/>
    <mergeCell ref="J25:Q31"/>
    <mergeCell ref="J32:Q38"/>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I9:J9"/>
    <mergeCell ref="N9:P9"/>
    <mergeCell ref="C10:D10"/>
    <mergeCell ref="L59:M59"/>
    <mergeCell ref="L60:M60"/>
    <mergeCell ref="L61:M61"/>
    <mergeCell ref="B64:C64"/>
    <mergeCell ref="D64:E64"/>
    <mergeCell ref="B65:C65"/>
    <mergeCell ref="A50:Q51"/>
    <mergeCell ref="L53:M53"/>
    <mergeCell ref="L54:M54"/>
    <mergeCell ref="L56:M56"/>
    <mergeCell ref="L57:M57"/>
    <mergeCell ref="L58:M58"/>
    <mergeCell ref="L48:P48"/>
    <mergeCell ref="I1:M1"/>
    <mergeCell ref="O1:P1"/>
    <mergeCell ref="R1:R3"/>
    <mergeCell ref="E7:P7"/>
    <mergeCell ref="C8:D8"/>
    <mergeCell ref="A46:Q46"/>
    <mergeCell ref="D47:E47"/>
    <mergeCell ref="J47:Q47"/>
    <mergeCell ref="B48:C48"/>
    <mergeCell ref="D48:E48"/>
    <mergeCell ref="G48:J48"/>
    <mergeCell ref="J39:Q43"/>
    <mergeCell ref="O10:P10"/>
    <mergeCell ref="A11:A12"/>
    <mergeCell ref="B11:B12"/>
    <mergeCell ref="C11:C12"/>
    <mergeCell ref="D11:G11"/>
    <mergeCell ref="H11:H12"/>
    <mergeCell ref="I11:I12"/>
    <mergeCell ref="J11:Q12"/>
    <mergeCell ref="E8:H8"/>
    <mergeCell ref="N8:P8"/>
    <mergeCell ref="A9:A10"/>
    <mergeCell ref="E9:H9"/>
    <mergeCell ref="Y1:Y12"/>
    <mergeCell ref="E6:P6"/>
    <mergeCell ref="C7:D7"/>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s>
  <phoneticPr fontId="2"/>
  <conditionalFormatting sqref="A13:I43">
    <cfRule type="expression" dxfId="671" priority="213">
      <formula>OR($C13="休暇",$C13="休日")</formula>
    </cfRule>
  </conditionalFormatting>
  <conditionalFormatting sqref="B13:B43">
    <cfRule type="expression" dxfId="670" priority="208">
      <formula>$B13="日"</formula>
    </cfRule>
    <cfRule type="expression" dxfId="669" priority="209">
      <formula>$B13="土"</formula>
    </cfRule>
  </conditionalFormatting>
  <conditionalFormatting sqref="B64 B68 F68 B71">
    <cfRule type="expression" dxfId="668" priority="35">
      <formula>OR($N$54="管理職",$N$54="裁量労働制",$N$54="固定残業制")</formula>
    </cfRule>
  </conditionalFormatting>
  <conditionalFormatting sqref="B64 B68 F68">
    <cfRule type="expression" dxfId="667" priority="3">
      <formula>OR($N$54="(大学・国研等)管理職",$N$54="(大学・国研等)裁量労働制")</formula>
    </cfRule>
  </conditionalFormatting>
  <conditionalFormatting sqref="B76">
    <cfRule type="expression" dxfId="666" priority="15">
      <formula>OR($N$54="管理職",$N$54="裁量労働制")</formula>
    </cfRule>
  </conditionalFormatting>
  <conditionalFormatting sqref="B77">
    <cfRule type="expression" dxfId="665" priority="29">
      <formula>OR($N$54="管理職",$N$54="裁量労働制")</formula>
    </cfRule>
  </conditionalFormatting>
  <conditionalFormatting sqref="B80">
    <cfRule type="expression" dxfId="664" priority="27">
      <formula>$N$54="固定残業制"</formula>
    </cfRule>
  </conditionalFormatting>
  <conditionalFormatting sqref="B83 B87 B90">
    <cfRule type="expression" dxfId="663" priority="24">
      <formula>$N$54="固定残業制"</formula>
    </cfRule>
  </conditionalFormatting>
  <conditionalFormatting sqref="B84 B88 B91">
    <cfRule type="expression" dxfId="662" priority="21">
      <formula>$N$54="固定残業制"</formula>
    </cfRule>
  </conditionalFormatting>
  <conditionalFormatting sqref="B65:C65 B69:C69 F69 B72:C72 B78:C78">
    <cfRule type="expression" dxfId="661" priority="9">
      <formula>OR($N$54="管理職",$N$54="裁量労働制")</formula>
    </cfRule>
  </conditionalFormatting>
  <conditionalFormatting sqref="B65:C65 B69:C69 F69 B72:C72">
    <cfRule type="expression" dxfId="660" priority="33">
      <formula>OR($N$54="管理職",$N$54="裁量労働制",$N$54="固定残業制")</formula>
    </cfRule>
  </conditionalFormatting>
  <conditionalFormatting sqref="B65:C65 B69:C69 F69">
    <cfRule type="expression" dxfId="659" priority="2">
      <formula>OR($N$54="(大学・国研等)管理職",$N$54="(大学・国研等)裁量労働制")</formula>
    </cfRule>
  </conditionalFormatting>
  <conditionalFormatting sqref="B69:D69">
    <cfRule type="expression" dxfId="658" priority="7">
      <formula>OR($N$54="管理職",$N$54="裁量労働制",$N$54="固定残業制",$N$54="(大学・国研等)管理職",$N$54="(大学・国研等)裁量労働制")</formula>
    </cfRule>
  </conditionalFormatting>
  <conditionalFormatting sqref="C64 F64:O64 C68 G68:O68 C71:N71">
    <cfRule type="expression" dxfId="657" priority="14">
      <formula>OR($N$54="管理職",$N$54="裁量労働制",$N$54="固定残業制")</formula>
    </cfRule>
  </conditionalFormatting>
  <conditionalFormatting sqref="C80:L80">
    <cfRule type="expression" dxfId="656" priority="25">
      <formula>$N$54="固定残業制"</formula>
    </cfRule>
  </conditionalFormatting>
  <conditionalFormatting sqref="C83:L83 C90:N90 C87:E87">
    <cfRule type="expression" dxfId="655" priority="18">
      <formula>$N$54="固定残業制"</formula>
    </cfRule>
  </conditionalFormatting>
  <conditionalFormatting sqref="C84:L84 C88:L88 C91:N91">
    <cfRule type="expression" dxfId="654" priority="19">
      <formula>$N$54="固定残業制"</formula>
    </cfRule>
  </conditionalFormatting>
  <conditionalFormatting sqref="C76:N76">
    <cfRule type="expression" dxfId="653" priority="34">
      <formula>OR($N$54="管理職",$N$54="裁量労働制")</formula>
    </cfRule>
  </conditionalFormatting>
  <conditionalFormatting sqref="C78:N78">
    <cfRule type="expression" dxfId="652" priority="32">
      <formula>OR($N$54="管理職",$N$54="裁量労働制")</formula>
    </cfRule>
  </conditionalFormatting>
  <conditionalFormatting sqref="C64:O64 C68 G68:O68">
    <cfRule type="expression" dxfId="651" priority="12">
      <formula>OR($N$54="管理職",$N$54="裁量労働制",$N$54="固定残業制",$N$54="(大学・国研等)管理職",$N$54="(大学・国研等)裁量労働制")</formula>
    </cfRule>
  </conditionalFormatting>
  <conditionalFormatting sqref="D65">
    <cfRule type="expression" dxfId="650" priority="1">
      <formula>OR($N$54="(大学・国研等)管理職",$N$54="(大学・国研等)裁量労働制")</formula>
    </cfRule>
  </conditionalFormatting>
  <conditionalFormatting sqref="D38:E39">
    <cfRule type="expression" dxfId="649" priority="38">
      <formula>OR($C38="休暇",$C38="休日")</formula>
    </cfRule>
  </conditionalFormatting>
  <conditionalFormatting sqref="D65:O65 C69 G69:O69 C72:N72">
    <cfRule type="expression" dxfId="648" priority="11">
      <formula>OR($N$54="管理職",$N$54="裁量労働制",$N$54="固定残業制")</formula>
    </cfRule>
  </conditionalFormatting>
  <conditionalFormatting sqref="D65:O65 C69 G69:O69">
    <cfRule type="expression" dxfId="647" priority="5">
      <formula>OR($N$54="(大学・国研等)管理職",$N$54="(大学・国研等)裁量労働制")</formula>
    </cfRule>
  </conditionalFormatting>
  <conditionalFormatting sqref="E10:F10">
    <cfRule type="expression" dxfId="646" priority="113">
      <formula>OR(I9="管理職/高プロ",I9="固定残業代有",I9="(大学・国研等)管理職/高プロ")</formula>
    </cfRule>
  </conditionalFormatting>
  <conditionalFormatting sqref="F83:L83 H90:N90">
    <cfRule type="expression" dxfId="645" priority="6">
      <formula>$N$54="固定残業制"</formula>
    </cfRule>
  </conditionalFormatting>
  <conditionalFormatting sqref="F87:L87">
    <cfRule type="expression" dxfId="644" priority="20">
      <formula>$N$54="固定残業制"</formula>
    </cfRule>
  </conditionalFormatting>
  <conditionalFormatting sqref="F77:N77">
    <cfRule type="expression" dxfId="643" priority="16">
      <formula>OR($N$54="管理職",$N$54="裁量労働制")</formula>
    </cfRule>
  </conditionalFormatting>
  <conditionalFormatting sqref="G10">
    <cfRule type="expression" dxfId="642" priority="115">
      <formula>OR($I$9="管理職/高プロ",$I$9="固定残業代有",$I$9="(大学・国研等)管理職/高プロ")</formula>
    </cfRule>
  </conditionalFormatting>
  <conditionalFormatting sqref="H2">
    <cfRule type="expression" dxfId="641" priority="202">
      <formula>COUNTA($F$1)=1</formula>
    </cfRule>
  </conditionalFormatting>
  <conditionalFormatting sqref="H10">
    <cfRule type="expression" dxfId="640" priority="111">
      <formula>OR($I$9="管理職/高プロ",$I$9="裁量",$I$9="固定残業代有",$I$9="(大学・国研等)裁量")</formula>
    </cfRule>
  </conditionalFormatting>
  <conditionalFormatting sqref="I9:J9">
    <cfRule type="expression" dxfId="639" priority="205">
      <formula>COUNTA($F$1)=1</formula>
    </cfRule>
  </conditionalFormatting>
  <conditionalFormatting sqref="I1:M1">
    <cfRule type="expression" dxfId="638" priority="207">
      <formula>$I$1&lt;&gt;"-"</formula>
    </cfRule>
  </conditionalFormatting>
  <conditionalFormatting sqref="J10">
    <cfRule type="expression" dxfId="637" priority="112">
      <formula>OR($I$9="管理職/高プロ",$I$9="裁量",$I$9="固定残業代有",$I$9="(大学・国研等)裁量")</formula>
    </cfRule>
  </conditionalFormatting>
  <conditionalFormatting sqref="K10">
    <cfRule type="expression" dxfId="636" priority="114">
      <formula>OR($I$9="裁量",$I$9="固定残業代有",$I$9="(大学・国研等)裁量")</formula>
    </cfRule>
  </conditionalFormatting>
  <conditionalFormatting sqref="M80">
    <cfRule type="expression" dxfId="635" priority="26">
      <formula>$N$54="固定残業制"</formula>
    </cfRule>
  </conditionalFormatting>
  <conditionalFormatting sqref="M83 M87 O90">
    <cfRule type="expression" dxfId="634" priority="23">
      <formula>$N$54="固定残業制"</formula>
    </cfRule>
  </conditionalFormatting>
  <conditionalFormatting sqref="M84 M88 O91">
    <cfRule type="expression" dxfId="633" priority="22">
      <formula>$N$54="固定残業制"</formula>
    </cfRule>
  </conditionalFormatting>
  <conditionalFormatting sqref="N10">
    <cfRule type="expression" dxfId="632" priority="116">
      <formula>OR($I$9="裁量",$I$9="固定残業代有",$I$9="(大学・国研等)裁量")</formula>
    </cfRule>
  </conditionalFormatting>
  <conditionalFormatting sqref="O10">
    <cfRule type="expression" dxfId="631" priority="117">
      <formula>OR($H$2="あり",$Q$2="あり")</formula>
    </cfRule>
  </conditionalFormatting>
  <conditionalFormatting sqref="O76">
    <cfRule type="expression" dxfId="630" priority="31">
      <formula>OR($N$54="管理職",$N$54="裁量労働制")</formula>
    </cfRule>
  </conditionalFormatting>
  <conditionalFormatting sqref="O77">
    <cfRule type="expression" dxfId="629" priority="10">
      <formula>OR(,$N$54="管理職",$N$54="裁量労働制")</formula>
    </cfRule>
  </conditionalFormatting>
  <conditionalFormatting sqref="O78">
    <cfRule type="expression" dxfId="628" priority="28">
      <formula>OR($N$54="管理職",$N$54="裁量労働制")</formula>
    </cfRule>
  </conditionalFormatting>
  <conditionalFormatting sqref="O80 O84 O88">
    <cfRule type="expression" dxfId="627" priority="17">
      <formula>$N$54="固定残業制"</formula>
    </cfRule>
  </conditionalFormatting>
  <conditionalFormatting sqref="P64 D68 O68:P68">
    <cfRule type="expression" dxfId="626" priority="4">
      <formula>OR($N$54="(大学・国研等)管理職",$N$54="(大学・国研等)裁量労働制")</formula>
    </cfRule>
  </conditionalFormatting>
  <conditionalFormatting sqref="P64 D68 P68 O71">
    <cfRule type="expression" dxfId="625" priority="13">
      <formula>OR($N$54="管理職",$N$54="裁量労働制",$N$54="固定残業制")</formula>
    </cfRule>
  </conditionalFormatting>
  <conditionalFormatting sqref="P65 P69 O72">
    <cfRule type="expression" dxfId="624" priority="8">
      <formula>OR($N$54="管理職",$N$54="裁量労働制",$N$54="固定残業制")</formula>
    </cfRule>
  </conditionalFormatting>
  <conditionalFormatting sqref="P65 P69">
    <cfRule type="expression" dxfId="623" priority="30">
      <formula>OR($N$54="管理職",$N$54="裁量労働制",$N$54="(大学・国研等)管理職",$N$54="(大学・国研等)裁量労働制")</formula>
    </cfRule>
  </conditionalFormatting>
  <conditionalFormatting sqref="Q2">
    <cfRule type="expression" dxfId="622" priority="203">
      <formula>COUNTA($F$1)=1</formula>
    </cfRule>
  </conditionalFormatting>
  <conditionalFormatting sqref="Q10">
    <cfRule type="expression" dxfId="621" priority="118">
      <formula>OR($H$2="あり",$Q$2="あり")</formula>
    </cfRule>
  </conditionalFormatting>
  <conditionalFormatting sqref="AI1">
    <cfRule type="expression" dxfId="617" priority="214">
      <formula>COUNTIF(AI2:AI26,"○")=COUNTA($AH$2:$AH$26)</formula>
    </cfRule>
  </conditionalFormatting>
  <dataValidations count="8">
    <dataValidation type="custom" allowBlank="1" showInputMessage="1" showErrorMessage="1" sqref="I20" xr:uid="{34A259A5-A442-4046-9549-E32E3127C169}">
      <formula1>IF($C20="休日",I20="",I20&gt;"*")</formula1>
    </dataValidation>
    <dataValidation type="list" allowBlank="1" showInputMessage="1" showErrorMessage="1" sqref="H2 Q2" xr:uid="{5C1E3074-110C-4641-9EB7-86E5CD92AB5E}">
      <formula1>"あり,なし"</formula1>
    </dataValidation>
    <dataValidation type="list" allowBlank="1" showInputMessage="1" showErrorMessage="1" sqref="F1:H1" xr:uid="{D6C08CBF-C8E4-4CA5-983C-16397562369F}">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75ED4CBF-FCD6-4DA1-B3E2-4B40A1612F5B}">
      <formula1>0</formula1>
    </dataValidation>
    <dataValidation type="time" allowBlank="1" showInputMessage="1" showErrorMessage="1" errorTitle="時刻を入力してください。" error="0:00から23:59までの時刻が入力できます。" sqref="H13:H43 F13:F43 D13:D43" xr:uid="{606E563F-53E6-49BF-8054-AAEF46FE59C1}">
      <formula1>0</formula1>
      <formula2>0.999988425925926</formula2>
    </dataValidation>
    <dataValidation type="list" allowBlank="1" showInputMessage="1" showErrorMessage="1" sqref="N55:P55" xr:uid="{E1C8B6F7-BD11-4DC1-83A5-25B5BC26D2D6}">
      <formula1>"管理職,裁量労働制,固定残業制,一般従業員,エフォート"</formula1>
    </dataValidation>
    <dataValidation type="list" imeMode="on" allowBlank="1" sqref="I9:J9" xr:uid="{C9FA5422-2A83-4091-96FA-9F237979D14A}">
      <formula1>"通常勤務,管理職/高プロ,裁量,固定残業代有,出向,(大学・国研等)管理職/高プロ,(大学・国研等)裁量,その他"</formula1>
    </dataValidation>
    <dataValidation type="list" allowBlank="1" showInputMessage="1" showErrorMessage="1" sqref="C13:C43" xr:uid="{0CADAB52-B261-457E-98F6-065E378CD7CC}">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160" operator="containsText" id="{6F164378-CE1F-437E-9FF5-82892BCF6C94}">
            <xm:f>NOT(ISERROR(SEARCH("✕",S13)))</xm:f>
            <xm:f>"✕"</xm:f>
            <x14:dxf>
              <font>
                <b/>
                <i val="0"/>
                <color rgb="FFFF0000"/>
              </font>
              <fill>
                <patternFill patternType="none">
                  <bgColor auto="1"/>
                </patternFill>
              </fill>
            </x14:dxf>
          </x14:cfRule>
          <xm:sqref>S13:V43</xm:sqref>
        </x14:conditionalFormatting>
        <x14:conditionalFormatting xmlns:xm="http://schemas.microsoft.com/office/excel/2006/main">
          <x14:cfRule type="containsText" priority="201" operator="containsText" id="{B73460E6-EBEA-43D4-8505-4B873DD5D0AE}">
            <xm:f>NOT(ISERROR(SEARCH("✕",S1)))</xm:f>
            <xm:f>"✕"</xm:f>
            <x14:dxf>
              <font>
                <b/>
                <i val="0"/>
                <color rgb="FFFF0000"/>
              </font>
              <fill>
                <patternFill patternType="none">
                  <bgColor auto="1"/>
                </patternFill>
              </fill>
            </x14:dxf>
          </x14:cfRule>
          <xm:sqref>S1:X12 AG1:AG43 W13:Y44</xm:sqref>
        </x14:conditionalFormatting>
        <x14:conditionalFormatting xmlns:xm="http://schemas.microsoft.com/office/excel/2006/main">
          <x14:cfRule type="containsText" priority="158" operator="containsText" id="{241A7163-AFB0-4765-A79A-AC84DF37DCE6}">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36" operator="containsText" id="{2450E0F7-1057-41F0-997E-C7E9DD5F9F19}">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4E516-2624-4C4D-98C9-03C57568797E}">
  <dimension ref="A1:CZ248"/>
  <sheetViews>
    <sheetView showGridLines="0"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5" style="1" customWidth="1"/>
    <col min="11" max="11" width="5.75" style="1" customWidth="1"/>
    <col min="12" max="12" width="5.875" style="1" customWidth="1"/>
    <col min="13" max="13" width="3.75" style="1" customWidth="1"/>
    <col min="14" max="14" width="7.375" style="1" customWidth="1"/>
    <col min="15" max="15" width="6.125" style="1" customWidth="1"/>
    <col min="16"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2.3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341" t="s">
        <v>174</v>
      </c>
      <c r="B1" s="342"/>
      <c r="C1" s="342"/>
      <c r="D1" s="342"/>
      <c r="E1" s="342"/>
      <c r="F1" s="343" t="s">
        <v>110</v>
      </c>
      <c r="G1" s="344"/>
      <c r="H1" s="344"/>
      <c r="I1" s="345" t="str">
        <f>IF(AI1="エラーなし","-","コメント(S列)をご確認ください。")</f>
        <v>コメント(S列)をご確認ください。</v>
      </c>
      <c r="J1" s="346"/>
      <c r="K1" s="346"/>
      <c r="L1" s="346"/>
      <c r="M1" s="346"/>
      <c r="N1" s="34" t="str">
        <f>IF($F$1="委託業務従事日誌","契約管理番号：","事業番号：")</f>
        <v>契約管理番号：</v>
      </c>
      <c r="O1" s="347" t="s">
        <v>162</v>
      </c>
      <c r="P1" s="348"/>
      <c r="Q1" s="12" t="str">
        <f>IF($F$1="委託業務従事日誌","別紙７","")</f>
        <v>別紙７</v>
      </c>
      <c r="R1" s="349" t="s">
        <v>50</v>
      </c>
      <c r="S1" s="85" t="s">
        <v>94</v>
      </c>
      <c r="T1" s="105"/>
      <c r="U1" s="80"/>
      <c r="V1" s="80"/>
      <c r="W1" s="80"/>
      <c r="X1" s="80"/>
      <c r="Y1" s="326" t="s">
        <v>77</v>
      </c>
      <c r="Z1" s="326" t="s">
        <v>78</v>
      </c>
      <c r="AA1" s="326" t="s">
        <v>79</v>
      </c>
      <c r="AB1" s="326" t="s">
        <v>80</v>
      </c>
      <c r="AC1" s="326" t="s">
        <v>83</v>
      </c>
      <c r="AD1" s="326" t="s">
        <v>81</v>
      </c>
      <c r="AE1" s="326" t="s">
        <v>82</v>
      </c>
      <c r="AF1" s="326" t="s">
        <v>127</v>
      </c>
      <c r="AG1" s="326"/>
      <c r="AH1" s="73" t="s">
        <v>25</v>
      </c>
      <c r="AI1" s="74" t="str">
        <f>IF(COUNTIF(AI2:AI26,"○")=COUNTA(AH2:AH26),"エラーなし","エラーあり")</f>
        <v>エラーあり</v>
      </c>
      <c r="AJ1" s="77" t="s">
        <v>37</v>
      </c>
      <c r="AK1" s="77"/>
      <c r="AO1" s="30"/>
      <c r="AP1" s="30"/>
      <c r="AQ1" s="30"/>
      <c r="AR1" s="30"/>
      <c r="AS1" s="30"/>
    </row>
    <row r="2" spans="1:104" ht="17.100000000000001" customHeight="1" thickBot="1">
      <c r="A2" s="336" t="s">
        <v>14</v>
      </c>
      <c r="B2" s="337"/>
      <c r="C2" s="337"/>
      <c r="D2" s="337"/>
      <c r="E2" s="337"/>
      <c r="F2" s="337"/>
      <c r="G2" s="337"/>
      <c r="H2" s="102"/>
      <c r="I2" s="103"/>
      <c r="J2" s="103"/>
      <c r="K2" s="103"/>
      <c r="L2" s="103"/>
      <c r="M2" s="103"/>
      <c r="N2" s="103"/>
      <c r="O2" s="103"/>
      <c r="P2" s="103" t="s">
        <v>20</v>
      </c>
      <c r="Q2" s="79"/>
      <c r="R2" s="350"/>
      <c r="S2" s="80" t="str" cm="1">
        <f t="array" ref="S2">IF(AND(AI2="○",AI3="○"),"○",_xlfn.IFS(AI2="○","",AI2="✕","✕　"&amp;AJ2&amp;"　　")&amp;_xlfn.IFS(AI3="○","",AI3="✕","✕　"&amp;AJ3))</f>
        <v>○</v>
      </c>
      <c r="T2" s="80"/>
      <c r="W2" s="80"/>
      <c r="X2" s="80"/>
      <c r="Y2" s="327"/>
      <c r="Z2" s="327"/>
      <c r="AA2" s="327"/>
      <c r="AB2" s="327"/>
      <c r="AC2" s="327"/>
      <c r="AD2" s="327"/>
      <c r="AE2" s="327"/>
      <c r="AF2" s="327"/>
      <c r="AG2" s="327"/>
      <c r="AH2" s="181" t="s">
        <v>33</v>
      </c>
      <c r="AI2" s="182" t="str">
        <f>IF(A1="","✕","○")</f>
        <v>○</v>
      </c>
      <c r="AJ2" s="78" t="s">
        <v>43</v>
      </c>
    </row>
    <row r="3" spans="1:104" ht="17.100000000000001" customHeight="1" thickBot="1">
      <c r="A3" s="338" t="str">
        <f>IF($F$1="委託業務従事日誌","委託業務の名称：","助成事業の名称：")</f>
        <v>委託業務の名称：</v>
      </c>
      <c r="B3" s="330"/>
      <c r="C3" s="330"/>
      <c r="D3" s="330"/>
      <c r="E3" s="328" t="s">
        <v>133</v>
      </c>
      <c r="F3" s="329"/>
      <c r="G3" s="329"/>
      <c r="H3" s="329"/>
      <c r="I3" s="329"/>
      <c r="J3" s="329"/>
      <c r="K3" s="329"/>
      <c r="L3" s="329"/>
      <c r="M3" s="329"/>
      <c r="N3" s="329"/>
      <c r="O3" s="329"/>
      <c r="P3" s="329"/>
      <c r="Q3" s="98"/>
      <c r="R3" s="350"/>
      <c r="S3" s="80" t="str" cm="1">
        <f t="array" ref="S3">IF(AND(AI4="○",AI5="○"),"○",_xlfn.IFS(AI4="○","",AI4="✕","✕　"&amp;AJ4&amp;"　　")&amp;_xlfn.IFS(AI5="○","",AI5="✕","✕　"&amp;AJ5))</f>
        <v>✕　“他のNEDO事業有無”が未選択。　　✕　“他の公的事業有無”が未選択。</v>
      </c>
      <c r="T3" s="80"/>
      <c r="W3" s="80"/>
      <c r="X3" s="80"/>
      <c r="Y3" s="327"/>
      <c r="Z3" s="327"/>
      <c r="AA3" s="327"/>
      <c r="AB3" s="327"/>
      <c r="AC3" s="327"/>
      <c r="AD3" s="327"/>
      <c r="AE3" s="327"/>
      <c r="AF3" s="327"/>
      <c r="AG3" s="327"/>
      <c r="AH3" s="183" t="s">
        <v>32</v>
      </c>
      <c r="AI3" s="184" t="str">
        <f>IF(O1="","✕","○")</f>
        <v>○</v>
      </c>
      <c r="AJ3" s="78" t="s">
        <v>38</v>
      </c>
      <c r="AO3" s="170" t="s">
        <v>114</v>
      </c>
      <c r="AP3" s="172" t="s">
        <v>113</v>
      </c>
      <c r="AQ3" s="3"/>
      <c r="AR3" s="3"/>
      <c r="AS3" s="3"/>
    </row>
    <row r="4" spans="1:104" ht="17.100000000000001" customHeight="1" thickBot="1">
      <c r="A4" s="339"/>
      <c r="B4" s="340"/>
      <c r="C4" s="340"/>
      <c r="D4" s="340"/>
      <c r="E4" s="328" t="s">
        <v>132</v>
      </c>
      <c r="F4" s="329"/>
      <c r="G4" s="329"/>
      <c r="H4" s="329"/>
      <c r="I4" s="329"/>
      <c r="J4" s="329"/>
      <c r="K4" s="329"/>
      <c r="L4" s="329"/>
      <c r="M4" s="329"/>
      <c r="N4" s="329"/>
      <c r="O4" s="329"/>
      <c r="P4" s="329"/>
      <c r="Q4" s="98"/>
      <c r="S4" s="80" t="str">
        <f>IF(COUNTA(E3:P5)&gt;=1,"○","✕ "&amp;AJ6)</f>
        <v>○</v>
      </c>
      <c r="T4" s="80"/>
      <c r="W4" s="80"/>
      <c r="X4" s="80"/>
      <c r="Y4" s="327"/>
      <c r="Z4" s="327"/>
      <c r="AA4" s="327"/>
      <c r="AB4" s="327"/>
      <c r="AC4" s="327"/>
      <c r="AD4" s="327"/>
      <c r="AE4" s="327"/>
      <c r="AF4" s="327"/>
      <c r="AG4" s="327"/>
      <c r="AH4" s="183" t="s">
        <v>31</v>
      </c>
      <c r="AI4" s="184" t="str" cm="1">
        <f t="array" ref="AI4">_xlfn.IFS(H2="あり","○",H2="なし","○",TRUE,"✕")</f>
        <v>✕</v>
      </c>
      <c r="AJ4" s="78" t="s">
        <v>39</v>
      </c>
      <c r="AO4" s="171">
        <f>I9</f>
        <v>0</v>
      </c>
      <c r="AP4" s="173" t="e">
        <f>VLOOKUP($AO$4,$AO$11:$AS$19,2,)</f>
        <v>#N/A</v>
      </c>
      <c r="AQ4" s="3"/>
      <c r="AR4" s="3"/>
      <c r="AS4" s="3"/>
    </row>
    <row r="5" spans="1:104" ht="17.100000000000001" customHeight="1">
      <c r="A5" s="339"/>
      <c r="B5" s="340"/>
      <c r="C5" s="340"/>
      <c r="D5" s="340"/>
      <c r="E5" s="328" t="s">
        <v>163</v>
      </c>
      <c r="F5" s="329"/>
      <c r="G5" s="329"/>
      <c r="H5" s="329"/>
      <c r="I5" s="329"/>
      <c r="J5" s="329"/>
      <c r="K5" s="329"/>
      <c r="L5" s="329"/>
      <c r="M5" s="329"/>
      <c r="N5" s="329"/>
      <c r="O5" s="329"/>
      <c r="P5" s="329"/>
      <c r="Q5" s="98"/>
      <c r="R5" s="82"/>
      <c r="S5" s="80"/>
      <c r="T5" s="80"/>
      <c r="U5" s="29"/>
      <c r="V5" s="29"/>
      <c r="W5" s="80"/>
      <c r="X5" s="80"/>
      <c r="Y5" s="327"/>
      <c r="Z5" s="327"/>
      <c r="AA5" s="327"/>
      <c r="AB5" s="327"/>
      <c r="AC5" s="327"/>
      <c r="AD5" s="327"/>
      <c r="AE5" s="327"/>
      <c r="AF5" s="327"/>
      <c r="AG5" s="327"/>
      <c r="AH5" s="183" t="s">
        <v>30</v>
      </c>
      <c r="AI5" s="184" t="str" cm="1">
        <f t="array" ref="AI5">_xlfn.IFS(Q2="あり","○",Q2="なし","○",TRUE,"✕")</f>
        <v>✕</v>
      </c>
      <c r="AJ5" s="78" t="s">
        <v>95</v>
      </c>
      <c r="AO5" s="160"/>
      <c r="AP5" s="174" t="e">
        <f>VLOOKUP($AO$4,$AO$11:$AS$19,3,)</f>
        <v>#N/A</v>
      </c>
      <c r="AQ5" s="3"/>
      <c r="AR5" s="3"/>
      <c r="AS5" s="3"/>
    </row>
    <row r="6" spans="1:104" ht="17.100000000000001" customHeight="1">
      <c r="A6" s="338" t="str">
        <f>IF($F$1="委託業務従事日誌","再委託等項目：","委託・共同研究項目：")</f>
        <v>再委託等項目：</v>
      </c>
      <c r="B6" s="330"/>
      <c r="C6" s="330"/>
      <c r="D6" s="330"/>
      <c r="E6" s="328" t="s">
        <v>15</v>
      </c>
      <c r="F6" s="329"/>
      <c r="G6" s="329"/>
      <c r="H6" s="329"/>
      <c r="I6" s="329"/>
      <c r="J6" s="329"/>
      <c r="K6" s="329"/>
      <c r="L6" s="329"/>
      <c r="M6" s="329"/>
      <c r="N6" s="329"/>
      <c r="O6" s="329"/>
      <c r="P6" s="329"/>
      <c r="Q6" s="98"/>
      <c r="S6" s="80"/>
      <c r="T6" s="80"/>
      <c r="W6" s="80"/>
      <c r="X6" s="80"/>
      <c r="Y6" s="327"/>
      <c r="Z6" s="327"/>
      <c r="AA6" s="327"/>
      <c r="AB6" s="327"/>
      <c r="AC6" s="327"/>
      <c r="AD6" s="327"/>
      <c r="AE6" s="327"/>
      <c r="AF6" s="327"/>
      <c r="AG6" s="327"/>
      <c r="AH6" s="183" t="s">
        <v>29</v>
      </c>
      <c r="AI6" s="184" t="str">
        <f>IF(COUNTA(E3:P5)&gt;=1,"○","✕")</f>
        <v>○</v>
      </c>
      <c r="AJ6" s="78" t="s">
        <v>40</v>
      </c>
      <c r="AO6" s="160"/>
      <c r="AP6" s="174" t="e">
        <f>VLOOKUP($AO$4,$AO$11:$AS$19,4,)</f>
        <v>#N/A</v>
      </c>
      <c r="AQ6" s="3"/>
      <c r="AR6" s="3"/>
      <c r="AS6" s="3"/>
    </row>
    <row r="7" spans="1:104" ht="17.100000000000001" customHeight="1" thickBot="1">
      <c r="A7" s="97"/>
      <c r="B7" s="104"/>
      <c r="C7" s="330" t="str">
        <f>IF($F$1="委託業務従事日誌","委託先等名称：","助成先等名称：")</f>
        <v>委託先等名称：</v>
      </c>
      <c r="D7" s="331"/>
      <c r="E7" s="328" t="s">
        <v>129</v>
      </c>
      <c r="F7" s="329"/>
      <c r="G7" s="329"/>
      <c r="H7" s="329"/>
      <c r="I7" s="329"/>
      <c r="J7" s="329"/>
      <c r="K7" s="329"/>
      <c r="L7" s="329"/>
      <c r="M7" s="329"/>
      <c r="N7" s="329"/>
      <c r="O7" s="329"/>
      <c r="P7" s="329"/>
      <c r="Q7" s="98"/>
      <c r="R7" s="81" t="s">
        <v>49</v>
      </c>
      <c r="S7" s="80" t="str" cm="1">
        <f t="array" ref="S7">IF(COUNTA(E7)&gt;=1,_xlfn.IFS(E7=" ","✕"&amp;AJ7,E7="　","✕"&amp;AJ7,TRUE,"○"),"✕"&amp;AJ7)</f>
        <v>○</v>
      </c>
      <c r="T7" s="80"/>
      <c r="U7" s="30"/>
      <c r="V7" s="30"/>
      <c r="W7" s="80"/>
      <c r="X7" s="80"/>
      <c r="Y7" s="327"/>
      <c r="Z7" s="327"/>
      <c r="AA7" s="327"/>
      <c r="AB7" s="327"/>
      <c r="AC7" s="327"/>
      <c r="AD7" s="327"/>
      <c r="AE7" s="327"/>
      <c r="AF7" s="327"/>
      <c r="AG7" s="327"/>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351" t="s">
        <v>75</v>
      </c>
      <c r="D8" s="331"/>
      <c r="E8" s="389" t="s">
        <v>130</v>
      </c>
      <c r="F8" s="390"/>
      <c r="G8" s="390"/>
      <c r="H8" s="390"/>
      <c r="J8" s="35"/>
      <c r="K8" s="53"/>
      <c r="L8" s="53" t="str">
        <f>IF($F$1="委託業務従事日誌","業務管理者等","主任研究者等")&amp;"　所属："</f>
        <v>業務管理者等　所属：</v>
      </c>
      <c r="M8" s="53"/>
      <c r="N8" s="389" t="s">
        <v>134</v>
      </c>
      <c r="O8" s="390"/>
      <c r="P8" s="390"/>
      <c r="Q8" s="99"/>
      <c r="R8" s="81" t="s">
        <v>49</v>
      </c>
      <c r="S8" s="80" t="str" cm="1">
        <f t="array" ref="S8">_xlfn.IFS(AND(COUNTA(E8)&gt;=1,COUNTA(N8)&gt;=1),"○",TRUE,IF(COUNTA(E8)&gt;=1,"","✕ "&amp;AJ8&amp;" ")&amp;IF(COUNTA(N8)&gt;=1,"","✕ "&amp;AJ10))</f>
        <v>○</v>
      </c>
      <c r="T8" s="80"/>
      <c r="W8" s="80"/>
      <c r="X8" s="80"/>
      <c r="Y8" s="327"/>
      <c r="Z8" s="327"/>
      <c r="AA8" s="327"/>
      <c r="AB8" s="327"/>
      <c r="AC8" s="327"/>
      <c r="AD8" s="327"/>
      <c r="AE8" s="327"/>
      <c r="AF8" s="327"/>
      <c r="AG8" s="327"/>
      <c r="AH8" s="185" t="s">
        <v>97</v>
      </c>
      <c r="AI8" s="184" t="str">
        <f>IF(COUNTA(E8)&gt;=1,"○","✕")</f>
        <v>○</v>
      </c>
      <c r="AJ8" s="78" t="s">
        <v>96</v>
      </c>
      <c r="AO8" s="160"/>
      <c r="AP8" s="192"/>
      <c r="AQ8" s="3"/>
      <c r="AR8" s="3"/>
      <c r="AS8" s="3"/>
    </row>
    <row r="9" spans="1:104" ht="22.5" customHeight="1">
      <c r="A9" s="391" t="s">
        <v>107</v>
      </c>
      <c r="B9" s="158"/>
      <c r="C9" s="108"/>
      <c r="D9" s="106" t="s">
        <v>3</v>
      </c>
      <c r="E9" s="389" t="s">
        <v>177</v>
      </c>
      <c r="F9" s="389"/>
      <c r="G9" s="389"/>
      <c r="H9" s="389"/>
      <c r="I9" s="393"/>
      <c r="J9" s="394"/>
      <c r="K9" s="52"/>
      <c r="L9" s="52" t="s">
        <v>6</v>
      </c>
      <c r="M9" s="52"/>
      <c r="N9" s="389" t="s">
        <v>131</v>
      </c>
      <c r="O9" s="390"/>
      <c r="P9" s="390"/>
      <c r="Q9" s="99"/>
      <c r="R9" s="81" t="s">
        <v>49</v>
      </c>
      <c r="S9" s="80" t="str" cm="1">
        <f t="array" ref="S9">_xlfn.IFS(AND(COUNTA(E9)&gt;=1,COUNTA(N9)&gt;=1),"○",TRUE,IF(COUNTA(E9)&gt;=1,"","✕ "&amp;AJ9&amp;" ")&amp;IF(COUNTA(N9)&gt;=1,"","✕ "&amp;AJ11))</f>
        <v>○</v>
      </c>
      <c r="T9" s="80"/>
      <c r="W9" s="80"/>
      <c r="X9" s="80"/>
      <c r="Y9" s="327"/>
      <c r="Z9" s="327"/>
      <c r="AA9" s="327"/>
      <c r="AB9" s="327"/>
      <c r="AC9" s="327"/>
      <c r="AD9" s="327"/>
      <c r="AE9" s="327"/>
      <c r="AF9" s="327"/>
      <c r="AG9" s="327"/>
      <c r="AH9" s="183" t="s">
        <v>99</v>
      </c>
      <c r="AI9" s="184" t="str">
        <f>IF(COUNTA(E9)&gt;=1,"○","✕")</f>
        <v>○</v>
      </c>
      <c r="AJ9" s="78" t="s">
        <v>98</v>
      </c>
      <c r="AO9" s="160"/>
      <c r="AP9" s="159"/>
      <c r="AQ9" s="3"/>
      <c r="AR9" s="3"/>
      <c r="AS9" s="3"/>
    </row>
    <row r="10" spans="1:104" ht="30" customHeight="1" thickBot="1">
      <c r="A10" s="392"/>
      <c r="B10" s="70">
        <f>COUNTIF($B$13:$B$43,"月")+COUNTIF($B$13:$B$43,"火")+COUNTIF($B$13:$B$43,"水")+COUNTIF($B$13:$B$43,"木")+COUNTIF($B$13:$B$43,"金")+COUNTIF($B$13:$B$43,"土")+COUNTIF($B$13:$B$43,"日")-COUNTIF($C$13:$C$43,"休日")-COUNTIF($C$13:$C$43,"休日出勤")-COUNTIF($C$13:$C$43,"振休")-COUNTIF($C$13:$C$43,"代休")</f>
        <v>20</v>
      </c>
      <c r="C10" s="395" t="str">
        <f>"←稼働"&amp;F54&amp;"日
 + "&amp;"休暇"&amp;E54&amp;"日"</f>
        <v>←稼働20日
 + 休暇0日</v>
      </c>
      <c r="D10" s="396"/>
      <c r="E10" s="332" t="str">
        <f>IF(OR(I9="管理職/高プロ",I9="固定残業代有",I9="(大学・国研等)管理職/高プロ"),"所定労働時間                                                                                                                                                                                              (h/日)","")</f>
        <v/>
      </c>
      <c r="F10" s="333"/>
      <c r="G10" s="100"/>
      <c r="H10" s="334" t="str" cm="1">
        <f t="array" ref="H10">_xlfn.IFS(OR(N54="管理職",N54="裁量労働制",N54="固定残業制"),"時間休(h/月)",OR(N54="(大学・国研等)裁量労働制"),"給与支給上の休日労働時間(h/月)",TRUE,"")</f>
        <v/>
      </c>
      <c r="I10" s="335"/>
      <c r="J10" s="107"/>
      <c r="K10" s="334" t="str" cm="1">
        <f t="array" ref="K10">_xlfn.IFS(OR(N54="裁量労働制",N54="(大学・国研等)裁量労働制"),"労基提出した協定上
の みなし時間(h/日)",N54="固定残業制","雇用契約に記載の
固定残業時間(h/月)",TRUE,"")</f>
        <v/>
      </c>
      <c r="L10" s="335"/>
      <c r="M10" s="335"/>
      <c r="N10" s="107"/>
      <c r="O10" s="373" t="str" cm="1">
        <f t="array" ref="O10">_xlfn.IFS(OR(H2="あり",Q2="あり"),"他の公的事業
従事(h/月)",AND(H2="なし",Q2="なし"),"",TRUE,"")</f>
        <v/>
      </c>
      <c r="P10" s="335"/>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327"/>
      <c r="Z10" s="327"/>
      <c r="AA10" s="327"/>
      <c r="AB10" s="327"/>
      <c r="AC10" s="327"/>
      <c r="AD10" s="327"/>
      <c r="AE10" s="327"/>
      <c r="AF10" s="327"/>
      <c r="AG10" s="327"/>
      <c r="AH10" s="183" t="s">
        <v>100</v>
      </c>
      <c r="AI10" s="184" t="str">
        <f>IF(COUNTA(N8)&gt;=1,"○","✕")</f>
        <v>○</v>
      </c>
      <c r="AJ10" s="78" t="s">
        <v>101</v>
      </c>
      <c r="AO10" s="94"/>
      <c r="AP10" s="3"/>
      <c r="AQ10" s="3"/>
      <c r="AR10" s="3"/>
      <c r="AS10" s="3"/>
    </row>
    <row r="11" spans="1:104" s="3" customFormat="1" ht="17.100000000000001" customHeight="1" thickBot="1">
      <c r="A11" s="374" t="s">
        <v>0</v>
      </c>
      <c r="B11" s="376" t="s">
        <v>1</v>
      </c>
      <c r="C11" s="378" t="s">
        <v>92</v>
      </c>
      <c r="D11" s="380" t="s">
        <v>9</v>
      </c>
      <c r="E11" s="381"/>
      <c r="F11" s="381"/>
      <c r="G11" s="382"/>
      <c r="H11" s="383" t="s">
        <v>7</v>
      </c>
      <c r="I11" s="383" t="s">
        <v>8</v>
      </c>
      <c r="J11" s="385" t="s">
        <v>91</v>
      </c>
      <c r="K11" s="385"/>
      <c r="L11" s="385"/>
      <c r="M11" s="385"/>
      <c r="N11" s="385"/>
      <c r="O11" s="385"/>
      <c r="P11" s="385"/>
      <c r="Q11" s="386"/>
      <c r="R11" s="81"/>
      <c r="S11" s="110"/>
      <c r="T11" s="80"/>
      <c r="W11" s="80"/>
      <c r="X11" s="80"/>
      <c r="Y11" s="327"/>
      <c r="Z11" s="327"/>
      <c r="AA11" s="327"/>
      <c r="AB11" s="327"/>
      <c r="AC11" s="327"/>
      <c r="AD11" s="327"/>
      <c r="AE11" s="327"/>
      <c r="AF11" s="327"/>
      <c r="AG11" s="327"/>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375"/>
      <c r="B12" s="377"/>
      <c r="C12" s="379"/>
      <c r="D12" s="49" t="s">
        <v>4</v>
      </c>
      <c r="E12" s="4" t="s">
        <v>5</v>
      </c>
      <c r="F12" s="5" t="s">
        <v>4</v>
      </c>
      <c r="G12" s="4" t="s">
        <v>5</v>
      </c>
      <c r="H12" s="384"/>
      <c r="I12" s="384"/>
      <c r="J12" s="387"/>
      <c r="K12" s="387"/>
      <c r="L12" s="387"/>
      <c r="M12" s="387"/>
      <c r="N12" s="387"/>
      <c r="O12" s="387"/>
      <c r="P12" s="387"/>
      <c r="Q12" s="388"/>
      <c r="R12" s="81"/>
      <c r="S12" s="110" t="str">
        <f>IF(TEXT(ABS((E23-D23)+(G23-F23)-H23),IF((E23-D23)+(G23-F23)&lt;H23,"-[h]:mm","[h]:mm"))&lt;"0:00"*1,"✕","○")</f>
        <v>○</v>
      </c>
      <c r="T12" s="80"/>
      <c r="W12" s="80"/>
      <c r="X12" s="80"/>
      <c r="Y12" s="327"/>
      <c r="Z12" s="327"/>
      <c r="AA12" s="327"/>
      <c r="AB12" s="327"/>
      <c r="AC12" s="327"/>
      <c r="AD12" s="327"/>
      <c r="AE12" s="327"/>
      <c r="AF12" s="327"/>
      <c r="AG12" s="32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46023</v>
      </c>
      <c r="B13" s="45" t="str">
        <f>TEXT(A13,"aaa")</f>
        <v>木</v>
      </c>
      <c r="C13" s="95" t="s">
        <v>23</v>
      </c>
      <c r="D13" s="24"/>
      <c r="E13" s="25"/>
      <c r="F13" s="32"/>
      <c r="G13" s="25"/>
      <c r="H13" s="33"/>
      <c r="I13" s="6" t="str" cm="1">
        <f t="array" ref="I13">IFERROR(_xlfn.IFS(AND(D13&gt;0,E13=""),"--",AND(F13&gt;0,G13=""),"--",VALUE(TEXT(E13-D13,"[h]:mm"))+VALUE(TEXT(G13-F13,"[h]:mm"))-VALUE(TEXT(H13,"[h]:mm"))=0,"",VALUE(TEXT(E13-D13,"[h]:mm"))+VALUE(TEXT(G13-F13,"[h]:mm"))-VALUE(TEXT(H13,"[h]:mm"))&lt;0,"-",TRUE,(E13-D13)+(G13-F13)-H13),"-")</f>
        <v/>
      </c>
      <c r="J13" s="467"/>
      <c r="K13" s="468"/>
      <c r="L13" s="468"/>
      <c r="M13" s="468"/>
      <c r="N13" s="468"/>
      <c r="O13" s="468"/>
      <c r="P13" s="468"/>
      <c r="Q13" s="469"/>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189" t="str" cm="1">
        <f t="array" ref="AB13">_xlfn.IFS(AND(D13="",F13="",COUNTA($J$13)=0),"○",AND(I13="",COUNTA($J$13)=1),IF(OR($I$13&lt;&gt;"",$I$14&lt;&gt;"",$I$15&lt;&gt;""),"○","△"),AND(I13&gt;0,COUNTA($J$13)=1),"○",AND(I13="-",COUNTA($J$13)=1),"✕",TRUE,"✕")</f>
        <v>○</v>
      </c>
      <c r="AC13" s="75"/>
      <c r="AD13" s="75" t="str">
        <f t="shared" ref="AD13:AD43" si="0">IF(AND(D13&lt;=E13,F13&lt;=G13),"○","✕")</f>
        <v>○</v>
      </c>
      <c r="AE13" s="75" t="str" cm="1">
        <f t="array" ref="AE13">_xlfn.IFS(AND(E13&gt;0,D13=""),"✕",AND(G13&gt;0,F13=""),"✕",AND(F13&gt;0,E13&gt;F13),"✕",TRUE,"○")</f>
        <v>○</v>
      </c>
      <c r="AF13" s="189" t="str" cm="1">
        <f t="array" ref="AF13">IF(OR($I$9="管理職/高プロ",$I$9="裁量",$I$9="固定残業代有"),IF(OR(C13="休日",C13="休暇"),IF(AND(D13="",E13="",F13="",G13="",H13="",$J$13=""),"○",_xlfn.IFS(OR(D13&lt;&gt;"",E13&lt;&gt;"",F13&lt;&gt;"",G13&lt;&gt;"",H13&lt;&gt;""),"✕",AND(OR($I$13&gt;0,$I$14&gt;0,$I$15&gt;0,$I$16&gt;0,$I$17&gt;0),COUNTA($J$13)=1),"○",TRUE,"✕")),"○"),"○")</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46024</v>
      </c>
      <c r="B14" s="46" t="str">
        <f>TEXT(A14,"aaa")</f>
        <v>金</v>
      </c>
      <c r="C14" s="95" t="s">
        <v>126</v>
      </c>
      <c r="D14" s="60"/>
      <c r="E14" s="15"/>
      <c r="F14" s="16"/>
      <c r="G14" s="17"/>
      <c r="H14" s="18"/>
      <c r="I14" s="6" t="str" cm="1">
        <f t="array" ref="I14">IFERROR(_xlfn.IFS(AND(D14&gt;0,E14=""),"--",AND(F14&gt;0,G14=""),"--",VALUE(TEXT(E14-D14,"[h]:mm"))+VALUE(TEXT(G14-F14,"[h]:mm"))-VALUE(TEXT(H14,"[h]:mm"))=0,"",VALUE(TEXT(E14-D14,"[h]:mm"))+VALUE(TEXT(G14-F14,"[h]:mm"))-VALUE(TEXT(H14,"[h]:mm"))&lt;0,"-",TRUE,(E14-D14)+(G14-F14)-H14),"-")</f>
        <v/>
      </c>
      <c r="J14" s="470"/>
      <c r="K14" s="471"/>
      <c r="L14" s="471"/>
      <c r="M14" s="471"/>
      <c r="N14" s="471"/>
      <c r="O14" s="471"/>
      <c r="P14" s="471"/>
      <c r="Q14" s="472"/>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189" t="str" cm="1">
        <f t="array" ref="AB14">_xlfn.IFS(AND(D14="",F14="",COUNTA($J$13)=0),"○",AND(I14="",COUNTA($J$13)=1),IF(OR($I$13&lt;&gt;"",$I$14&lt;&gt;"",$I$15&lt;&gt;""),"○","△"),AND(I14&gt;0,COUNTA($J$13)=1),"○",AND(I14="-",COUNTA($J$13)=1),"✕",TRUE,"✕")</f>
        <v>○</v>
      </c>
      <c r="AC14" s="75"/>
      <c r="AD14" s="75" t="str">
        <f t="shared" si="0"/>
        <v>○</v>
      </c>
      <c r="AE14" s="75" t="str" cm="1">
        <f t="array" ref="AE14">_xlfn.IFS(AND(E14&gt;0,D14=""),"✕",AND(G14&gt;0,F14=""),"✕",AND(F14&gt;0,E14&gt;F14),"✕",TRUE,"○")</f>
        <v>○</v>
      </c>
      <c r="AF14" s="189" t="str" cm="1">
        <f t="array" ref="AF14">IF(OR($I$9="管理職/高プロ",$I$9="裁量",$I$9="固定残業代有"),IF(OR(C14="休日",C14="休暇"),IF(AND(D14="",E14="",F14="",G14="",H14="",$J$13=""),"○",_xlfn.IFS(OR(D14&lt;&gt;"",E14&lt;&gt;"",F14&lt;&gt;"",G14&lt;&gt;"",H14&lt;&gt;""),"✕",AND(OR($I$13&gt;0,$I$14&gt;0,$I$15&gt;0,$I$16&gt;0,$I$17&gt;0),COUNTA($J$13)=1),"○",TRUE,"✕")),"○"),"○")</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46025</v>
      </c>
      <c r="B15" s="46" t="str">
        <f t="shared" ref="B15:B18" si="2">TEXT(A15,"aaa")</f>
        <v>土</v>
      </c>
      <c r="C15" s="95" t="s">
        <v>23</v>
      </c>
      <c r="D15" s="60"/>
      <c r="E15" s="15"/>
      <c r="F15" s="16"/>
      <c r="G15" s="17"/>
      <c r="H15" s="18"/>
      <c r="I15" s="6" t="str" cm="1">
        <f t="array" ref="I15">IFERROR(_xlfn.IFS(AND(D15&gt;0,E15=""),"--",AND(F15&gt;0,G15=""),"--",VALUE(TEXT(E15-D15,"[h]:mm"))+VALUE(TEXT(G15-F15,"[h]:mm"))-VALUE(TEXT(H15,"[h]:mm"))=0,"",VALUE(TEXT(E15-D15,"[h]:mm"))+VALUE(TEXT(G15-F15,"[h]:mm"))-VALUE(TEXT(H15,"[h]:mm"))&lt;0,"-",TRUE,(E15-D15)+(G15-F15)-H15),"-")</f>
        <v/>
      </c>
      <c r="J15" s="470"/>
      <c r="K15" s="471"/>
      <c r="L15" s="471"/>
      <c r="M15" s="471"/>
      <c r="N15" s="471"/>
      <c r="O15" s="471"/>
      <c r="P15" s="471"/>
      <c r="Q15" s="472"/>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189" t="str" cm="1">
        <f t="array" ref="AB15">_xlfn.IFS(AND(D15="",F15="",COUNTA($J$13)=0),"○",AND(I15="",COUNTA($J$13)=1),IF(OR($I$13&lt;&gt;"",$I$14&lt;&gt;"",$I$15&lt;&gt;""),"○","△"),AND(I15&gt;0,COUNTA($J$13)=1),"○",AND(I15="-",COUNTA($J$13)=1),"✕",TRUE,"✕")</f>
        <v>○</v>
      </c>
      <c r="AC15" s="75"/>
      <c r="AD15" s="75" t="str">
        <f t="shared" si="0"/>
        <v>○</v>
      </c>
      <c r="AE15" s="75" t="str" cm="1">
        <f t="array" ref="AE15">_xlfn.IFS(AND(E15&gt;0,D15=""),"✕",AND(G15&gt;0,F15=""),"✕",AND(F15&gt;0,E15&gt;F15),"✕",TRUE,"○")</f>
        <v>○</v>
      </c>
      <c r="AF15" s="189" t="str" cm="1">
        <f t="array" ref="AF15">IF(OR($I$9="管理職/高プロ",$I$9="裁量",$I$9="固定残業代有"),IF(OR(C15="休日",C15="休暇"),IF(AND(D15="",E15="",F15="",G15="",H15="",$J$13=""),"○",_xlfn.IFS(OR(D15&lt;&gt;"",E15&lt;&gt;"",F15&lt;&gt;"",G15&lt;&gt;"",H15&lt;&gt;""),"✕",AND(OR($I$13&gt;0,$I$14&gt;0,$I$15&gt;0,$I$16&gt;0,$I$17&gt;0),COUNTA($J$13)=1),"○",TRUE,"✕")),"○"),"○")</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46026</v>
      </c>
      <c r="B16" s="46" t="str">
        <f t="shared" si="2"/>
        <v>日</v>
      </c>
      <c r="C16" s="95" t="s">
        <v>23</v>
      </c>
      <c r="D16" s="60"/>
      <c r="E16" s="15"/>
      <c r="F16" s="16"/>
      <c r="G16" s="17"/>
      <c r="H16" s="18"/>
      <c r="I16" s="6" t="str" cm="1">
        <f t="array" ref="I16">IFERROR(_xlfn.IFS(AND(D16&gt;0,E16=""),"--",AND(F16&gt;0,G16=""),"--",VALUE(TEXT(E16-D16,"[h]:mm"))+VALUE(TEXT(G16-F16,"[h]:mm"))-VALUE(TEXT(H16,"[h]:mm"))=0,"",VALUE(TEXT(E16-D16,"[h]:mm"))+VALUE(TEXT(G16-F16,"[h]:mm"))-VALUE(TEXT(H16,"[h]:mm"))&lt;0,"-",TRUE,(E16-D16)+(G16-F16)-H16),"-")</f>
        <v/>
      </c>
      <c r="J16" s="470"/>
      <c r="K16" s="471"/>
      <c r="L16" s="471"/>
      <c r="M16" s="471"/>
      <c r="N16" s="471"/>
      <c r="O16" s="471"/>
      <c r="P16" s="471"/>
      <c r="Q16" s="472"/>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189" t="str" cm="1">
        <f t="array" ref="AB16">_xlfn.IFS(AND(D16="",F16="",COUNTA($J$16)=0),"○",AND(I16="",COUNTA($J$16)=1),IF(OR($I$16&lt;&gt;"",$I$17&lt;&gt;"",$I$18&lt;&gt;"",$I$19&lt;&gt;"",$I$20&lt;&gt;"",$I$21&lt;&gt;"",$I$22&lt;&gt;""),"○","△"),AND(I16&gt;0,COUNTA($J$16)=1),"○",AND(I16="-",COUNTA($J$16)=1),"✕",TRUE,"✕")</f>
        <v>○</v>
      </c>
      <c r="AC16" s="75"/>
      <c r="AD16" s="75" t="str">
        <f t="shared" si="0"/>
        <v>○</v>
      </c>
      <c r="AE16" s="75" t="str" cm="1">
        <f t="array" ref="AE16">_xlfn.IFS(AND(E16&gt;0,D16=""),"✕",AND(G16&gt;0,F16=""),"✕",AND(F16&gt;0,E16&gt;F16),"✕",TRUE,"○")</f>
        <v>○</v>
      </c>
      <c r="AF16" s="189" t="str" cm="1">
        <f t="array" ref="AF16">IF(OR($I$9="管理職/高プロ",$I$9="裁量",$I$9="固定残業代有"),IF(OR(C16="休日",C16="休暇"),IF(AND(D16="",E16="",F16="",G16="",H16="",$J$13=""),"○",_xlfn.IFS(OR(D16&lt;&gt;"",E16&lt;&gt;"",F16&lt;&gt;"",G16&lt;&gt;"",H16&lt;&gt;""),"✕",AND(OR($I$13&gt;0,$I$14&gt;0,$I$15&gt;0,$I$16&gt;0,$I$17&gt;0),COUNTA($J$13)=1),"○",TRUE,"✕")),"○"),"○")</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46027</v>
      </c>
      <c r="B17" s="46" t="str">
        <f t="shared" si="2"/>
        <v>月</v>
      </c>
      <c r="C17" s="95" t="s">
        <v>126</v>
      </c>
      <c r="D17" s="60"/>
      <c r="E17" s="15"/>
      <c r="F17" s="16"/>
      <c r="G17" s="17"/>
      <c r="H17" s="18"/>
      <c r="I17" s="6" t="str" cm="1">
        <f t="array" ref="I17">IFERROR(_xlfn.IFS(AND(D17&gt;0,E17=""),"--",AND(F17&gt;0,G17=""),"--",VALUE(TEXT(E17-D17,"[h]:mm"))+VALUE(TEXT(G17-F17,"[h]:mm"))-VALUE(TEXT(H17,"[h]:mm"))=0,"",VALUE(TEXT(E17-D17,"[h]:mm"))+VALUE(TEXT(G17-F17,"[h]:mm"))-VALUE(TEXT(H17,"[h]:mm"))&lt;0,"-",TRUE,(E17-D17)+(G17-F17)-H17),"-")</f>
        <v/>
      </c>
      <c r="J17" s="470"/>
      <c r="K17" s="471"/>
      <c r="L17" s="471"/>
      <c r="M17" s="471"/>
      <c r="N17" s="471"/>
      <c r="O17" s="471"/>
      <c r="P17" s="471"/>
      <c r="Q17" s="472"/>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189" t="str" cm="1">
        <f t="array" ref="AB17">_xlfn.IFS(AND(D17="",F17="",COUNTA($J$16)=0),"○",AND(I17="",COUNTA($J$16)=1),IF(OR($I$16&lt;&gt;"",$I$17&lt;&gt;"",$I$18&lt;&gt;"",$I$19&lt;&gt;"",$I$20&lt;&gt;"",$I$21&lt;&gt;"",$I$22&lt;&gt;""),"○","△"),AND(I17&gt;0,COUNTA($J$16)=1),"○",AND(I17="-",COUNTA($J$16)=1),"✕",TRUE,"✕")</f>
        <v>○</v>
      </c>
      <c r="AC17" s="75"/>
      <c r="AD17" s="75" t="str">
        <f t="shared" si="0"/>
        <v>○</v>
      </c>
      <c r="AE17" s="75" t="str" cm="1">
        <f t="array" ref="AE17">_xlfn.IFS(AND(E17&gt;0,D17=""),"✕",AND(G17&gt;0,F17=""),"✕",AND(F17&gt;0,E17&gt;F17),"✕",TRUE,"○")</f>
        <v>○</v>
      </c>
      <c r="AF17" s="189" t="str" cm="1">
        <f t="array" ref="AF17">IF(OR($I$9="管理職/高プロ",$I$9="裁量",$I$9="固定残業代有"),IF(OR(C17="休日",C17="休暇"),IF(AND(D17="",E17="",F17="",G17="",H17="",$J$13=""),"○",_xlfn.IFS(OR(D17&lt;&gt;"",E17&lt;&gt;"",F17&lt;&gt;"",G17&lt;&gt;"",H17&lt;&gt;""),"✕",AND(OR($I$13&gt;0,$I$14&gt;0,$I$15&gt;0,$I$16&gt;0,$I$17&gt;0),COUNTA($J$13)=1),"○",TRUE,"✕")),"○"),"○")</f>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46028</v>
      </c>
      <c r="B18" s="47" t="str">
        <f t="shared" si="2"/>
        <v>火</v>
      </c>
      <c r="C18" s="95" t="s">
        <v>126</v>
      </c>
      <c r="D18" s="60"/>
      <c r="E18" s="15"/>
      <c r="F18" s="26"/>
      <c r="G18" s="27"/>
      <c r="H18" s="28"/>
      <c r="I18" s="6" t="str" cm="1">
        <f t="array" ref="I18">IFERROR(_xlfn.IFS(AND(D18&gt;0,E18=""),"--",AND(F18&gt;0,G18=""),"--",VALUE(TEXT(E18-D18,"[h]:mm"))+VALUE(TEXT(G18-F18,"[h]:mm"))-VALUE(TEXT(H18,"[h]:mm"))=0,"",VALUE(TEXT(E18-D18,"[h]:mm"))+VALUE(TEXT(G18-F18,"[h]:mm"))-VALUE(TEXT(H18,"[h]:mm"))&lt;0,"-",TRUE,(E18-D18)+(G18-F18)-H18),"-")</f>
        <v/>
      </c>
      <c r="J18" s="470"/>
      <c r="K18" s="471"/>
      <c r="L18" s="471"/>
      <c r="M18" s="471"/>
      <c r="N18" s="471"/>
      <c r="O18" s="471"/>
      <c r="P18" s="471"/>
      <c r="Q18" s="472"/>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189" t="str" cm="1">
        <f t="array" ref="AB18">_xlfn.IFS(AND(D18="",F18="",COUNTA($J$16)=0),"○",AND(I18="",COUNTA($J$16)=1),IF(OR($I$16&lt;&gt;"",$I$17&lt;&gt;"",$I$18&lt;&gt;"",$I$19&lt;&gt;"",$I$20&lt;&gt;"",$I$21&lt;&gt;"",$I$22&lt;&gt;""),"○","△"),AND(I18&gt;0,COUNTA($J$16)=1),"○",AND(I18="-",COUNTA($J$16)=1),"✕",TRUE,"✕")</f>
        <v>○</v>
      </c>
      <c r="AC18" s="75"/>
      <c r="AD18" s="75" t="str">
        <f t="shared" si="0"/>
        <v>○</v>
      </c>
      <c r="AE18" s="75" t="str" cm="1">
        <f t="array" ref="AE18">_xlfn.IFS(AND(E18&gt;0,D18=""),"✕",AND(G18&gt;0,F18=""),"✕",AND(F18&gt;0,E18&gt;F18),"✕",TRUE,"○")</f>
        <v>○</v>
      </c>
      <c r="AF18" s="189" t="str" cm="1">
        <f t="array" ref="AF18">IF(OR($I$9="管理職/高プロ",$I$9="裁量",$I$9="固定残業代有"),IF(OR(C18="休日",C18="休暇"),IF(AND(D18="",E18="",F18="",G18="",H18="",$J$18=""),"○",_xlfn.IFS(OR(D18&lt;&gt;"",E18&lt;&gt;"",F18&lt;&gt;"",G18&lt;&gt;"",H18&lt;&gt;""),"✕",AND(OR($I$18&gt;0,$I$19&gt;0,$I$20&gt;0,$I$21&gt;0,$I$22&gt;0,$I$23&gt;0,$I$24&gt;0),COUNTA($J$18)=1),"○",TRUE,"✕")),"○"),"○")</f>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46029</v>
      </c>
      <c r="B19" s="47" t="str">
        <f>TEXT(A19,"aaa")</f>
        <v>水</v>
      </c>
      <c r="C19" s="95" t="s">
        <v>126</v>
      </c>
      <c r="D19" s="62"/>
      <c r="E19" s="25"/>
      <c r="F19" s="26"/>
      <c r="G19" s="27"/>
      <c r="H19" s="28"/>
      <c r="I19" s="6" t="str" cm="1">
        <f t="array" ref="I19">IFERROR(_xlfn.IFS(AND(D19&gt;0,E19=""),"--",AND(F19&gt;0,G19=""),"--",VALUE(TEXT(E19-D19,"[h]:mm"))+VALUE(TEXT(G19-F19,"[h]:mm"))-VALUE(TEXT(H19,"[h]:mm"))=0,"",VALUE(TEXT(E19-D19,"[h]:mm"))+VALUE(TEXT(G19-F19,"[h]:mm"))-VALUE(TEXT(H19,"[h]:mm"))&lt;0,"-",TRUE,(E19-D19)+(G19-F19)-H19),"-")</f>
        <v/>
      </c>
      <c r="J19" s="470"/>
      <c r="K19" s="471"/>
      <c r="L19" s="471"/>
      <c r="M19" s="471"/>
      <c r="N19" s="471"/>
      <c r="O19" s="471"/>
      <c r="P19" s="471"/>
      <c r="Q19" s="472"/>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189" t="str" cm="1">
        <f t="array" ref="AB19">_xlfn.IFS(AND(D19="",F19="",COUNTA($J$16)=0),"○",AND(I19="",COUNTA($J$16)=1),IF(OR($I$16&lt;&gt;"",$I$17&lt;&gt;"",$I$18&lt;&gt;"",$I$19&lt;&gt;"",$I$20&lt;&gt;"",$I$21&lt;&gt;"",$I$22&lt;&gt;""),"○","△"),AND(I19&gt;0,COUNTA($J$16)=1),"○",AND(I19="-",COUNTA($J$16)=1),"✕",TRUE,"✕")</f>
        <v>○</v>
      </c>
      <c r="AC19" s="75"/>
      <c r="AD19" s="75" t="str">
        <f t="shared" si="0"/>
        <v>○</v>
      </c>
      <c r="AE19" s="75" t="str" cm="1">
        <f t="array" ref="AE19">_xlfn.IFS(AND(E19&gt;0,D19=""),"✕",AND(G19&gt;0,F19=""),"✕",AND(F19&gt;0,E19&gt;F19),"✕",TRUE,"○")</f>
        <v>○</v>
      </c>
      <c r="AF19" s="189" t="str" cm="1">
        <f t="array" ref="AF19">IF(OR($I$9="管理職/高プロ",$I$9="裁量",$I$9="固定残業代有"),IF(OR(C19="休日",C19="休暇"),IF(AND(D19="",E19="",F19="",G19="",H19="",$J$18=""),"○",_xlfn.IFS(OR(D19&lt;&gt;"",E19&lt;&gt;"",F19&lt;&gt;"",G19&lt;&gt;"",H19&lt;&gt;""),"✕",AND(OR($I$18&gt;0,$I$19&gt;0,$I$20&gt;0,$I$21&gt;0,$I$22&gt;0,$I$23&gt;0,$I$24&gt;0),COUNTA($J$18)=1),"○",TRUE,"✕")),"○"),"○")</f>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46030</v>
      </c>
      <c r="B20" s="46" t="str">
        <f>TEXT(A20,"aaa")</f>
        <v>木</v>
      </c>
      <c r="C20" s="95" t="s">
        <v>126</v>
      </c>
      <c r="D20" s="62"/>
      <c r="E20" s="25"/>
      <c r="F20" s="16"/>
      <c r="G20" s="17"/>
      <c r="H20" s="28"/>
      <c r="I20" s="6" t="str" cm="1">
        <f t="array" ref="I20">IFERROR(_xlfn.IFS(AND(D20&gt;0,E20=""),"--",AND(F20&gt;0,G20=""),"--",VALUE(TEXT(E20-D20,"[h]:mm"))+VALUE(TEXT(G20-F20,"[h]:mm"))-VALUE(TEXT(H20,"[h]:mm"))=0,"",VALUE(TEXT(E20-D20,"[h]:mm"))+VALUE(TEXT(G20-F20,"[h]:mm"))-VALUE(TEXT(H20,"[h]:mm"))&lt;0,"-",TRUE,(E20-D20)+(G20-F20)-H20),"-")</f>
        <v/>
      </c>
      <c r="J20" s="470"/>
      <c r="K20" s="471"/>
      <c r="L20" s="471"/>
      <c r="M20" s="471"/>
      <c r="N20" s="471"/>
      <c r="O20" s="471"/>
      <c r="P20" s="471"/>
      <c r="Q20" s="472"/>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$16)=0),"○",AND(I20="",COUNTA($J$16)=1),IF(OR($I$16&lt;&gt;"",$I$17&lt;&gt;"",$I$18&lt;&gt;"",$I$19&lt;&gt;"",$I$20&lt;&gt;"",$I$21&lt;&gt;"",$I$22&lt;&gt;""),"○","△"),AND(I20&gt;0,COUNTA($J$16)=1),"○",AND(I20="-",COUNTA($J$16)=1),"✕",TRUE,"✕")</f>
        <v>○</v>
      </c>
      <c r="AC20" s="75"/>
      <c r="AD20" s="75" t="str">
        <f t="shared" si="0"/>
        <v>○</v>
      </c>
      <c r="AE20" s="75" t="str" cm="1">
        <f t="array" ref="AE20">_xlfn.IFS(AND(E20&gt;0,D20=""),"✕",AND(G20&gt;0,F20=""),"✕",AND(F20&gt;0,E20&gt;F20),"✕",TRUE,"○")</f>
        <v>○</v>
      </c>
      <c r="AF20" s="189" t="str" cm="1">
        <f t="array" ref="AF20">IF(OR($I$9="管理職/高プロ",$I$9="裁量",$I$9="固定残業代有"),IF(OR(C20="休日",C20="休暇"),IF(AND(D20="",E20="",F20="",G20="",H20="",$J$18=""),"○",_xlfn.IFS(OR(D20&lt;&gt;"",E20&lt;&gt;"",F20&lt;&gt;"",G20&lt;&gt;"",H20&lt;&gt;""),"✕",AND(OR($I$18&gt;0,$I$19&gt;0,$I$20&gt;0,$I$21&gt;0,$I$22&gt;0,$I$23&gt;0,$I$24&gt;0),COUNTA($J$18)=1),"○",TRUE,"✕")),"○"),"○")</f>
        <v>○</v>
      </c>
      <c r="AG20" s="75"/>
      <c r="AH20" s="183" t="s">
        <v>72</v>
      </c>
      <c r="AI20" s="184" t="str">
        <f>IF(COUNTIF(AE13:AE43,"○")=31,"○","✕")</f>
        <v>○</v>
      </c>
      <c r="AJ20" s="78" t="s">
        <v>73</v>
      </c>
    </row>
    <row r="21" spans="1:45" ht="17.100000000000001" customHeight="1" thickBot="1">
      <c r="A21" s="7">
        <f t="shared" ref="A21" si="3">A20+1</f>
        <v>46031</v>
      </c>
      <c r="B21" s="46" t="str">
        <f t="shared" ref="B21:B43" si="4">TEXT(A21,"aaa")</f>
        <v>金</v>
      </c>
      <c r="C21" s="95" t="s">
        <v>126</v>
      </c>
      <c r="D21" s="60"/>
      <c r="E21" s="15"/>
      <c r="F21" s="16"/>
      <c r="G21" s="17"/>
      <c r="H21" s="28"/>
      <c r="I21" s="6" t="str" cm="1">
        <f t="array" ref="I21">IFERROR(_xlfn.IFS(AND(D21&gt;0,E21=""),"--",AND(F21&gt;0,G21=""),"--",VALUE(TEXT(E21-D21,"[h]:mm"))+VALUE(TEXT(G21-F21,"[h]:mm"))-VALUE(TEXT(H21,"[h]:mm"))=0,"",VALUE(TEXT(E21-D21,"[h]:mm"))+VALUE(TEXT(G21-F21,"[h]:mm"))-VALUE(TEXT(H21,"[h]:mm"))&lt;0,"-",TRUE,(E21-D21)+(G21-F21)-H21),"-")</f>
        <v/>
      </c>
      <c r="J21" s="470"/>
      <c r="K21" s="471"/>
      <c r="L21" s="471"/>
      <c r="M21" s="471"/>
      <c r="N21" s="471"/>
      <c r="O21" s="471"/>
      <c r="P21" s="471"/>
      <c r="Q21" s="472"/>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$16)=0),"○",AND(I21="",COUNTA($J$16)=1),IF(OR($I$16&lt;&gt;"",$I$17&lt;&gt;"",$I$18&lt;&gt;"",$I$19&lt;&gt;"",$I$20&lt;&gt;"",$I$21&lt;&gt;"",$I$22&lt;&gt;""),"○","△"),AND(I21&gt;0,COUNTA($J$16)=1),"○",AND(I21="-",COUNTA($J$16)=1),"✕",TRUE,"✕")</f>
        <v>○</v>
      </c>
      <c r="AC21" s="75"/>
      <c r="AD21" s="75" t="str">
        <f t="shared" si="0"/>
        <v>○</v>
      </c>
      <c r="AE21" s="75" t="str" cm="1">
        <f t="array" ref="AE21">_xlfn.IFS(AND(E21&gt;0,D21=""),"✕",AND(G21&gt;0,F21=""),"✕",AND(F21&gt;0,E21&gt;F21),"✕",TRUE,"○")</f>
        <v>○</v>
      </c>
      <c r="AF21" s="189" t="str" cm="1">
        <f t="array" ref="AF21">IF(OR($I$9="管理職/高プロ",$I$9="裁量",$I$9="固定残業代有"),IF(OR(C21="休日",C21="休暇"),IF(AND(D21="",E21="",F21="",G21="",H21="",$J$18=""),"○",_xlfn.IFS(OR(D21&lt;&gt;"",E21&lt;&gt;"",F21&lt;&gt;"",G21&lt;&gt;"",H21&lt;&gt;""),"✕",AND(OR($I$18&gt;0,$I$19&gt;0,$I$20&gt;0,$I$21&gt;0,$I$22&gt;0,$I$23&gt;0,$I$24&gt;0),COUNTA($J$18)=1),"○",TRUE,"✕")),"○"),"○")</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46032</v>
      </c>
      <c r="B22" s="46" t="str">
        <f t="shared" si="4"/>
        <v>土</v>
      </c>
      <c r="C22" s="95" t="s">
        <v>23</v>
      </c>
      <c r="D22" s="60"/>
      <c r="E22" s="15"/>
      <c r="F22" s="16"/>
      <c r="G22" s="17"/>
      <c r="H22" s="28"/>
      <c r="I22" s="6" t="str" cm="1">
        <f t="array" ref="I22">IFERROR(_xlfn.IFS(AND(D22&gt;0,E22=""),"--",AND(F22&gt;0,G22=""),"--",VALUE(TEXT(E22-D22,"[h]:mm"))+VALUE(TEXT(G22-F22,"[h]:mm"))-VALUE(TEXT(H22,"[h]:mm"))=0,"",VALUE(TEXT(E22-D22,"[h]:mm"))+VALUE(TEXT(G22-F22,"[h]:mm"))-VALUE(TEXT(H22,"[h]:mm"))&lt;0,"-",TRUE,(E22-D22)+(G22-F22)-H22),"-")</f>
        <v/>
      </c>
      <c r="J22" s="470"/>
      <c r="K22" s="471"/>
      <c r="L22" s="471"/>
      <c r="M22" s="471"/>
      <c r="N22" s="471"/>
      <c r="O22" s="471"/>
      <c r="P22" s="471"/>
      <c r="Q22" s="472"/>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$16)=0),"○",AND(I22="",COUNTA($J$16)=1),IF(OR($I$16&lt;&gt;"",$I$17&lt;&gt;"",$I$18&lt;&gt;"",$I$19&lt;&gt;"",$I$20&lt;&gt;"",$I$21&lt;&gt;"",$I$22&lt;&gt;""),"○","△"),AND(I22&gt;0,COUNTA($J$16)=1),"○",AND(I22="-",COUNTA($J$16)=1),"✕",TRUE,"✕")</f>
        <v>○</v>
      </c>
      <c r="AC22" s="75"/>
      <c r="AD22" s="75" t="str">
        <f t="shared" si="0"/>
        <v>○</v>
      </c>
      <c r="AE22" s="75" t="str" cm="1">
        <f t="array" ref="AE22">_xlfn.IFS(AND(E22&gt;0,D22=""),"✕",AND(G22&gt;0,F22=""),"✕",AND(F22&gt;0,E22&gt;F22),"✕",TRUE,"○")</f>
        <v>○</v>
      </c>
      <c r="AF22" s="189" t="str" cm="1">
        <f t="array" ref="AF22">IF(OR($I$9="管理職/高プロ",$I$9="裁量",$I$9="固定残業代有"),IF(OR(C22="休日",C22="休暇"),IF(AND(D22="",E22="",F22="",G22="",H22="",$J$18=""),"○",_xlfn.IFS(OR(D22&lt;&gt;"",E22&lt;&gt;"",F22&lt;&gt;"",G22&lt;&gt;"",H22&lt;&gt;""),"✕",AND(OR($I$18&gt;0,$I$19&gt;0,$I$20&gt;0,$I$21&gt;0,$I$22&gt;0,$I$23&gt;0,$I$24&gt;0),COUNTA($J$18)=1),"○",TRUE,"✕")),"○"),"○")</f>
        <v>○</v>
      </c>
      <c r="AG22" s="75"/>
      <c r="AH22" s="212"/>
      <c r="AI22" s="213"/>
      <c r="AJ22" s="78"/>
      <c r="AO22" s="30"/>
      <c r="AP22" s="30"/>
      <c r="AQ22" s="30"/>
      <c r="AR22" s="30"/>
      <c r="AS22" s="30"/>
    </row>
    <row r="23" spans="1:45" ht="17.100000000000001" customHeight="1">
      <c r="A23" s="7">
        <f t="shared" ref="A23:A38" si="5">A22+1</f>
        <v>46033</v>
      </c>
      <c r="B23" s="46" t="str">
        <f t="shared" si="4"/>
        <v>日</v>
      </c>
      <c r="C23" s="95" t="s">
        <v>23</v>
      </c>
      <c r="D23" s="60"/>
      <c r="E23" s="15"/>
      <c r="F23" s="16"/>
      <c r="G23" s="17"/>
      <c r="H23" s="28"/>
      <c r="I23" s="6" t="str" cm="1">
        <f t="array" ref="I23">IFERROR(_xlfn.IFS(AND(D23&gt;0,E23=""),"--",AND(F23&gt;0,G23=""),"--",VALUE(TEXT(E23-D23,"[h]:mm"))+VALUE(TEXT(G23-F23,"[h]:mm"))-VALUE(TEXT(H23,"[h]:mm"))=0,"",VALUE(TEXT(E23-D23,"[h]:mm"))+VALUE(TEXT(G23-F23,"[h]:mm"))-VALUE(TEXT(H23,"[h]:mm"))&lt;0,"-",TRUE,(E23-D23)+(G23-F23)-H23),"-")</f>
        <v/>
      </c>
      <c r="J23" s="470"/>
      <c r="K23" s="473"/>
      <c r="L23" s="473"/>
      <c r="M23" s="473"/>
      <c r="N23" s="473"/>
      <c r="O23" s="473"/>
      <c r="P23" s="473"/>
      <c r="Q23" s="474"/>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$23)=0),"○",AND(I23="",COUNTA($J$23)=1),IF(OR($I$23&lt;&gt;"",$I$24&lt;&gt;"",$I$25&lt;&gt;"",$I$26&lt;&gt;"",$I$27&lt;&gt;"",$I$28&lt;&gt;"",$I$29&lt;&gt;""),"○","△"),AND(I23&gt;0,COUNTA($J$23)=1),"○",AND(I23="-",COUNTA($J$23)=1),"✕",TRUE,"✕")</f>
        <v>○</v>
      </c>
      <c r="AC23" s="75"/>
      <c r="AD23" s="75" t="str">
        <f t="shared" si="0"/>
        <v>○</v>
      </c>
      <c r="AE23" s="75" t="str" cm="1">
        <f t="array" ref="AE23">_xlfn.IFS(AND(E23&gt;0,D23=""),"✕",AND(G23&gt;0,F23=""),"✕",AND(F23&gt;0,E23&gt;F23),"✕",TRUE,"○")</f>
        <v>○</v>
      </c>
      <c r="AF23" s="189" t="str" cm="1">
        <f t="array" ref="AF23">IF(OR($I$9="管理職/高プロ",$I$9="裁量",$I$9="固定残業代有"),IF(OR(C23="休日",C23="休暇"),IF(AND(D23="",E23="",F23="",G23="",H23="",$J$18=""),"○",_xlfn.IFS(OR(D23&lt;&gt;"",E23&lt;&gt;"",F23&lt;&gt;"",G23&lt;&gt;"",H23&lt;&gt;""),"✕",AND(OR($I$18&gt;0,$I$19&gt;0,$I$20&gt;0,$I$21&gt;0,$I$22&gt;0,$I$23&gt;0,$I$24&gt;0),COUNTA($J$18)=1),"○",TRUE,"✕")),"○"),"○")</f>
        <v>○</v>
      </c>
      <c r="AG23" s="75"/>
      <c r="AH23" s="144"/>
      <c r="AJ23" s="144"/>
      <c r="AO23" s="30"/>
      <c r="AP23" s="30"/>
      <c r="AQ23" s="30"/>
      <c r="AR23" s="30"/>
      <c r="AS23" s="30"/>
    </row>
    <row r="24" spans="1:45" ht="17.100000000000001" customHeight="1">
      <c r="A24" s="7">
        <f t="shared" si="5"/>
        <v>46034</v>
      </c>
      <c r="B24" s="46" t="str">
        <f t="shared" si="4"/>
        <v>月</v>
      </c>
      <c r="C24" s="95" t="s">
        <v>23</v>
      </c>
      <c r="D24" s="60"/>
      <c r="E24" s="15"/>
      <c r="F24" s="16"/>
      <c r="G24" s="17"/>
      <c r="H24" s="18"/>
      <c r="I24" s="6" t="str" cm="1">
        <f t="array" ref="I24">IFERROR(_xlfn.IFS(AND(D24&gt;0,E24=""),"--",AND(F24&gt;0,G24=""),"--",VALUE(TEXT(E24-D24,"[h]:mm"))+VALUE(TEXT(G24-F24,"[h]:mm"))-VALUE(TEXT(H24,"[h]:mm"))=0,"",VALUE(TEXT(E24-D24,"[h]:mm"))+VALUE(TEXT(G24-F24,"[h]:mm"))-VALUE(TEXT(H24,"[h]:mm"))&lt;0,"-",TRUE,(E24-D24)+(G24-F24)-H24),"-")</f>
        <v/>
      </c>
      <c r="J24" s="475"/>
      <c r="K24" s="473"/>
      <c r="L24" s="473"/>
      <c r="M24" s="473"/>
      <c r="N24" s="473"/>
      <c r="O24" s="473"/>
      <c r="P24" s="473"/>
      <c r="Q24" s="474"/>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$23)=0),"○",AND(I24="",COUNTA($J$23)=1),IF(OR($I$23&lt;&gt;"",$I$24&lt;&gt;"",$I$25&lt;&gt;"",$I$26&lt;&gt;"",$I$27&lt;&gt;"",$I$28&lt;&gt;"",$I$29&lt;&gt;""),"○","△"),AND(I24&gt;0,COUNTA($J$23)=1),"○",AND(I24="-",COUNTA($J$23)=1),"✕",TRUE,"✕")</f>
        <v>○</v>
      </c>
      <c r="AC24" s="75"/>
      <c r="AD24" s="75" t="str">
        <f t="shared" si="0"/>
        <v>○</v>
      </c>
      <c r="AE24" s="75" t="str" cm="1">
        <f t="array" ref="AE24">_xlfn.IFS(AND(E24&gt;0,D24=""),"✕",AND(G24&gt;0,F24=""),"✕",AND(F24&gt;0,E24&gt;F24),"✕",TRUE,"○")</f>
        <v>○</v>
      </c>
      <c r="AF24" s="189" t="str" cm="1">
        <f t="array" ref="AF24">IF(OR($I$9="管理職/高プロ",$I$9="裁量",$I$9="固定残業代有"),IF(OR(C24="休日",C24="休暇"),IF(AND(D24="",E24="",F24="",G24="",H24="",$J$18=""),"○",_xlfn.IFS(OR(D24&lt;&gt;"",E24&lt;&gt;"",F24&lt;&gt;"",G24&lt;&gt;"",H24&lt;&gt;""),"✕",AND(OR($I$18&gt;0,$I$19&gt;0,$I$20&gt;0,$I$21&gt;0,$I$22&gt;0,$I$23&gt;0,$I$24&gt;0),COUNTA($J$18)=1),"○",TRUE,"✕")),"○"),"○")</f>
        <v>○</v>
      </c>
      <c r="AG24" s="75"/>
      <c r="AO24" s="30"/>
      <c r="AP24" s="30"/>
      <c r="AQ24" s="30"/>
      <c r="AR24" s="30"/>
      <c r="AS24" s="30"/>
    </row>
    <row r="25" spans="1:45" ht="17.100000000000001" customHeight="1">
      <c r="A25" s="7">
        <f t="shared" si="5"/>
        <v>46035</v>
      </c>
      <c r="B25" s="46" t="str">
        <f t="shared" si="4"/>
        <v>火</v>
      </c>
      <c r="C25" s="95" t="s">
        <v>126</v>
      </c>
      <c r="D25" s="60"/>
      <c r="E25" s="15"/>
      <c r="F25" s="16"/>
      <c r="G25" s="17"/>
      <c r="H25" s="18"/>
      <c r="I25" s="6" t="str" cm="1">
        <f t="array" ref="I25">IFERROR(_xlfn.IFS(AND(D25&gt;0,E25=""),"--",AND(F25&gt;0,G25=""),"--",VALUE(TEXT(E25-D25,"[h]:mm"))+VALUE(TEXT(G25-F25,"[h]:mm"))-VALUE(TEXT(H25,"[h]:mm"))=0,"",VALUE(TEXT(E25-D25,"[h]:mm"))+VALUE(TEXT(G25-F25,"[h]:mm"))-VALUE(TEXT(H25,"[h]:mm"))&lt;0,"-",TRUE,(E25-D25)+(G25-F25)-H25),"-")</f>
        <v/>
      </c>
      <c r="J25" s="475"/>
      <c r="K25" s="473"/>
      <c r="L25" s="473"/>
      <c r="M25" s="473"/>
      <c r="N25" s="473"/>
      <c r="O25" s="473"/>
      <c r="P25" s="473"/>
      <c r="Q25" s="474"/>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$23)=0),"○",AND(I25="",COUNTA($J$23)=1),IF(OR($I$23&lt;&gt;"",$I$24&lt;&gt;"",$I$25&lt;&gt;"",$I$26&lt;&gt;"",$I$27&lt;&gt;"",$I$28&lt;&gt;"",$I$29&lt;&gt;""),"○","△"),AND(I25&gt;0,COUNTA($J$23)=1),"○",AND(I25="-",COUNTA($J$23)=1),"✕",TRUE,"✕")</f>
        <v>○</v>
      </c>
      <c r="AC25" s="75"/>
      <c r="AD25" s="75" t="str">
        <f t="shared" si="0"/>
        <v>○</v>
      </c>
      <c r="AE25" s="75" t="str" cm="1">
        <f t="array" ref="AE25">_xlfn.IFS(AND(E25&gt;0,D25=""),"✕",AND(G25&gt;0,F25=""),"✕",AND(F25&gt;0,E25&gt;F25),"✕",TRUE,"○")</f>
        <v>○</v>
      </c>
      <c r="AF25" s="189" t="str" cm="1">
        <f t="array" ref="AF25">IF(OR($I$9="管理職/高プロ",$I$9="裁量",$I$9="固定残業代有"),IF(OR(C25="休日",C25="休暇"),IF(AND(D25="",E25="",F25="",G25="",H25="",$J$25=""),"○",_xlfn.IFS(OR(D25&lt;&gt;"",E25&lt;&gt;"",F25&lt;&gt;"",G25&lt;&gt;"",H25&lt;&gt;""),"✕",AND(OR($I$25&gt;0,$I$26&gt;0,$I$27&gt;0,$I$28&gt;0,$I$29&gt;0,$I$30&gt;0,$I$31&gt;0),COUNTA($J$25)=1),"○",TRUE,"✕")),"○"),"○")</f>
        <v>○</v>
      </c>
      <c r="AG25" s="75"/>
      <c r="AO25" s="30"/>
      <c r="AP25" s="30"/>
      <c r="AQ25" s="30"/>
      <c r="AR25" s="30"/>
      <c r="AS25" s="30"/>
    </row>
    <row r="26" spans="1:45" ht="17.100000000000001" customHeight="1">
      <c r="A26" s="7">
        <f t="shared" si="5"/>
        <v>46036</v>
      </c>
      <c r="B26" s="46" t="str">
        <f t="shared" si="4"/>
        <v>水</v>
      </c>
      <c r="C26" s="95" t="s">
        <v>126</v>
      </c>
      <c r="D26" s="61"/>
      <c r="E26" s="14"/>
      <c r="F26" s="16"/>
      <c r="G26" s="17"/>
      <c r="H26" s="18"/>
      <c r="I26" s="6" t="str" cm="1">
        <f t="array" ref="I26">IFERROR(_xlfn.IFS(AND(D26&gt;0,E26=""),"--",AND(F26&gt;0,G26=""),"--",VALUE(TEXT(E26-D26,"[h]:mm"))+VALUE(TEXT(G26-F26,"[h]:mm"))-VALUE(TEXT(H26,"[h]:mm"))=0,"",VALUE(TEXT(E26-D26,"[h]:mm"))+VALUE(TEXT(G26-F26,"[h]:mm"))-VALUE(TEXT(H26,"[h]:mm"))&lt;0,"-",TRUE,(E26-D26)+(G26-F26)-H26),"-")</f>
        <v/>
      </c>
      <c r="J26" s="475"/>
      <c r="K26" s="473"/>
      <c r="L26" s="473"/>
      <c r="M26" s="473"/>
      <c r="N26" s="473"/>
      <c r="O26" s="473"/>
      <c r="P26" s="473"/>
      <c r="Q26" s="474"/>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$23)=0),"○",AND(I26="",COUNTA($J$23)=1),IF(OR($I$23&lt;&gt;"",$I$24&lt;&gt;"",$I$25&lt;&gt;"",$I$26&lt;&gt;"",$I$27&lt;&gt;"",$I$28&lt;&gt;"",$I$29&lt;&gt;""),"○","△"),AND(I26&gt;0,COUNTA($J$23)=1),"○",AND(I26="-",COUNTA($J$23)=1),"✕",TRUE,"✕")</f>
        <v>○</v>
      </c>
      <c r="AC26" s="75"/>
      <c r="AD26" s="75" t="str">
        <f t="shared" si="0"/>
        <v>○</v>
      </c>
      <c r="AE26" s="75" t="str" cm="1">
        <f t="array" ref="AE26">_xlfn.IFS(AND(E26&gt;0,D26=""),"✕",AND(G26&gt;0,F26=""),"✕",AND(F26&gt;0,E26&gt;F26),"✕",TRUE,"○")</f>
        <v>○</v>
      </c>
      <c r="AF26" s="189" t="str" cm="1">
        <f t="array" ref="AF26">IF(OR($I$9="管理職/高プロ",$I$9="裁量",$I$9="固定残業代有"),IF(OR(C26="休日",C26="休暇"),IF(AND(D26="",E26="",F26="",G26="",H26="",$J$25=""),"○",_xlfn.IFS(OR(D26&lt;&gt;"",E26&lt;&gt;"",F26&lt;&gt;"",G26&lt;&gt;"",H26&lt;&gt;""),"✕",AND(OR($I$25&gt;0,$I$26&gt;0,$I$27&gt;0,$I$28&gt;0,$I$29&gt;0,$I$30&gt;0,$I$31&gt;0),COUNTA($J$25)=1),"○",TRUE,"✕")),"○"),"○")</f>
        <v>○</v>
      </c>
      <c r="AG26" s="75"/>
      <c r="AO26" s="30"/>
      <c r="AP26" s="30"/>
      <c r="AQ26" s="30"/>
      <c r="AR26" s="30"/>
      <c r="AS26" s="30"/>
    </row>
    <row r="27" spans="1:45" ht="17.100000000000001" customHeight="1">
      <c r="A27" s="7">
        <f t="shared" si="5"/>
        <v>46037</v>
      </c>
      <c r="B27" s="46" t="str">
        <f t="shared" si="4"/>
        <v>木</v>
      </c>
      <c r="C27" s="95" t="s">
        <v>126</v>
      </c>
      <c r="D27" s="61"/>
      <c r="E27" s="14"/>
      <c r="F27" s="16"/>
      <c r="G27" s="17"/>
      <c r="H27" s="18"/>
      <c r="I27" s="6" t="str" cm="1">
        <f t="array" ref="I27">IFERROR(_xlfn.IFS(AND(D27&gt;0,E27=""),"--",AND(F27&gt;0,G27=""),"--",VALUE(TEXT(E27-D27,"[h]:mm"))+VALUE(TEXT(G27-F27,"[h]:mm"))-VALUE(TEXT(H27,"[h]:mm"))=0,"",VALUE(TEXT(E27-D27,"[h]:mm"))+VALUE(TEXT(G27-F27,"[h]:mm"))-VALUE(TEXT(H27,"[h]:mm"))&lt;0,"-",TRUE,(E27-D27)+(G27-F27)-H27),"-")</f>
        <v/>
      </c>
      <c r="J27" s="475"/>
      <c r="K27" s="473"/>
      <c r="L27" s="473"/>
      <c r="M27" s="473"/>
      <c r="N27" s="473"/>
      <c r="O27" s="473"/>
      <c r="P27" s="473"/>
      <c r="Q27" s="474"/>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$23)=0),"○",AND(I27="",COUNTA($J$23)=1),IF(OR($I$23&lt;&gt;"",$I$24&lt;&gt;"",$I$25&lt;&gt;"",$I$26&lt;&gt;"",$I$27&lt;&gt;"",$I$28&lt;&gt;"",$I$29&lt;&gt;""),"○","△"),AND(I27&gt;0,COUNTA($J$23)=1),"○",AND(I27="-",COUNTA($J$23)=1),"✕",TRUE,"✕")</f>
        <v>○</v>
      </c>
      <c r="AC27" s="75"/>
      <c r="AD27" s="75" t="str">
        <f t="shared" si="0"/>
        <v>○</v>
      </c>
      <c r="AE27" s="75" t="str" cm="1">
        <f t="array" ref="AE27">_xlfn.IFS(AND(E27&gt;0,D27=""),"✕",AND(G27&gt;0,F27=""),"✕",AND(F27&gt;0,E27&gt;F27),"✕",TRUE,"○")</f>
        <v>○</v>
      </c>
      <c r="AF27" s="189" t="str" cm="1">
        <f t="array" ref="AF27">IF(OR($I$9="管理職/高プロ",$I$9="裁量",$I$9="固定残業代有"),IF(OR(C27="休日",C27="休暇"),IF(AND(D27="",E27="",F27="",G27="",H27="",$J$25=""),"○",_xlfn.IFS(OR(D27&lt;&gt;"",E27&lt;&gt;"",F27&lt;&gt;"",G27&lt;&gt;"",H27&lt;&gt;""),"✕",AND(OR($I$25&gt;0,$I$26&gt;0,$I$27&gt;0,$I$28&gt;0,$I$29&gt;0,$I$30&gt;0,$I$31&gt;0),COUNTA($J$25)=1),"○",TRUE,"✕")),"○"),"○")</f>
        <v>○</v>
      </c>
      <c r="AG27" s="75"/>
      <c r="AO27" s="30"/>
      <c r="AP27" s="30"/>
      <c r="AQ27" s="30"/>
      <c r="AR27" s="30"/>
      <c r="AS27" s="30"/>
    </row>
    <row r="28" spans="1:45" ht="17.100000000000001" customHeight="1">
      <c r="A28" s="7">
        <f t="shared" si="5"/>
        <v>46038</v>
      </c>
      <c r="B28" s="46" t="str">
        <f t="shared" si="4"/>
        <v>金</v>
      </c>
      <c r="C28" s="95" t="s">
        <v>126</v>
      </c>
      <c r="D28" s="61"/>
      <c r="E28" s="14"/>
      <c r="F28" s="16"/>
      <c r="G28" s="17"/>
      <c r="H28" s="18"/>
      <c r="I28" s="6" t="str" cm="1">
        <f t="array" ref="I28">IFERROR(_xlfn.IFS(AND(D28&gt;0,E28=""),"--",AND(F28&gt;0,G28=""),"--",VALUE(TEXT(E28-D28,"[h]:mm"))+VALUE(TEXT(G28-F28,"[h]:mm"))-VALUE(TEXT(H28,"[h]:mm"))=0,"",VALUE(TEXT(E28-D28,"[h]:mm"))+VALUE(TEXT(G28-F28,"[h]:mm"))-VALUE(TEXT(H28,"[h]:mm"))&lt;0,"-",TRUE,(E28-D28)+(G28-F28)-H28),"-")</f>
        <v/>
      </c>
      <c r="J28" s="475"/>
      <c r="K28" s="473"/>
      <c r="L28" s="473"/>
      <c r="M28" s="473"/>
      <c r="N28" s="473"/>
      <c r="O28" s="473"/>
      <c r="P28" s="473"/>
      <c r="Q28" s="47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$23)=0),"○",AND(I28="",COUNTA($J$23)=1),IF(OR($I$23&lt;&gt;"",$I$24&lt;&gt;"",$I$25&lt;&gt;"",$I$26&lt;&gt;"",$I$27&lt;&gt;"",$I$28&lt;&gt;"",$I$29&lt;&gt;""),"○","△"),AND(I28&gt;0,COUNTA($J$23)=1),"○",AND(I28="-",COUNTA($J$23)=1),"✕",TRUE,"✕")</f>
        <v>○</v>
      </c>
      <c r="AC28" s="75"/>
      <c r="AD28" s="75" t="str">
        <f t="shared" si="0"/>
        <v>○</v>
      </c>
      <c r="AE28" s="75" t="str" cm="1">
        <f t="array" ref="AE28">_xlfn.IFS(AND(E28&gt;0,D28=""),"✕",AND(G28&gt;0,F28=""),"✕",AND(F28&gt;0,E28&gt;F28),"✕",TRUE,"○")</f>
        <v>○</v>
      </c>
      <c r="AF28" s="189" t="str" cm="1">
        <f t="array" ref="AF28">IF(OR($I$9="管理職/高プロ",$I$9="裁量",$I$9="固定残業代有"),IF(OR(C28="休日",C28="休暇"),IF(AND(D28="",E28="",F28="",G28="",H28="",$J$25=""),"○",_xlfn.IFS(OR(D28&lt;&gt;"",E28&lt;&gt;"",F28&lt;&gt;"",G28&lt;&gt;"",H28&lt;&gt;""),"✕",AND(OR($I$25&gt;0,$I$26&gt;0,$I$27&gt;0,$I$28&gt;0,$I$29&gt;0,$I$30&gt;0,$I$31&gt;0),COUNTA($J$25)=1),"○",TRUE,"✕")),"○"),"○")</f>
        <v>○</v>
      </c>
      <c r="AG28" s="75"/>
      <c r="AO28" s="30"/>
      <c r="AP28" s="30"/>
      <c r="AQ28" s="30"/>
      <c r="AR28" s="30"/>
      <c r="AS28" s="30"/>
    </row>
    <row r="29" spans="1:45" ht="17.100000000000001" customHeight="1">
      <c r="A29" s="7">
        <f t="shared" si="5"/>
        <v>46039</v>
      </c>
      <c r="B29" s="46" t="str">
        <f t="shared" si="4"/>
        <v>土</v>
      </c>
      <c r="C29" s="95" t="s">
        <v>23</v>
      </c>
      <c r="D29" s="60"/>
      <c r="E29" s="15"/>
      <c r="F29" s="16"/>
      <c r="G29" s="17"/>
      <c r="H29" s="18"/>
      <c r="I29" s="6" t="str" cm="1">
        <f t="array" ref="I29">IFERROR(_xlfn.IFS(AND(D29&gt;0,E29=""),"--",AND(F29&gt;0,G29=""),"--",VALUE(TEXT(E29-D29,"[h]:mm"))+VALUE(TEXT(G29-F29,"[h]:mm"))-VALUE(TEXT(H29,"[h]:mm"))=0,"",VALUE(TEXT(E29-D29,"[h]:mm"))+VALUE(TEXT(G29-F29,"[h]:mm"))-VALUE(TEXT(H29,"[h]:mm"))&lt;0,"-",TRUE,(E29-D29)+(G29-F29)-H29),"-")</f>
        <v/>
      </c>
      <c r="J29" s="475"/>
      <c r="K29" s="473"/>
      <c r="L29" s="473"/>
      <c r="M29" s="473"/>
      <c r="N29" s="473"/>
      <c r="O29" s="473"/>
      <c r="P29" s="473"/>
      <c r="Q29" s="474"/>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$23)=0),"○",AND(I29="",COUNTA($J$23)=1),IF(OR($I$23&lt;&gt;"",$I$24&lt;&gt;"",$I$25&lt;&gt;"",$I$26&lt;&gt;"",$I$27&lt;&gt;"",$I$28&lt;&gt;"",$I$29&lt;&gt;""),"○","△"),AND(I29&gt;0,COUNTA($J$23)=1),"○",AND(I29="-",COUNTA($J$23)=1),"✕",TRUE,"✕")</f>
        <v>○</v>
      </c>
      <c r="AC29" s="75"/>
      <c r="AD29" s="75" t="str">
        <f t="shared" si="0"/>
        <v>○</v>
      </c>
      <c r="AE29" s="75" t="str" cm="1">
        <f t="array" ref="AE29">_xlfn.IFS(AND(E29&gt;0,D29=""),"✕",AND(G29&gt;0,F29=""),"✕",AND(F29&gt;0,E29&gt;F29),"✕",TRUE,"○")</f>
        <v>○</v>
      </c>
      <c r="AF29" s="189" t="str" cm="1">
        <f t="array" ref="AF29">IF(OR($I$9="管理職/高プロ",$I$9="裁量",$I$9="固定残業代有"),IF(OR(C29="休日",C29="休暇"),IF(AND(D29="",E29="",F29="",G29="",H29="",$J$25=""),"○",_xlfn.IFS(OR(D29&lt;&gt;"",E29&lt;&gt;"",F29&lt;&gt;"",G29&lt;&gt;"",H29&lt;&gt;""),"✕",AND(OR($I$25&gt;0,$I$26&gt;0,$I$27&gt;0,$I$28&gt;0,$I$29&gt;0,$I$30&gt;0,$I$31&gt;0),COUNTA($J$25)=1),"○",TRUE,"✕")),"○"),"○")</f>
        <v>○</v>
      </c>
      <c r="AG29" s="75"/>
      <c r="AO29" s="30"/>
      <c r="AP29" s="30"/>
      <c r="AQ29" s="30"/>
      <c r="AR29" s="30"/>
      <c r="AS29" s="30"/>
    </row>
    <row r="30" spans="1:45" ht="17.100000000000001" customHeight="1">
      <c r="A30" s="7">
        <f t="shared" si="5"/>
        <v>46040</v>
      </c>
      <c r="B30" s="46" t="str">
        <f t="shared" si="4"/>
        <v>日</v>
      </c>
      <c r="C30" s="95" t="s">
        <v>23</v>
      </c>
      <c r="D30" s="60"/>
      <c r="E30" s="15"/>
      <c r="F30" s="16"/>
      <c r="G30" s="17"/>
      <c r="H30" s="18"/>
      <c r="I30" s="6" t="str" cm="1">
        <f t="array" ref="I30">IFERROR(_xlfn.IFS(AND(D30&gt;0,E30=""),"--",AND(F30&gt;0,G30=""),"--",VALUE(TEXT(E30-D30,"[h]:mm"))+VALUE(TEXT(G30-F30,"[h]:mm"))-VALUE(TEXT(H30,"[h]:mm"))=0,"",VALUE(TEXT(E30-D30,"[h]:mm"))+VALUE(TEXT(G30-F30,"[h]:mm"))-VALUE(TEXT(H30,"[h]:mm"))&lt;0,"-",TRUE,(E30-D30)+(G30-F30)-H30),"-")</f>
        <v/>
      </c>
      <c r="J30" s="475"/>
      <c r="K30" s="473"/>
      <c r="L30" s="473"/>
      <c r="M30" s="473"/>
      <c r="N30" s="473"/>
      <c r="O30" s="473"/>
      <c r="P30" s="473"/>
      <c r="Q30" s="474"/>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$30)=0),"○",AND(I30="",COUNTA($J$30)=1),IF(OR($I$30&lt;&gt;"",$I$31&lt;&gt;"",$I$32&lt;&gt;"",$I$33&lt;&gt;"",$I$34&lt;&gt;"",$I$35&lt;&gt;"",$I$36&lt;&gt;""),"○","△"),AND(I30&gt;0,COUNTA($J$30)=1),"○",AND(I30="-",COUNTA($J$30)=1),"✕",TRUE,"✕")</f>
        <v>○</v>
      </c>
      <c r="AC30" s="75"/>
      <c r="AD30" s="75" t="str">
        <f t="shared" si="0"/>
        <v>○</v>
      </c>
      <c r="AE30" s="75" t="str" cm="1">
        <f t="array" ref="AE30">_xlfn.IFS(AND(E30&gt;0,D30=""),"✕",AND(G30&gt;0,F30=""),"✕",AND(F30&gt;0,E30&gt;F30),"✕",TRUE,"○")</f>
        <v>○</v>
      </c>
      <c r="AF30" s="189" t="str" cm="1">
        <f t="array" ref="AF30">IF(OR($I$9="管理職/高プロ",$I$9="裁量",$I$9="固定残業代有"),IF(OR(C30="休日",C30="休暇"),IF(AND(D30="",E30="",F30="",G30="",H30="",$J$25=""),"○",_xlfn.IFS(OR(D30&lt;&gt;"",E30&lt;&gt;"",F30&lt;&gt;"",G30&lt;&gt;"",H30&lt;&gt;""),"✕",AND(OR($I$25&gt;0,$I$26&gt;0,$I$27&gt;0,$I$28&gt;0,$I$29&gt;0,$I$30&gt;0,$I$31&gt;0),COUNTA($J$25)=1),"○",TRUE,"✕")),"○"),"○")</f>
        <v>○</v>
      </c>
      <c r="AG30" s="75"/>
      <c r="AO30" s="30"/>
      <c r="AP30" s="30"/>
      <c r="AQ30" s="30"/>
      <c r="AR30" s="30"/>
      <c r="AS30" s="30"/>
    </row>
    <row r="31" spans="1:45" ht="17.100000000000001" customHeight="1">
      <c r="A31" s="7">
        <f t="shared" si="5"/>
        <v>46041</v>
      </c>
      <c r="B31" s="46" t="str">
        <f t="shared" si="4"/>
        <v>月</v>
      </c>
      <c r="C31" s="95" t="s">
        <v>126</v>
      </c>
      <c r="D31" s="60"/>
      <c r="E31" s="15"/>
      <c r="F31" s="16"/>
      <c r="G31" s="17"/>
      <c r="H31" s="18"/>
      <c r="I31" s="6" t="str" cm="1">
        <f t="array" ref="I31">IFERROR(_xlfn.IFS(AND(D31&gt;0,E31=""),"--",AND(F31&gt;0,G31=""),"--",VALUE(TEXT(E31-D31,"[h]:mm"))+VALUE(TEXT(G31-F31,"[h]:mm"))-VALUE(TEXT(H31,"[h]:mm"))=0,"",VALUE(TEXT(E31-D31,"[h]:mm"))+VALUE(TEXT(G31-F31,"[h]:mm"))-VALUE(TEXT(H31,"[h]:mm"))&lt;0,"-",TRUE,(E31-D31)+(G31-F31)-H31),"-")</f>
        <v/>
      </c>
      <c r="J31" s="475"/>
      <c r="K31" s="473"/>
      <c r="L31" s="473"/>
      <c r="M31" s="473"/>
      <c r="N31" s="473"/>
      <c r="O31" s="473"/>
      <c r="P31" s="473"/>
      <c r="Q31" s="474"/>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$30)=0),"○",AND(I31="",COUNTA($J$30)=1),IF(OR($I$30&lt;&gt;"",$I$31&lt;&gt;"",$I$32&lt;&gt;"",$I$33&lt;&gt;"",$I$34&lt;&gt;"",$I$35&lt;&gt;"",$I$36&lt;&gt;""),"○","△"),AND(I31&gt;0,COUNTA($J$30)=1),"○",AND(I31="-",COUNTA($J$30)=1),"✕",TRUE,"✕")</f>
        <v>○</v>
      </c>
      <c r="AC31" s="75"/>
      <c r="AD31" s="75" t="str">
        <f t="shared" si="0"/>
        <v>○</v>
      </c>
      <c r="AE31" s="75" t="str" cm="1">
        <f t="array" ref="AE31">_xlfn.IFS(AND(E31&gt;0,D31=""),"✕",AND(G31&gt;0,F31=""),"✕",AND(F31&gt;0,E31&gt;F31),"✕",TRUE,"○")</f>
        <v>○</v>
      </c>
      <c r="AF31" s="189" t="str" cm="1">
        <f t="array" ref="AF31">IF(OR($I$9="管理職/高プロ",$I$9="裁量",$I$9="固定残業代有"),IF(OR(C31="休日",C31="休暇"),IF(AND(D31="",E31="",F31="",G31="",H31="",$J$25=""),"○",_xlfn.IFS(OR(D31&lt;&gt;"",E31&lt;&gt;"",F31&lt;&gt;"",G31&lt;&gt;"",H31&lt;&gt;""),"✕",AND(OR($I$25&gt;0,$I$26&gt;0,$I$27&gt;0,$I$28&gt;0,$I$29&gt;0,$I$30&gt;0,$I$31&gt;0),COUNTA($J$25)=1),"○",TRUE,"✕")),"○"),"○")</f>
        <v>○</v>
      </c>
      <c r="AG31" s="75"/>
      <c r="AO31" s="30"/>
      <c r="AP31" s="30"/>
      <c r="AQ31" s="30"/>
      <c r="AR31" s="30"/>
      <c r="AS31" s="30"/>
    </row>
    <row r="32" spans="1:45" ht="17.100000000000001" customHeight="1">
      <c r="A32" s="7">
        <f t="shared" si="5"/>
        <v>46042</v>
      </c>
      <c r="B32" s="46" t="str">
        <f t="shared" si="4"/>
        <v>火</v>
      </c>
      <c r="C32" s="95" t="s">
        <v>126</v>
      </c>
      <c r="D32" s="60"/>
      <c r="E32" s="15"/>
      <c r="F32" s="16"/>
      <c r="G32" s="17"/>
      <c r="H32" s="18"/>
      <c r="I32" s="6" t="str" cm="1">
        <f t="array" ref="I32">IFERROR(_xlfn.IFS(AND(D32&gt;0,E32=""),"--",AND(F32&gt;0,G32=""),"--",VALUE(TEXT(E32-D32,"[h]:mm"))+VALUE(TEXT(G32-F32,"[h]:mm"))-VALUE(TEXT(H32,"[h]:mm"))=0,"",VALUE(TEXT(E32-D32,"[h]:mm"))+VALUE(TEXT(G32-F32,"[h]:mm"))-VALUE(TEXT(H32,"[h]:mm"))&lt;0,"-",TRUE,(E32-D32)+(G32-F32)-H32),"-")</f>
        <v/>
      </c>
      <c r="J32" s="475"/>
      <c r="K32" s="473"/>
      <c r="L32" s="473"/>
      <c r="M32" s="473"/>
      <c r="N32" s="473"/>
      <c r="O32" s="473"/>
      <c r="P32" s="473"/>
      <c r="Q32" s="474"/>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$30)=0),"○",AND(I32="",COUNTA($J$30)=1),IF(OR($I$30&lt;&gt;"",$I$31&lt;&gt;"",$I$32&lt;&gt;"",$I$33&lt;&gt;"",$I$34&lt;&gt;"",$I$35&lt;&gt;"",$I$36&lt;&gt;""),"○","△"),AND(I32&gt;0,COUNTA($J$30)=1),"○",AND(I32="-",COUNTA($J$30)=1),"✕",TRUE,"✕")</f>
        <v>○</v>
      </c>
      <c r="AC32" s="75"/>
      <c r="AD32" s="75" t="str">
        <f t="shared" si="0"/>
        <v>○</v>
      </c>
      <c r="AE32" s="75" t="str" cm="1">
        <f t="array" ref="AE32">_xlfn.IFS(AND(E32&gt;0,D32=""),"✕",AND(G32&gt;0,F32=""),"✕",AND(F32&gt;0,E32&gt;F32),"✕",TRUE,"○")</f>
        <v>○</v>
      </c>
      <c r="AF32" s="189" t="str" cm="1">
        <f t="array" ref="AF32">IF(OR($I$9="管理職/高プロ",$I$9="裁量",$I$9="固定残業代有"),IF(OR(C32="休日",C32="休暇"),IF(AND(D32="",E32="",F32="",G32="",H32="",$J$32=""),"○",_xlfn.IFS(OR(D32&lt;&gt;"",E32&lt;&gt;"",F32&lt;&gt;"",G32&lt;&gt;"",H32&lt;&gt;""),"✕",AND(OR($I$32&gt;0,$I$33&gt;0,$I$34&gt;0,$I$35&gt;0,$I$36&gt;0,$I$37&gt;0,$I$38&gt;0),COUNTA($J$32)=1),"○",TRUE,"✕")),"○"),"○")</f>
        <v>○</v>
      </c>
      <c r="AG32" s="75"/>
      <c r="AO32" s="30"/>
      <c r="AP32" s="30"/>
      <c r="AQ32" s="30"/>
      <c r="AR32" s="30"/>
      <c r="AS32" s="30"/>
    </row>
    <row r="33" spans="1:45" ht="17.100000000000001" customHeight="1">
      <c r="A33" s="7">
        <f t="shared" si="5"/>
        <v>46043</v>
      </c>
      <c r="B33" s="46" t="str">
        <f t="shared" si="4"/>
        <v>水</v>
      </c>
      <c r="C33" s="95" t="s">
        <v>126</v>
      </c>
      <c r="D33" s="61"/>
      <c r="E33" s="14"/>
      <c r="F33" s="16"/>
      <c r="G33" s="17"/>
      <c r="H33" s="18"/>
      <c r="I33" s="6" t="str" cm="1">
        <f t="array" ref="I33">IFERROR(_xlfn.IFS(AND(D33&gt;0,E33=""),"--",AND(F33&gt;0,G33=""),"--",VALUE(TEXT(E33-D33,"[h]:mm"))+VALUE(TEXT(G33-F33,"[h]:mm"))-VALUE(TEXT(H33,"[h]:mm"))=0,"",VALUE(TEXT(E33-D33,"[h]:mm"))+VALUE(TEXT(G33-F33,"[h]:mm"))-VALUE(TEXT(H33,"[h]:mm"))&lt;0,"-",TRUE,(E33-D33)+(G33-F33)-H33),"-")</f>
        <v/>
      </c>
      <c r="J33" s="475"/>
      <c r="K33" s="473"/>
      <c r="L33" s="473"/>
      <c r="M33" s="473"/>
      <c r="N33" s="473"/>
      <c r="O33" s="473"/>
      <c r="P33" s="473"/>
      <c r="Q33" s="474"/>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$30)=0),"○",AND(I33="",COUNTA($J$30)=1),IF(OR($I$30&lt;&gt;"",$I$31&lt;&gt;"",$I$32&lt;&gt;"",$I$33&lt;&gt;"",$I$34&lt;&gt;"",$I$35&lt;&gt;"",$I$36&lt;&gt;""),"○","△"),AND(I33&gt;0,COUNTA($J$30)=1),"○",AND(I33="-",COUNTA($J$30)=1),"✕",TRUE,"✕")</f>
        <v>○</v>
      </c>
      <c r="AC33" s="75"/>
      <c r="AD33" s="75" t="str">
        <f t="shared" si="0"/>
        <v>○</v>
      </c>
      <c r="AE33" s="75" t="str" cm="1">
        <f t="array" ref="AE33">_xlfn.IFS(AND(E33&gt;0,D33=""),"✕",AND(G33&gt;0,F33=""),"✕",AND(F33&gt;0,E33&gt;F33),"✕",TRUE,"○")</f>
        <v>○</v>
      </c>
      <c r="AF33" s="189" t="str" cm="1">
        <f t="array" ref="AF33">IF(OR($I$9="管理職/高プロ",$I$9="裁量",$I$9="固定残業代有"),IF(OR(C33="休日",C33="休暇"),IF(AND(D33="",E33="",F33="",G33="",H33="",$J$32=""),"○",_xlfn.IFS(OR(D33&lt;&gt;"",E33&lt;&gt;"",F33&lt;&gt;"",G33&lt;&gt;"",H33&lt;&gt;""),"✕",AND(OR($I$32&gt;0,$I$33&gt;0,$I$34&gt;0,$I$35&gt;0,$I$36&gt;0,$I$37&gt;0,$I$38&gt;0),COUNTA($J$32)=1),"○",TRUE,"✕")),"○"),"○")</f>
        <v>○</v>
      </c>
      <c r="AG33" s="75"/>
      <c r="AO33" s="30"/>
      <c r="AP33" s="30"/>
      <c r="AQ33" s="30"/>
      <c r="AR33" s="30"/>
      <c r="AS33" s="30"/>
    </row>
    <row r="34" spans="1:45" ht="17.100000000000001" customHeight="1">
      <c r="A34" s="7">
        <f t="shared" si="5"/>
        <v>46044</v>
      </c>
      <c r="B34" s="46" t="str">
        <f t="shared" si="4"/>
        <v>木</v>
      </c>
      <c r="C34" s="95" t="s">
        <v>126</v>
      </c>
      <c r="D34" s="61"/>
      <c r="E34" s="14"/>
      <c r="F34" s="16"/>
      <c r="G34" s="17"/>
      <c r="H34" s="18"/>
      <c r="I34" s="6" t="str" cm="1">
        <f t="array" ref="I34">IFERROR(_xlfn.IFS(AND(D34&gt;0,E34=""),"--",AND(F34&gt;0,G34=""),"--",VALUE(TEXT(E34-D34,"[h]:mm"))+VALUE(TEXT(G34-F34,"[h]:mm"))-VALUE(TEXT(H34,"[h]:mm"))=0,"",VALUE(TEXT(E34-D34,"[h]:mm"))+VALUE(TEXT(G34-F34,"[h]:mm"))-VALUE(TEXT(H34,"[h]:mm"))&lt;0,"-",TRUE,(E34-D34)+(G34-F34)-H34),"-")</f>
        <v/>
      </c>
      <c r="J34" s="475"/>
      <c r="K34" s="473"/>
      <c r="L34" s="473"/>
      <c r="M34" s="473"/>
      <c r="N34" s="473"/>
      <c r="O34" s="473"/>
      <c r="P34" s="473"/>
      <c r="Q34" s="474"/>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$30)=0),"○",AND(I34="",COUNTA($J$30)=1),IF(OR($I$30&lt;&gt;"",$I$31&lt;&gt;"",$I$32&lt;&gt;"",$I$33&lt;&gt;"",$I$34&lt;&gt;"",$I$35&lt;&gt;"",$I$36&lt;&gt;""),"○","△"),AND(I34&gt;0,COUNTA($J$30)=1),"○",AND(I34="-",COUNTA($J$30)=1),"✕",TRUE,"✕")</f>
        <v>○</v>
      </c>
      <c r="AC34" s="75"/>
      <c r="AD34" s="75" t="str">
        <f t="shared" si="0"/>
        <v>○</v>
      </c>
      <c r="AE34" s="75" t="str" cm="1">
        <f t="array" ref="AE34">_xlfn.IFS(AND(E34&gt;0,D34=""),"✕",AND(G34&gt;0,F34=""),"✕",AND(F34&gt;0,E34&gt;F34),"✕",TRUE,"○")</f>
        <v>○</v>
      </c>
      <c r="AF34" s="189" t="str" cm="1">
        <f t="array" ref="AF34">IF(OR($I$9="管理職/高プロ",$I$9="裁量",$I$9="固定残業代有"),IF(OR(C34="休日",C34="休暇"),IF(AND(D34="",E34="",F34="",G34="",H34="",$J$32=""),"○",_xlfn.IFS(OR(D34&lt;&gt;"",E34&lt;&gt;"",F34&lt;&gt;"",G34&lt;&gt;"",H34&lt;&gt;""),"✕",AND(OR($I$32&gt;0,$I$33&gt;0,$I$34&gt;0,$I$35&gt;0,$I$36&gt;0,$I$37&gt;0,$I$38&gt;0),COUNTA($J$32)=1),"○",TRUE,"✕")),"○"),"○")</f>
        <v>○</v>
      </c>
      <c r="AG34" s="75"/>
      <c r="AO34" s="30"/>
      <c r="AP34" s="30"/>
      <c r="AQ34" s="30"/>
      <c r="AR34" s="30"/>
      <c r="AS34" s="30"/>
    </row>
    <row r="35" spans="1:45" ht="17.100000000000001" customHeight="1">
      <c r="A35" s="7">
        <f t="shared" si="5"/>
        <v>46045</v>
      </c>
      <c r="B35" s="46" t="str">
        <f t="shared" si="4"/>
        <v>金</v>
      </c>
      <c r="C35" s="95" t="s">
        <v>126</v>
      </c>
      <c r="D35" s="13"/>
      <c r="E35" s="14"/>
      <c r="F35" s="16"/>
      <c r="G35" s="17"/>
      <c r="H35" s="18"/>
      <c r="I35" s="6" t="str" cm="1">
        <f t="array" ref="I35">IFERROR(_xlfn.IFS(AND(D35&gt;0,E35=""),"--",AND(F35&gt;0,G35=""),"--",VALUE(TEXT(E35-D35,"[h]:mm"))+VALUE(TEXT(G35-F35,"[h]:mm"))-VALUE(TEXT(H35,"[h]:mm"))=0,"",VALUE(TEXT(E35-D35,"[h]:mm"))+VALUE(TEXT(G35-F35,"[h]:mm"))-VALUE(TEXT(H35,"[h]:mm"))&lt;0,"-",TRUE,(E35-D35)+(G35-F35)-H35),"-")</f>
        <v/>
      </c>
      <c r="J35" s="475"/>
      <c r="K35" s="473"/>
      <c r="L35" s="473"/>
      <c r="M35" s="473"/>
      <c r="N35" s="473"/>
      <c r="O35" s="473"/>
      <c r="P35" s="473"/>
      <c r="Q35" s="474"/>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$30)=0),"○",AND(I35="",COUNTA($J$30)=1),IF(OR($I$30&lt;&gt;"",$I$31&lt;&gt;"",$I$32&lt;&gt;"",$I$33&lt;&gt;"",$I$34&lt;&gt;"",$I$35&lt;&gt;"",$I$36&lt;&gt;""),"○","△"),AND(I35&gt;0,COUNTA($J$30)=1),"○",AND(I35="-",COUNTA($J$30)=1),"✕",TRUE,"✕")</f>
        <v>○</v>
      </c>
      <c r="AC35" s="75"/>
      <c r="AD35" s="75" t="str">
        <f t="shared" si="0"/>
        <v>○</v>
      </c>
      <c r="AE35" s="75" t="str" cm="1">
        <f t="array" ref="AE35">_xlfn.IFS(AND(E35&gt;0,D35=""),"✕",AND(G35&gt;0,F35=""),"✕",AND(F35&gt;0,E35&gt;F35),"✕",TRUE,"○")</f>
        <v>○</v>
      </c>
      <c r="AF35" s="189" t="str" cm="1">
        <f t="array" ref="AF35">IF(OR($I$9="管理職/高プロ",$I$9="裁量",$I$9="固定残業代有"),IF(OR(C35="休日",C35="休暇"),IF(AND(D35="",E35="",F35="",G35="",H35="",$J$32=""),"○",_xlfn.IFS(OR(D35&lt;&gt;"",E35&lt;&gt;"",F35&lt;&gt;"",G35&lt;&gt;"",H35&lt;&gt;""),"✕",AND(OR($I$32&gt;0,$I$33&gt;0,$I$34&gt;0,$I$35&gt;0,$I$36&gt;0,$I$37&gt;0,$I$38&gt;0),COUNTA($J$32)=1),"○",TRUE,"✕")),"○"),"○")</f>
        <v>○</v>
      </c>
      <c r="AG35" s="75"/>
      <c r="AO35" s="30"/>
      <c r="AP35" s="30"/>
      <c r="AQ35" s="30"/>
      <c r="AR35" s="30"/>
      <c r="AS35" s="30"/>
    </row>
    <row r="36" spans="1:45" ht="17.100000000000001" customHeight="1">
      <c r="A36" s="7">
        <f t="shared" si="5"/>
        <v>46046</v>
      </c>
      <c r="B36" s="46" t="str">
        <f t="shared" si="4"/>
        <v>土</v>
      </c>
      <c r="C36" s="95" t="s">
        <v>23</v>
      </c>
      <c r="D36" s="60"/>
      <c r="E36" s="15"/>
      <c r="F36" s="16"/>
      <c r="G36" s="17"/>
      <c r="H36" s="18"/>
      <c r="I36" s="6" t="str" cm="1">
        <f t="array" ref="I36">IFERROR(_xlfn.IFS(AND(D36&gt;0,E36=""),"--",AND(F36&gt;0,G36=""),"--",VALUE(TEXT(E36-D36,"[h]:mm"))+VALUE(TEXT(G36-F36,"[h]:mm"))-VALUE(TEXT(H36,"[h]:mm"))=0,"",VALUE(TEXT(E36-D36,"[h]:mm"))+VALUE(TEXT(G36-F36,"[h]:mm"))-VALUE(TEXT(H36,"[h]:mm"))&lt;0,"-",TRUE,(E36-D36)+(G36-F36)-H36),"-")</f>
        <v/>
      </c>
      <c r="J36" s="475"/>
      <c r="K36" s="473"/>
      <c r="L36" s="473"/>
      <c r="M36" s="473"/>
      <c r="N36" s="473"/>
      <c r="O36" s="473"/>
      <c r="P36" s="473"/>
      <c r="Q36" s="47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$30)=0),"○",AND(I36="",COUNTA($J$30)=1),IF(OR($I$30&lt;&gt;"",$I$31&lt;&gt;"",$I$32&lt;&gt;"",$I$33&lt;&gt;"",$I$34&lt;&gt;"",$I$35&lt;&gt;"",$I$36&lt;&gt;""),"○","△"),AND(I36&gt;0,COUNTA($J$30)=1),"○",AND(I36="-",COUNTA($J$30)=1),"✕",TRUE,"✕")</f>
        <v>○</v>
      </c>
      <c r="AC36" s="75"/>
      <c r="AD36" s="75" t="str">
        <f t="shared" si="0"/>
        <v>○</v>
      </c>
      <c r="AE36" s="75" t="str" cm="1">
        <f t="array" ref="AE36">_xlfn.IFS(AND(E36&gt;0,D36=""),"✕",AND(G36&gt;0,F36=""),"✕",AND(F36&gt;0,E36&gt;F36),"✕",TRUE,"○")</f>
        <v>○</v>
      </c>
      <c r="AF36" s="189" t="str" cm="1">
        <f t="array" ref="AF36">IF(OR($I$9="管理職/高プロ",$I$9="裁量",$I$9="固定残業代有"),IF(OR(C36="休日",C36="休暇"),IF(AND(D36="",E36="",F36="",G36="",H36="",$J$32=""),"○",_xlfn.IFS(OR(D36&lt;&gt;"",E36&lt;&gt;"",F36&lt;&gt;"",G36&lt;&gt;"",H36&lt;&gt;""),"✕",AND(OR($I$32&gt;0,$I$33&gt;0,$I$34&gt;0,$I$35&gt;0,$I$36&gt;0,$I$37&gt;0,$I$38&gt;0),COUNTA($J$32)=1),"○",TRUE,"✕")),"○"),"○")</f>
        <v>○</v>
      </c>
      <c r="AG36" s="75"/>
      <c r="AO36" s="30"/>
      <c r="AP36" s="30"/>
      <c r="AQ36" s="30"/>
      <c r="AR36" s="30"/>
      <c r="AS36" s="30"/>
    </row>
    <row r="37" spans="1:45" ht="17.100000000000001" customHeight="1">
      <c r="A37" s="7">
        <f t="shared" si="5"/>
        <v>46047</v>
      </c>
      <c r="B37" s="46" t="str">
        <f t="shared" si="4"/>
        <v>日</v>
      </c>
      <c r="C37" s="95" t="s">
        <v>23</v>
      </c>
      <c r="D37" s="60"/>
      <c r="E37" s="15"/>
      <c r="F37" s="16"/>
      <c r="G37" s="17"/>
      <c r="H37" s="18"/>
      <c r="I37" s="6" t="str" cm="1">
        <f t="array" ref="I37">IFERROR(_xlfn.IFS(AND(D37&gt;0,E37=""),"--",AND(F37&gt;0,G37=""),"--",VALUE(TEXT(E37-D37,"[h]:mm"))+VALUE(TEXT(G37-F37,"[h]:mm"))-VALUE(TEXT(H37,"[h]:mm"))=0,"",VALUE(TEXT(E37-D37,"[h]:mm"))+VALUE(TEXT(G37-F37,"[h]:mm"))-VALUE(TEXT(H37,"[h]:mm"))&lt;0,"-",TRUE,(E37-D37)+(G37-F37)-H37),"-")</f>
        <v/>
      </c>
      <c r="J37" s="475"/>
      <c r="K37" s="473"/>
      <c r="L37" s="473"/>
      <c r="M37" s="473"/>
      <c r="N37" s="473"/>
      <c r="O37" s="473"/>
      <c r="P37" s="473"/>
      <c r="Q37" s="474"/>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$37)=0),"○",AND(I37="",COUNTA($J$37)=1),IF(OR($I$37&lt;&gt;"",$I$38&lt;&gt;"",$I$39&lt;&gt;"",$I$40&lt;&gt;"",$I$41&lt;&gt;"",$I$42&lt;&gt;"",$I$43&lt;&gt;""),"○","△"),AND(I37&gt;0,COUNTA($J$37)=1),"○",AND(I37="-",COUNTA($J$37)=1),"✕",TRUE,"✕")</f>
        <v>○</v>
      </c>
      <c r="AC37" s="75"/>
      <c r="AD37" s="75" t="str">
        <f t="shared" si="0"/>
        <v>○</v>
      </c>
      <c r="AE37" s="75" t="str" cm="1">
        <f t="array" ref="AE37">_xlfn.IFS(AND(E37&gt;0,D37=""),"✕",AND(G37&gt;0,F37=""),"✕",AND(F37&gt;0,E37&gt;F37),"✕",TRUE,"○")</f>
        <v>○</v>
      </c>
      <c r="AF37" s="189" t="str" cm="1">
        <f t="array" ref="AF37">IF(OR($I$9="管理職/高プロ",$I$9="裁量",$I$9="固定残業代有"),IF(OR(C37="休日",C37="休暇"),IF(AND(D37="",E37="",F37="",G37="",H37="",$J$32=""),"○",_xlfn.IFS(OR(D37&lt;&gt;"",E37&lt;&gt;"",F37&lt;&gt;"",G37&lt;&gt;"",H37&lt;&gt;""),"✕",AND(OR($I$32&gt;0,$I$33&gt;0,$I$34&gt;0,$I$35&gt;0,$I$36&gt;0,$I$37&gt;0,$I$38&gt;0),COUNTA($J$32)=1),"○",TRUE,"✕")),"○"),"○")</f>
        <v>○</v>
      </c>
      <c r="AG37" s="75"/>
      <c r="AO37" s="30"/>
      <c r="AP37" s="30"/>
      <c r="AQ37" s="30"/>
      <c r="AR37" s="30"/>
      <c r="AS37" s="30"/>
    </row>
    <row r="38" spans="1:45" ht="17.100000000000001" customHeight="1">
      <c r="A38" s="7">
        <f t="shared" si="5"/>
        <v>46048</v>
      </c>
      <c r="B38" s="46" t="str">
        <f t="shared" si="4"/>
        <v>月</v>
      </c>
      <c r="C38" s="95" t="s">
        <v>126</v>
      </c>
      <c r="D38" s="60"/>
      <c r="E38" s="15"/>
      <c r="F38" s="16"/>
      <c r="G38" s="17"/>
      <c r="H38" s="18"/>
      <c r="I38" s="6" t="str" cm="1">
        <f t="array" ref="I38">IFERROR(_xlfn.IFS(AND(D38&gt;0,E38=""),"--",AND(F38&gt;0,G38=""),"--",VALUE(TEXT(E38-D38,"[h]:mm"))+VALUE(TEXT(G38-F38,"[h]:mm"))-VALUE(TEXT(H38,"[h]:mm"))=0,"",VALUE(TEXT(E38-D38,"[h]:mm"))+VALUE(TEXT(G38-F38,"[h]:mm"))-VALUE(TEXT(H38,"[h]:mm"))&lt;0,"-",TRUE,(E38-D38)+(G38-F38)-H38),"-")</f>
        <v/>
      </c>
      <c r="J38" s="475"/>
      <c r="K38" s="473"/>
      <c r="L38" s="473"/>
      <c r="M38" s="473"/>
      <c r="N38" s="473"/>
      <c r="O38" s="473"/>
      <c r="P38" s="473"/>
      <c r="Q38" s="474"/>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$37)=0),"○",AND(I38="",COUNTA($J$37)=1),IF(OR($I$37&lt;&gt;"",$I$38&lt;&gt;"",$I$39&lt;&gt;"",$I$40&lt;&gt;"",$I$41&lt;&gt;"",$I$42&lt;&gt;"",$I$43&lt;&gt;""),"○","△"),AND(I38&gt;0,COUNTA($J$37)=1),"○",AND(I38="-",COUNTA($J$37)=1),"✕",TRUE,"✕")</f>
        <v>○</v>
      </c>
      <c r="AC38" s="75"/>
      <c r="AD38" s="75" t="str">
        <f t="shared" si="0"/>
        <v>○</v>
      </c>
      <c r="AE38" s="75" t="str" cm="1">
        <f t="array" ref="AE38">_xlfn.IFS(AND(E38&gt;0,D38=""),"✕",AND(G38&gt;0,F38=""),"✕",AND(F38&gt;0,E38&gt;F38),"✕",TRUE,"○")</f>
        <v>○</v>
      </c>
      <c r="AF38" s="189" t="str" cm="1">
        <f t="array" ref="AF38">IF(OR($I$9="管理職/高プロ",$I$9="裁量",$I$9="固定残業代有"),IF(OR(C38="休日",C38="休暇"),IF(AND(D38="",E38="",F38="",G38="",H38="",$J$32=""),"○",_xlfn.IFS(OR(D38&lt;&gt;"",E38&lt;&gt;"",F38&lt;&gt;"",G38&lt;&gt;"",H38&lt;&gt;""),"✕",AND(OR($I$32&gt;0,$I$33&gt;0,$I$34&gt;0,$I$35&gt;0,$I$36&gt;0,$I$37&gt;0,$I$38&gt;0),COUNTA($J$32)=1),"○",TRUE,"✕")),"○"),"○")</f>
        <v>○</v>
      </c>
      <c r="AG38" s="75"/>
      <c r="AO38" s="30"/>
      <c r="AP38" s="30"/>
      <c r="AQ38" s="30"/>
      <c r="AR38" s="30"/>
      <c r="AS38" s="30"/>
    </row>
    <row r="39" spans="1:45" ht="17.100000000000001" customHeight="1">
      <c r="A39" s="7">
        <f>A38+1</f>
        <v>46049</v>
      </c>
      <c r="B39" s="46" t="str">
        <f t="shared" si="4"/>
        <v>火</v>
      </c>
      <c r="C39" s="95" t="s">
        <v>126</v>
      </c>
      <c r="D39" s="60"/>
      <c r="E39" s="15"/>
      <c r="F39" s="16"/>
      <c r="G39" s="17"/>
      <c r="H39" s="18"/>
      <c r="I39" s="6" t="str" cm="1">
        <f t="array" ref="I39">IFERROR(_xlfn.IFS(AND(D39&gt;0,E39=""),"--",AND(F39&gt;0,G39=""),"--",VALUE(TEXT(E39-D39,"[h]:mm"))+VALUE(TEXT(G39-F39,"[h]:mm"))-VALUE(TEXT(H39,"[h]:mm"))=0,"",VALUE(TEXT(E39-D39,"[h]:mm"))+VALUE(TEXT(G39-F39,"[h]:mm"))-VALUE(TEXT(H39,"[h]:mm"))&lt;0,"-",TRUE,(E39-D39)+(G39-F39)-H39),"-")</f>
        <v/>
      </c>
      <c r="J39" s="475"/>
      <c r="K39" s="473"/>
      <c r="L39" s="473"/>
      <c r="M39" s="473"/>
      <c r="N39" s="473"/>
      <c r="O39" s="473"/>
      <c r="P39" s="473"/>
      <c r="Q39" s="474"/>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$37)=0),"○",AND(I39="",COUNTA($J$37)=1),IF(OR($I$37&lt;&gt;"",$I$38&lt;&gt;"",$I$39&lt;&gt;"",$I$40&lt;&gt;"",$I$41&lt;&gt;"",$I$42&lt;&gt;"",$I$43&lt;&gt;""),"○","△"),AND(I39&gt;0,COUNTA($J$37)=1),"○",AND(I39="-",COUNTA($J$37)=1),"✕",TRUE,"✕")</f>
        <v>○</v>
      </c>
      <c r="AC39" s="75"/>
      <c r="AD39" s="75" t="str">
        <f t="shared" si="0"/>
        <v>○</v>
      </c>
      <c r="AE39" s="75" t="str" cm="1">
        <f t="array" ref="AE39">_xlfn.IFS(AND(E39&gt;0,D39=""),"✕",AND(G39&gt;0,F39=""),"✕",AND(F39&gt;0,E39&gt;F39),"✕",TRUE,"○")</f>
        <v>○</v>
      </c>
      <c r="AF39" s="189" t="str" cm="1">
        <f t="array" ref="AF39">IF(OR($I$9="管理職/高プロ",$I$9="裁量",$I$9="固定残業代有"),IF(OR(C39="休日",C39="休暇"),IF(AND(D39="",E39="",F39="",G39="",H39="",$J$39=""),"○",_xlfn.IFS(OR(D39&lt;&gt;"",E39&lt;&gt;"",F39&lt;&gt;"",G39&lt;&gt;"",H39&lt;&gt;""),"✕",AND(OR($I$39&gt;0,$I$40&gt;0,$I$41&gt;0,$I$42&gt;0,$I$43&gt;0),COUNTA($J$39)=1),"○",TRUE,"✕")),"○"),"○")</f>
        <v>○</v>
      </c>
      <c r="AG39" s="75"/>
      <c r="AO39" s="30"/>
      <c r="AP39" s="30"/>
      <c r="AQ39" s="30"/>
      <c r="AR39" s="30"/>
      <c r="AS39" s="30"/>
    </row>
    <row r="40" spans="1:45" ht="17.100000000000001" customHeight="1">
      <c r="A40" s="7">
        <f>A39+1</f>
        <v>46050</v>
      </c>
      <c r="B40" s="46" t="str">
        <f t="shared" si="4"/>
        <v>水</v>
      </c>
      <c r="C40" s="95" t="s">
        <v>126</v>
      </c>
      <c r="D40" s="60"/>
      <c r="E40" s="15"/>
      <c r="F40" s="16"/>
      <c r="G40" s="17"/>
      <c r="H40" s="18"/>
      <c r="I40" s="6" t="str" cm="1">
        <f t="array" ref="I40">IFERROR(_xlfn.IFS(AND(D40&gt;0,E40=""),"--",AND(F40&gt;0,G40=""),"--",VALUE(TEXT(E40-D40,"[h]:mm"))+VALUE(TEXT(G40-F40,"[h]:mm"))-VALUE(TEXT(H40,"[h]:mm"))=0,"",VALUE(TEXT(E40-D40,"[h]:mm"))+VALUE(TEXT(G40-F40,"[h]:mm"))-VALUE(TEXT(H40,"[h]:mm"))&lt;0,"-",TRUE,(E40-D40)+(G40-F40)-H40),"-")</f>
        <v/>
      </c>
      <c r="J40" s="475"/>
      <c r="K40" s="473"/>
      <c r="L40" s="473"/>
      <c r="M40" s="473"/>
      <c r="N40" s="473"/>
      <c r="O40" s="473"/>
      <c r="P40" s="473"/>
      <c r="Q40" s="474"/>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$37)=0),"○",AND(I40="",COUNTA($J$37)=1),IF(OR($I$37&lt;&gt;"",$I$38&lt;&gt;"",$I$39&lt;&gt;"",$I$40&lt;&gt;"",$I$41&lt;&gt;"",$I$42&lt;&gt;"",$I$43&lt;&gt;""),"○","△"),AND(I40&gt;0,COUNTA($J$37)=1),"○",AND(I40="-",COUNTA($J$37)=1),"✕",TRUE,"✕")</f>
        <v>○</v>
      </c>
      <c r="AC40" s="75"/>
      <c r="AD40" s="75" t="str">
        <f t="shared" si="0"/>
        <v>○</v>
      </c>
      <c r="AE40" s="75" t="str" cm="1">
        <f t="array" ref="AE40">_xlfn.IFS(AND(E40&gt;0,D40=""),"✕",AND(G40&gt;0,F40=""),"✕",AND(F40&gt;0,E40&gt;F40),"✕",TRUE,"○")</f>
        <v>○</v>
      </c>
      <c r="AF40" s="189" t="str" cm="1">
        <f t="array" ref="AF40">IF(OR($I$9="管理職/高プロ",$I$9="裁量",$I$9="固定残業代有"),IF(OR(C40="休日",C40="休暇"),IF(AND(D40="",E40="",F40="",G40="",H40="",$J$39=""),"○",_xlfn.IFS(OR(D40&lt;&gt;"",E40&lt;&gt;"",F40&lt;&gt;"",G40&lt;&gt;"",H40&lt;&gt;""),"✕",AND(OR($I$39&gt;0,$I$40&gt;0,$I$41&gt;0,$I$42&gt;0,$I$43&gt;0),COUNTA($J$39)=1),"○",TRUE,"✕")),"○"),"○")</f>
        <v>○</v>
      </c>
      <c r="AG40" s="75"/>
      <c r="AO40" s="30"/>
      <c r="AP40" s="30"/>
      <c r="AQ40" s="30"/>
      <c r="AR40" s="30"/>
      <c r="AS40" s="30"/>
    </row>
    <row r="41" spans="1:45" ht="17.100000000000001" customHeight="1">
      <c r="A41" s="7">
        <f>IF(DAY(A40+1)&lt;4,"",A40+1)</f>
        <v>46051</v>
      </c>
      <c r="B41" s="46" t="str">
        <f t="shared" si="4"/>
        <v>木</v>
      </c>
      <c r="C41" s="95" t="s">
        <v>126</v>
      </c>
      <c r="D41" s="61"/>
      <c r="E41" s="14"/>
      <c r="F41" s="16"/>
      <c r="G41" s="17"/>
      <c r="H41" s="18"/>
      <c r="I41" s="6" t="str" cm="1">
        <f t="array" ref="I41">IFERROR(_xlfn.IFS(AND(D41&gt;0,E41=""),"--",AND(F41&gt;0,G41=""),"--",VALUE(TEXT(E41-D41,"[h]:mm"))+VALUE(TEXT(G41-F41,"[h]:mm"))-VALUE(TEXT(H41,"[h]:mm"))=0,"",VALUE(TEXT(E41-D41,"[h]:mm"))+VALUE(TEXT(G41-F41,"[h]:mm"))-VALUE(TEXT(H41,"[h]:mm"))&lt;0,"-",TRUE,(E41-D41)+(G41-F41)-H41),"-")</f>
        <v/>
      </c>
      <c r="J41" s="475"/>
      <c r="K41" s="473"/>
      <c r="L41" s="473"/>
      <c r="M41" s="473"/>
      <c r="N41" s="473"/>
      <c r="O41" s="473"/>
      <c r="P41" s="473"/>
      <c r="Q41" s="474"/>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$37)=0),"○",AND(I41="",COUNTA($J$37)=1),IF(OR($I$37&lt;&gt;"",$I$38&lt;&gt;"",$I$39&lt;&gt;"",$I$40&lt;&gt;"",$I$41&lt;&gt;"",$I$42&lt;&gt;"",$I$43&lt;&gt;""),"○","△"),AND(I41&gt;0,COUNTA($J$37)=1),"○",AND(I41="-",COUNTA($J$37)=1),"✕",TRUE,"✕")</f>
        <v>○</v>
      </c>
      <c r="AC41" s="75"/>
      <c r="AD41" s="75" t="str">
        <f t="shared" si="0"/>
        <v>○</v>
      </c>
      <c r="AE41" s="75" t="str" cm="1">
        <f t="array" ref="AE41">_xlfn.IFS(AND(E41&gt;0,D41=""),"✕",AND(G41&gt;0,F41=""),"✕",AND(F41&gt;0,E41&gt;F41),"✕",TRUE,"○")</f>
        <v>○</v>
      </c>
      <c r="AF41" s="189" t="str" cm="1">
        <f t="array" ref="AF41">IF(OR($I$9="管理職/高プロ",$I$9="裁量",$I$9="固定残業代有"),IF(OR(C41="休日",C41="休暇"),IF(AND(D41="",E41="",F41="",G41="",H41="",$J$39=""),"○",_xlfn.IFS(OR(D41&lt;&gt;"",E41&lt;&gt;"",F41&lt;&gt;"",G41&lt;&gt;"",H41&lt;&gt;""),"✕",AND(OR($I$39&gt;0,$I$40&gt;0,$I$41&gt;0,$I$42&gt;0,$I$43&gt;0),COUNTA($J$39)=1),"○",TRUE,"✕")),"○"),"○")</f>
        <v>○</v>
      </c>
      <c r="AG41" s="75"/>
      <c r="AO41" s="30"/>
      <c r="AP41" s="30"/>
      <c r="AQ41" s="30"/>
      <c r="AR41" s="30"/>
      <c r="AS41" s="30"/>
    </row>
    <row r="42" spans="1:45" ht="17.100000000000001" customHeight="1">
      <c r="A42" s="7">
        <f>IF(DAY(A40+2)&lt;4,"",A40+2)</f>
        <v>46052</v>
      </c>
      <c r="B42" s="46" t="str">
        <f t="shared" si="4"/>
        <v>金</v>
      </c>
      <c r="C42" s="95" t="s">
        <v>126</v>
      </c>
      <c r="D42" s="60"/>
      <c r="E42" s="15"/>
      <c r="F42" s="16"/>
      <c r="G42" s="17"/>
      <c r="H42" s="18"/>
      <c r="I42" s="6" t="str" cm="1">
        <f t="array" ref="I42">IFERROR(_xlfn.IFS(AND(D42&gt;0,E42=""),"--",AND(F42&gt;0,G42=""),"--",VALUE(TEXT(E42-D42,"[h]:mm"))+VALUE(TEXT(G42-F42,"[h]:mm"))-VALUE(TEXT(H42,"[h]:mm"))=0,"",VALUE(TEXT(E42-D42,"[h]:mm"))+VALUE(TEXT(G42-F42,"[h]:mm"))-VALUE(TEXT(H42,"[h]:mm"))&lt;0,"-",TRUE,(E42-D42)+(G42-F42)-H42),"-")</f>
        <v/>
      </c>
      <c r="J42" s="475"/>
      <c r="K42" s="473"/>
      <c r="L42" s="473"/>
      <c r="M42" s="473"/>
      <c r="N42" s="473"/>
      <c r="O42" s="473"/>
      <c r="P42" s="473"/>
      <c r="Q42" s="474"/>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$37)=0),"○",AND(I42="",COUNTA($J$37)=1),IF(OR($I$37&lt;&gt;"",$I$38&lt;&gt;"",$I$39&lt;&gt;"",$I$40&lt;&gt;"",$I$41&lt;&gt;"",$I$42&lt;&gt;"",$I$43&lt;&gt;""),"○","△"),AND(I42&gt;0,COUNTA($J$37)=1),"○",AND(I42="-",COUNTA($J$37)=1),"✕",TRUE,"✕")</f>
        <v>○</v>
      </c>
      <c r="AC42" s="75"/>
      <c r="AD42" s="75" t="str">
        <f t="shared" si="0"/>
        <v>○</v>
      </c>
      <c r="AE42" s="75" t="str" cm="1">
        <f t="array" ref="AE42">_xlfn.IFS(AND(E42&gt;0,D42=""),"✕",AND(G42&gt;0,F42=""),"✕",AND(F42&gt;0,E42&gt;F42),"✕",TRUE,"○")</f>
        <v>○</v>
      </c>
      <c r="AF42" s="189" t="str" cm="1">
        <f t="array" ref="AF42">IF(OR($I$9="管理職/高プロ",$I$9="裁量",$I$9="固定残業代有"),IF(OR(C42="休日",C42="休暇"),IF(AND(D42="",E42="",F42="",G42="",H42="",$J$39=""),"○",_xlfn.IFS(OR(D42&lt;&gt;"",E42&lt;&gt;"",F42&lt;&gt;"",G42&lt;&gt;"",H42&lt;&gt;""),"✕",AND(OR($I$39&gt;0,$I$40&gt;0,$I$41&gt;0,$I$42&gt;0,$I$43&gt;0),COUNTA($J$39)=1),"○",TRUE,"✕")),"○"),"○")</f>
        <v>○</v>
      </c>
      <c r="AG42" s="75"/>
      <c r="AO42" s="30"/>
      <c r="AP42" s="30"/>
      <c r="AQ42" s="30"/>
      <c r="AR42" s="30"/>
      <c r="AS42" s="30"/>
    </row>
    <row r="43" spans="1:45" ht="17.100000000000001" customHeight="1" thickBot="1">
      <c r="A43" s="8">
        <f>IF(DAY(A40+3)&lt;4,"",A40+3)</f>
        <v>46053</v>
      </c>
      <c r="B43" s="48" t="str">
        <f t="shared" si="4"/>
        <v>土</v>
      </c>
      <c r="C43" s="96" t="s">
        <v>23</v>
      </c>
      <c r="D43" s="50"/>
      <c r="E43" s="19"/>
      <c r="F43" s="20"/>
      <c r="G43" s="21"/>
      <c r="H43" s="22"/>
      <c r="I43" s="9" t="str" cm="1">
        <f t="array" ref="I43">IFERROR(_xlfn.IFS(AND(D43&gt;0,E43=""),"--",AND(F43&gt;0,G43=""),"--",VALUE(TEXT(E43-D43,"[h]:mm"))+VALUE(TEXT(G43-F43,"[h]:mm"))-VALUE(TEXT(H43,"[h]:mm"))=0,"",VALUE(TEXT(E43-D43,"[h]:mm"))+VALUE(TEXT(G43-F43,"[h]:mm"))-VALUE(TEXT(H43,"[h]:mm"))&lt;0,"-",TRUE,(E43-D43)+(G43-F43)-H43),"-")</f>
        <v/>
      </c>
      <c r="J43" s="476"/>
      <c r="K43" s="477"/>
      <c r="L43" s="477"/>
      <c r="M43" s="477"/>
      <c r="N43" s="477"/>
      <c r="O43" s="477"/>
      <c r="P43" s="477"/>
      <c r="Q43" s="478"/>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$37)=0),"○",AND(I43="",COUNTA($J$37)=1),IF(OR($I$37&lt;&gt;"",$I$38&lt;&gt;"",$I$39&lt;&gt;"",$I$40&lt;&gt;"",$I$41&lt;&gt;"",$I$42&lt;&gt;"",$I$43&lt;&gt;""),"○","△"),AND(I43&gt;0,COUNTA($J$37)=1),"○",AND(I43="-",COUNTA($J$37)=1),"✕",TRUE,"✕")</f>
        <v>○</v>
      </c>
      <c r="AC43" s="75"/>
      <c r="AD43" s="75" t="str">
        <f t="shared" si="0"/>
        <v>○</v>
      </c>
      <c r="AE43" s="75" t="str" cm="1">
        <f t="array" ref="AE43">_xlfn.IFS(AND(E43&gt;0,D43=""),"✕",AND(G43&gt;0,F43=""),"✕",AND(F43&gt;0,E43&gt;F43),"✕",TRUE,"○")</f>
        <v>○</v>
      </c>
      <c r="AF43" s="189" t="str" cm="1">
        <f t="array" ref="AF43">IF(OR($I$9="管理職/高プロ",$I$9="裁量",$I$9="固定残業代有"),IF(OR(C43="休日",C43="休暇"),IF(AND(D43="",E43="",F43="",G43="",H43="",$J$39=""),"○",_xlfn.IFS(OR(D43&lt;&gt;"",E43&lt;&gt;"",F43&lt;&gt;"",G43&lt;&gt;"",H43&lt;&gt;""),"✕",AND(OR($I$39&gt;0,$I$40&gt;0,$I$41&gt;0,$I$42&gt;0,$I$43&gt;0),COUNTA($J$39)=1),"○",TRUE,"✕")),"○"),"○")</f>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352" t="s">
        <v>10</v>
      </c>
      <c r="B46" s="353"/>
      <c r="C46" s="353"/>
      <c r="D46" s="353"/>
      <c r="E46" s="353"/>
      <c r="F46" s="353"/>
      <c r="G46" s="353"/>
      <c r="H46" s="353"/>
      <c r="I46" s="353"/>
      <c r="J46" s="353"/>
      <c r="K46" s="353"/>
      <c r="L46" s="353"/>
      <c r="M46" s="353"/>
      <c r="N46" s="353"/>
      <c r="O46" s="353"/>
      <c r="P46" s="353"/>
      <c r="Q46" s="354"/>
      <c r="AO46" s="30"/>
      <c r="AP46" s="30"/>
      <c r="AQ46" s="30"/>
      <c r="AR46" s="30"/>
      <c r="AS46" s="30"/>
    </row>
    <row r="47" spans="1:45" ht="10.5" customHeight="1" thickBot="1">
      <c r="A47" s="41"/>
      <c r="B47" s="65"/>
      <c r="C47" s="65"/>
      <c r="D47" s="355"/>
      <c r="E47" s="355"/>
      <c r="F47" s="66"/>
      <c r="G47" s="66"/>
      <c r="H47" s="66"/>
      <c r="I47" s="66"/>
      <c r="J47" s="355"/>
      <c r="K47" s="355"/>
      <c r="L47" s="355"/>
      <c r="M47" s="355"/>
      <c r="N47" s="355"/>
      <c r="O47" s="355"/>
      <c r="P47" s="355"/>
      <c r="Q47" s="356"/>
      <c r="AO47" s="30"/>
      <c r="AP47" s="30"/>
      <c r="AQ47" s="30"/>
      <c r="AR47" s="30"/>
      <c r="AS47" s="30"/>
    </row>
    <row r="48" spans="1:45" ht="17.100000000000001" customHeight="1" thickBot="1">
      <c r="A48" s="11"/>
      <c r="B48" s="357" t="s">
        <v>12</v>
      </c>
      <c r="C48" s="358"/>
      <c r="D48" s="359"/>
      <c r="E48" s="360"/>
      <c r="F48" s="64" t="s">
        <v>13</v>
      </c>
      <c r="G48" s="361"/>
      <c r="H48" s="362"/>
      <c r="I48" s="362"/>
      <c r="J48" s="363"/>
      <c r="K48" s="64" t="s">
        <v>11</v>
      </c>
      <c r="L48" s="410"/>
      <c r="M48" s="362"/>
      <c r="N48" s="362"/>
      <c r="O48" s="362"/>
      <c r="P48" s="36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406" t="s">
        <v>55</v>
      </c>
      <c r="B50" s="406"/>
      <c r="C50" s="406"/>
      <c r="D50" s="406"/>
      <c r="E50" s="406"/>
      <c r="F50" s="406"/>
      <c r="G50" s="406"/>
      <c r="H50" s="406"/>
      <c r="I50" s="406"/>
      <c r="J50" s="406"/>
      <c r="K50" s="406"/>
      <c r="L50" s="406"/>
      <c r="M50" s="406"/>
      <c r="N50" s="406"/>
      <c r="O50" s="406"/>
      <c r="P50" s="406"/>
      <c r="Q50" s="406"/>
      <c r="AO50" s="30"/>
      <c r="AP50" s="30"/>
      <c r="AQ50" s="30"/>
      <c r="AR50" s="30"/>
      <c r="AS50" s="30"/>
    </row>
    <row r="51" spans="1:45" ht="21" customHeight="1">
      <c r="A51" s="407"/>
      <c r="B51" s="407"/>
      <c r="C51" s="407"/>
      <c r="D51" s="407"/>
      <c r="E51" s="407"/>
      <c r="F51" s="407"/>
      <c r="G51" s="407"/>
      <c r="H51" s="407"/>
      <c r="I51" s="407"/>
      <c r="J51" s="407"/>
      <c r="K51" s="407"/>
      <c r="L51" s="407"/>
      <c r="M51" s="407"/>
      <c r="N51" s="407"/>
      <c r="O51" s="407"/>
      <c r="P51" s="407"/>
      <c r="Q51" s="407"/>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408" t="s">
        <v>144</v>
      </c>
      <c r="M53" s="409"/>
      <c r="N53" s="220" t="s">
        <v>21</v>
      </c>
      <c r="O53" s="221"/>
      <c r="P53" s="221"/>
      <c r="Q53" s="221"/>
      <c r="AI53" s="76"/>
    </row>
    <row r="54" spans="1:45" ht="12" hidden="1" outlineLevel="1" thickBot="1">
      <c r="A54" s="222">
        <f>$B$10</f>
        <v>20</v>
      </c>
      <c r="B54" s="223">
        <f>G10</f>
        <v>0</v>
      </c>
      <c r="C54" s="223"/>
      <c r="D54" s="224">
        <f>N10</f>
        <v>0</v>
      </c>
      <c r="E54" s="224">
        <f>COUNTIF($C$13:$C$43,"休暇")</f>
        <v>0</v>
      </c>
      <c r="F54" s="225">
        <f>A54-E54</f>
        <v>20</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97" t="str" cm="1">
        <f t="array" ref="L54">_xlfn.IFS(N54="裁量労働制",L57,N54="固定残業制",L58,N54="管理職",L56,N54="一般従業員",L59,N54="(大学・国研等)管理職",L60,N54="(大学・国研等)裁量労働制",L61,TRUE,"-")</f>
        <v>-</v>
      </c>
      <c r="M54" s="398"/>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20</v>
      </c>
      <c r="B56" s="223">
        <f>B54</f>
        <v>0</v>
      </c>
      <c r="C56" s="223"/>
      <c r="D56" s="233"/>
      <c r="E56" s="224">
        <f>E54</f>
        <v>0</v>
      </c>
      <c r="F56" s="225">
        <f>A56-E56</f>
        <v>20</v>
      </c>
      <c r="G56" s="233">
        <f>G54</f>
        <v>0</v>
      </c>
      <c r="H56" s="224">
        <f>H54</f>
        <v>0</v>
      </c>
      <c r="I56" s="224">
        <f>I54</f>
        <v>0</v>
      </c>
      <c r="J56" s="233">
        <f>J54</f>
        <v>0</v>
      </c>
      <c r="K56" s="219"/>
      <c r="L56" s="397">
        <f>ROUNDDOWN(IF((B56*F56-G56)&gt;=(H56+I56+J56),H56+J56,IF((B56*F56-G56)&lt;=(H56+I56+J56),(B56*F56-G56)*(H56+J56)/(H56+I56+J56))),2)</f>
        <v>0</v>
      </c>
      <c r="M56" s="398"/>
      <c r="N56" s="228" t="s">
        <v>84</v>
      </c>
      <c r="O56" s="228"/>
      <c r="P56" s="228"/>
      <c r="Q56" s="228"/>
    </row>
    <row r="57" spans="1:45" ht="12" hidden="1" outlineLevel="1" thickBot="1">
      <c r="A57" s="222">
        <f>A54</f>
        <v>20</v>
      </c>
      <c r="B57" s="223">
        <f>B54</f>
        <v>0</v>
      </c>
      <c r="C57" s="223"/>
      <c r="D57" s="234">
        <f>D54</f>
        <v>0</v>
      </c>
      <c r="E57" s="224">
        <f>E54</f>
        <v>0</v>
      </c>
      <c r="F57" s="225">
        <f>A57-E57</f>
        <v>20</v>
      </c>
      <c r="G57" s="233">
        <f>G54</f>
        <v>0</v>
      </c>
      <c r="H57" s="224">
        <f>H54</f>
        <v>0</v>
      </c>
      <c r="I57" s="224">
        <f>I54</f>
        <v>0</v>
      </c>
      <c r="J57" s="224">
        <f>J54</f>
        <v>0</v>
      </c>
      <c r="K57" s="219"/>
      <c r="L57" s="397">
        <f>ROUNDDOWN(IF((D57*F57-G57)&gt;=(H57+I57),H57,IF((D57*F57-G57)&lt;(H57+I57),(D57*F57-G57)/(H57+I57)*H57))+J57,2)</f>
        <v>0</v>
      </c>
      <c r="M57" s="398"/>
      <c r="N57" s="228" t="s">
        <v>16</v>
      </c>
      <c r="O57" s="228"/>
      <c r="P57" s="228"/>
      <c r="Q57" s="228"/>
    </row>
    <row r="58" spans="1:45" ht="12" hidden="1" outlineLevel="1" thickBot="1">
      <c r="A58" s="222">
        <f>A54</f>
        <v>20</v>
      </c>
      <c r="B58" s="223">
        <f>B54</f>
        <v>0</v>
      </c>
      <c r="C58" s="223"/>
      <c r="D58" s="234">
        <f>D54</f>
        <v>0</v>
      </c>
      <c r="E58" s="224">
        <f>E54</f>
        <v>0</v>
      </c>
      <c r="F58" s="225">
        <f>A58-E58</f>
        <v>20</v>
      </c>
      <c r="G58" s="233">
        <f>G54</f>
        <v>0</v>
      </c>
      <c r="H58" s="224">
        <f>H54</f>
        <v>0</v>
      </c>
      <c r="I58" s="224">
        <f>I54</f>
        <v>0</v>
      </c>
      <c r="J58" s="224">
        <f>J54</f>
        <v>0</v>
      </c>
      <c r="K58" s="219"/>
      <c r="L58" s="397">
        <f>ROUNDDOWN(IF((B58*F58-G58)&gt;=(H58+I58),H58,IF((H58+I58)&lt;(B58*F58-G58+D58),(B58*F58-G58)*H58/(H58+I58),(B58*F58-G58)*H58/(H58+I58)+((H58+I58)-(B58*F58-G58+D58))*H58/(H58+I58)))+J58,2)</f>
        <v>0</v>
      </c>
      <c r="M58" s="398"/>
      <c r="N58" s="228" t="s">
        <v>17</v>
      </c>
      <c r="O58" s="228"/>
      <c r="P58" s="228"/>
      <c r="Q58" s="228"/>
    </row>
    <row r="59" spans="1:45" ht="12" hidden="1" outlineLevel="1" thickBot="1">
      <c r="A59" s="235"/>
      <c r="B59" s="235"/>
      <c r="C59" s="235"/>
      <c r="D59" s="236"/>
      <c r="E59" s="236"/>
      <c r="F59" s="236"/>
      <c r="G59" s="236"/>
      <c r="H59" s="236"/>
      <c r="I59" s="236"/>
      <c r="J59" s="236"/>
      <c r="K59" s="235"/>
      <c r="L59" s="397">
        <f>H54+J54</f>
        <v>0</v>
      </c>
      <c r="M59" s="398"/>
      <c r="N59" s="228" t="s">
        <v>18</v>
      </c>
      <c r="O59" s="228"/>
      <c r="P59" s="228"/>
      <c r="Q59" s="228"/>
    </row>
    <row r="60" spans="1:45" ht="14.25" hidden="1" outlineLevel="1" thickBot="1">
      <c r="A60" s="222">
        <f>A54</f>
        <v>20</v>
      </c>
      <c r="B60" s="223">
        <f>B54</f>
        <v>0</v>
      </c>
      <c r="C60" s="223"/>
      <c r="D60" s="234"/>
      <c r="E60" s="224">
        <f>E54</f>
        <v>0</v>
      </c>
      <c r="F60" s="225">
        <f>A60-E60</f>
        <v>20</v>
      </c>
      <c r="G60" s="233"/>
      <c r="H60" s="224">
        <f>H54</f>
        <v>0</v>
      </c>
      <c r="I60" s="224">
        <f>I54</f>
        <v>0</v>
      </c>
      <c r="J60" s="224">
        <f>J54</f>
        <v>0</v>
      </c>
      <c r="K60" s="219"/>
      <c r="L60" s="397">
        <f>ROUNDDOWN(IF((A60*B60)&gt;=(H60+J60+I60),(A60*B60),IF((A60*B60)&lt;(H60+J60+I60),(H60+J60+I60))),2)</f>
        <v>0</v>
      </c>
      <c r="M60" s="399"/>
      <c r="N60" s="237" t="s">
        <v>108</v>
      </c>
      <c r="O60" s="228"/>
      <c r="P60" s="228"/>
      <c r="Q60" s="228"/>
    </row>
    <row r="61" spans="1:45" ht="14.25" hidden="1" outlineLevel="1" thickBot="1">
      <c r="A61" s="222">
        <f>A54</f>
        <v>20</v>
      </c>
      <c r="B61" s="223">
        <f>B54</f>
        <v>0</v>
      </c>
      <c r="C61" s="223"/>
      <c r="D61" s="234">
        <f>D54</f>
        <v>0</v>
      </c>
      <c r="E61" s="224">
        <f>E54</f>
        <v>0</v>
      </c>
      <c r="F61" s="225">
        <f>A61-E61</f>
        <v>20</v>
      </c>
      <c r="G61" s="233">
        <f>G54</f>
        <v>0</v>
      </c>
      <c r="H61" s="224">
        <f>H54</f>
        <v>0</v>
      </c>
      <c r="I61" s="224">
        <f>I54</f>
        <v>0</v>
      </c>
      <c r="J61" s="224">
        <f>J54</f>
        <v>0</v>
      </c>
      <c r="K61" s="219"/>
      <c r="L61" s="397">
        <f>ROUNDDOWN(IF((A61*D61)+G61&gt;=(H61+J61+I61),(A61*D61)+G61,IF((A61*D61)+G61&lt;(H61+J61+I61),(H61+J61+I61))),2)</f>
        <v>0</v>
      </c>
      <c r="M61" s="399"/>
      <c r="N61" s="237" t="s">
        <v>109</v>
      </c>
      <c r="O61" s="228"/>
      <c r="P61" s="228"/>
      <c r="Q61" s="228"/>
    </row>
    <row r="62" spans="1:45" ht="12" hidden="1" outlineLevel="1" thickBot="1">
      <c r="A62" s="235"/>
      <c r="B62" s="235"/>
      <c r="C62" s="235"/>
      <c r="D62" s="235"/>
      <c r="E62" s="235"/>
      <c r="F62" s="235"/>
      <c r="G62" s="235"/>
      <c r="H62" s="235"/>
      <c r="I62" s="235"/>
      <c r="J62" s="235"/>
      <c r="K62" s="235"/>
      <c r="L62" s="238"/>
      <c r="M62" s="238"/>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40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01"/>
      <c r="D64" s="402" t="str" cm="1">
        <f t="array" ref="D64">IF(AND(B95="",B126="",B157=""),"●",IF(_xlfn.IFS($N$54="管理職",B95,$N$54="裁量労働制",B126,$N$54="固定残業制",B157,TRUE,"")=0,"",_xlfn.IFS($N$54="管理職",B95,$N$54="裁量労働制",B126,$N$54="固定残業制",B157,TRUE,"")))</f>
        <v/>
      </c>
      <c r="E64" s="403"/>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40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05"/>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424"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25"/>
      <c r="N68" s="425"/>
      <c r="O68" s="426"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7"/>
      <c r="Q68" s="119"/>
    </row>
    <row r="69" spans="1:18" ht="16.5" customHeight="1">
      <c r="A69" s="115"/>
      <c r="B69" s="428"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9"/>
      <c r="D69" s="430"/>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1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1"/>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414" t="str" cm="1">
        <f t="array" ref="B71">IF(AND(B101="",B132="",B163=""),"●",IF(_xlfn.IFS($N$54="管理職",B101,$N$54="裁量労働制",B132,$N$54="固定残業制",B163,TRUE,"")=0,"",_xlfn.IFS($N$54="管理職",B101,$N$54="裁量労働制",B132,$N$54="固定残業制",B163,TRUE,"")))</f>
        <v/>
      </c>
      <c r="C71" s="414"/>
      <c r="D71" s="414"/>
      <c r="E71" s="414"/>
      <c r="F71" s="414"/>
      <c r="G71" s="432" t="str" cm="1">
        <f t="array" ref="G71">IF(AND(H101="",H132="",H163=""),"●",IF(_xlfn.IFS($N$54="管理職",H101,$N$54="裁量労働制",H132,$N$54="固定残業制",H163,TRUE,"")=0,"",_xlfn.IFS($N$54="管理職",H101,$N$54="裁量労働制",H132,$N$54="固定残業制",H163,TRUE,"")))</f>
        <v/>
      </c>
      <c r="H71" s="432"/>
      <c r="I71" s="80"/>
      <c r="J71" s="80"/>
      <c r="K71" s="239"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411" t="str" cm="1">
        <f t="array" ref="B72">IF(AND(B102="",B133="",B164=""),"●",IF(_xlfn.IFS($N$54="管理職",B102,$N$54="裁量労働制",B133,$N$54="固定残業制",B164,TRUE,"")=0,"",_xlfn.IFS($N$54="管理職",B102,$N$54="裁量労働制",B133,$N$54="固定残業制",B164,TRUE,"")))</f>
        <v/>
      </c>
      <c r="C72" s="412"/>
      <c r="D72" s="413"/>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0"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414" t="str" cm="1">
        <f t="array" ref="B76">IF(AND(B106="",B137="",B166=""),"●",IF(_xlfn.IFS($N$54="管理職",B106,$N$54="裁量労働制",B137,$N$54="固定残業制",B166,TRUE,"")=0,"",_xlfn.IFS($N$54="管理職",B106,$N$54="裁量労働制",B137,$N$54="固定残業制",B166,TRUE,"")))</f>
        <v/>
      </c>
      <c r="C76" s="414"/>
      <c r="D76" s="414"/>
      <c r="E76" s="414"/>
      <c r="F76" s="414"/>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415" t="str" cm="1">
        <f t="array" ref="B78">IF(AND(B108="",B139="",B168=""),"●",IF(_xlfn.IFS($N$54="管理職",B108,$N$54="裁量労働制",B139,$N$54="固定残業制",B168,TRUE,"")=0,"",_xlfn.IFS($N$54="管理職",B108,$N$54="裁量労働制",B139,$N$54="固定残業制",B168,TRUE,"")))</f>
        <v/>
      </c>
      <c r="C78" s="416"/>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2"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417" t="str" cm="1">
        <f t="array" ref="B83">IF(AND(B114="",B145="",B174=""),"●",IF(_xlfn.IFS($N$54="管理職",B114,$N$54="裁量労働制",B145,$N$54="固定残業制",B174,TRUE,"")=0,"",_xlfn.IFS($N$54="管理職",B114,$N$54="裁量労働制",B145,$N$54="固定残業制",B174,TRUE,"")))</f>
        <v/>
      </c>
      <c r="C83" s="418"/>
      <c r="D83" s="418"/>
      <c r="E83" s="419"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420"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421" t="str" cm="1">
        <f t="array" ref="B84">IF(AND(B115="",B146="",B175=""),"●",IF(_xlfn.IFS($N$54="管理職",B115,$N$54="裁量労働制",B146,$N$54="固定残業制",B175,TRUE,"")=0,"",_xlfn.IFS($N$54="管理職",B115,$N$54="裁量労働制",B146,$N$54="固定残業制",B175,TRUE,"")))</f>
        <v/>
      </c>
      <c r="C84" s="422" t="str" cm="1">
        <f t="array" ref="C84">IF(AND(C115="",C146="",C175=""),"●",IF(_xlfn.IFS($N$54="管理職",C115,$N$54="裁量労働制",C146,$N$54="固定残業制",C175,TRUE,"")=0,"",_xlfn.IFS($N$54="管理職",C115,$N$54="裁量労働制",C146,$N$54="固定残業制",C175,TRUE,"")))</f>
        <v>●</v>
      </c>
      <c r="D84" s="423"/>
      <c r="E84" s="418"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420"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417" t="str" cm="1">
        <f t="array" ref="B87">IF(AND(B118="",B149="",B178=""),"●",IF(_xlfn.IFS($N$54="管理職",B118,$N$54="裁量労働制",B149,$N$54="固定残業制",B178,TRUE,"")=0,"",_xlfn.IFS($N$54="管理職",B118,$N$54="裁量労働制",B149,$N$54="固定残業制",B178,TRUE,"")))</f>
        <v/>
      </c>
      <c r="C87" s="418"/>
      <c r="D87" s="418"/>
      <c r="E87" s="419"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420"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421" t="str" cm="1">
        <f t="array" ref="B88">IF(AND(B119="",B150="",B179=""),"●",IF(_xlfn.IFS($N$54="管理職",B119,$N$54="裁量労働制",B150,$N$54="固定残業制",B179,TRUE,"")=0,"",_xlfn.IFS($N$54="管理職",B119,$N$54="裁量労働制",B150,$N$54="固定残業制",B179,TRUE,"")))</f>
        <v/>
      </c>
      <c r="C88" s="422" t="str" cm="1">
        <f t="array" ref="C88">IF(AND(C119="",C150="",C179=""),"●",IF(_xlfn.IFS($N$54="管理職",C119,$N$54="裁量労働制",C150,$N$54="固定残業制",C179,TRUE,"")=0,"",_xlfn.IFS($N$54="管理職",C119,$N$54="裁量労働制",C150,$N$54="固定残業制",C179,TRUE,"")))</f>
        <v>●</v>
      </c>
      <c r="D88" s="423"/>
      <c r="E88" s="418"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420"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419" t="str" cm="1">
        <f t="array" ref="G90">IF(AND(G121="",G152="",G181=""),"●",IF(_xlfn.IFS($N$54="管理職",G121,$N$54="裁量労働制",G152,$N$54="固定残業制",G181,TRUE,"")=0,"",_xlfn.IFS($N$54="管理職",G121,$N$54="裁量労働制",G152,$N$54="固定残業制",G181,TRUE,"")))</f>
        <v/>
      </c>
      <c r="H90" s="3"/>
      <c r="I90" s="3"/>
      <c r="J90" s="243" t="str" cm="1">
        <f t="array" ref="J90">IF(AND(J121="",J152="",J181=""),"●",IF(_xlfn.IFS($N$54="管理職",J121,$N$54="裁量労働制",J152,$N$54="固定残業制",J181,TRUE,"")=0,"",_xlfn.IFS($N$54="管理職",J121,$N$54="裁量労働制",J152,$N$54="固定残業制",J181,TRUE,"")))</f>
        <v/>
      </c>
      <c r="K90" s="88"/>
      <c r="L90" s="44"/>
      <c r="M90" s="440" t="str" cm="1">
        <f t="array" ref="M90">IF(AND(M121="",M152="",M181=""),"●",IF(_xlfn.IFS($N$54="管理職",M121,$N$54="裁量労働制",M152,$N$54="固定残業制",M181,TRUE,"")=0,"",_xlfn.IFS($N$54="管理職",M121,$N$54="裁量労働制",M152,$N$54="固定残業制",M181,TRUE,"")))</f>
        <v/>
      </c>
      <c r="N90" s="441"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442" t="str" cm="1">
        <f t="array" ref="B91">IF(AND(B122="",B153="",B182=""),"●",IF(_xlfn.IFS($N$54="管理職",B122,$N$54="裁量労働制",B153,$N$54="固定残業制",B182,TRUE,"")=0,"",_xlfn.IFS($N$54="管理職",B122,$N$54="裁量労働制",B153,$N$54="固定残業制",B182,TRUE,"")))</f>
        <v/>
      </c>
      <c r="C91" s="423" t="str" cm="1">
        <f t="array" ref="C91">IF(AND(C122="",C153="",C182=""),"●",IF(_xlfn.IFS($N$54="管理職",C122,$N$54="裁量労働制",C153,$N$54="固定残業制",C182,TRUE,"")=0,"",_xlfn.IFS($N$54="管理職",C122,$N$54="裁量労働制",C153,$N$54="固定残業制",C182,TRUE,"")))</f>
        <v>●</v>
      </c>
      <c r="D91" s="139"/>
      <c r="E91" s="87"/>
      <c r="F91" s="244" t="str" cm="1">
        <f t="array" ref="F91">IF(AND(F122="",F153="",F182=""),"●",IF(_xlfn.IFS($N$54="管理職",F122,$N$54="裁量労働制",F153,$N$54="固定残業制",F182,TRUE,"")=0,"",_xlfn.IFS($N$54="管理職",F122,$N$54="裁量労働制",F153,$N$54="固定残業制",F182,TRUE,"")))</f>
        <v/>
      </c>
      <c r="G91" s="418"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50" t="s">
        <v>56</v>
      </c>
      <c r="B93" s="245" t="s">
        <v>135</v>
      </c>
      <c r="C93" s="246"/>
      <c r="D93" s="247"/>
      <c r="E93" s="247"/>
      <c r="F93" s="247"/>
      <c r="G93" s="247"/>
      <c r="H93" s="247"/>
      <c r="I93" s="247"/>
      <c r="J93" s="248"/>
      <c r="K93" s="248"/>
      <c r="L93" s="248"/>
      <c r="M93" s="248"/>
      <c r="N93" s="248"/>
      <c r="O93" s="248"/>
      <c r="P93" s="248"/>
      <c r="Q93" s="251"/>
    </row>
    <row r="94" spans="1:18" ht="16.5" hidden="1" outlineLevel="1">
      <c r="A94" s="252"/>
      <c r="B94" s="253" t="str">
        <f>$A$53</f>
        <v>所定労働日数(日/月)</v>
      </c>
      <c r="C94" s="249"/>
      <c r="D94" s="252"/>
      <c r="E94" s="236">
        <f>$A$54</f>
        <v>20</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20</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464">
        <f>O95</f>
        <v>0</v>
      </c>
      <c r="C99" s="465"/>
      <c r="D99" s="275"/>
      <c r="E99" s="276" t="str" cm="1">
        <f t="array" ref="E99">_xlfn.IFS(B99&lt;G99,"＜",B99&gt;=G99,"≧",TRUE,"")</f>
        <v>≧</v>
      </c>
      <c r="F99" s="257"/>
      <c r="G99" s="277">
        <f>$H$54+$I$54+$J$54</f>
        <v>0</v>
      </c>
      <c r="H99" s="252" t="s">
        <v>57</v>
      </c>
      <c r="I99" s="263" t="s">
        <v>58</v>
      </c>
      <c r="J99" s="277">
        <f>$H$54</f>
        <v>0</v>
      </c>
      <c r="K99" s="276" t="s">
        <v>86</v>
      </c>
      <c r="L99" s="439">
        <f>$I$54</f>
        <v>0</v>
      </c>
      <c r="M99" s="46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49"/>
      <c r="D100" s="275"/>
      <c r="E100" s="275"/>
      <c r="F100" s="275"/>
      <c r="G100" s="252"/>
      <c r="H100" s="277"/>
      <c r="I100" s="275" t="s">
        <v>87</v>
      </c>
      <c r="J100" s="275" t="s">
        <v>87</v>
      </c>
      <c r="K100" s="275" t="s">
        <v>87</v>
      </c>
      <c r="L100" s="249"/>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49"/>
      <c r="D101" s="275"/>
      <c r="E101" s="276"/>
      <c r="F101" s="266"/>
      <c r="G101" s="257"/>
      <c r="H101" s="277"/>
      <c r="I101" s="252"/>
      <c r="J101" s="263"/>
      <c r="K101" s="277"/>
      <c r="L101" s="249"/>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49"/>
      <c r="D102" s="275"/>
      <c r="E102" s="276"/>
      <c r="F102" s="277">
        <f>$H$54</f>
        <v>0</v>
      </c>
      <c r="G102" s="263"/>
      <c r="H102" s="252" t="s">
        <v>86</v>
      </c>
      <c r="I102" s="257"/>
      <c r="J102" s="256" t="str">
        <f>$J$53</f>
        <v>休日NEDO従事時間(h/月)</v>
      </c>
      <c r="K102" s="277"/>
      <c r="L102" s="249"/>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49"/>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49"/>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49"/>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49"/>
      <c r="D106" s="275"/>
      <c r="E106" s="219"/>
      <c r="F106" s="266"/>
      <c r="G106" s="277"/>
      <c r="H106" s="249"/>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439"/>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433">
        <f>O95</f>
        <v>0</v>
      </c>
      <c r="C108" s="434"/>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438"/>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49"/>
      <c r="D125" s="252"/>
      <c r="E125" s="236">
        <f>$A$54</f>
        <v>20</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20</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433">
        <f>O126</f>
        <v>0</v>
      </c>
      <c r="C130" s="434"/>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49"/>
      <c r="D131" s="275" t="s">
        <v>87</v>
      </c>
      <c r="E131" s="275" t="s">
        <v>87</v>
      </c>
      <c r="F131" s="275" t="s">
        <v>87</v>
      </c>
      <c r="G131" s="252"/>
      <c r="H131" s="277"/>
      <c r="I131" s="252"/>
      <c r="J131" s="263"/>
      <c r="K131" s="277"/>
      <c r="L131" s="249"/>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49"/>
      <c r="D132" s="275"/>
      <c r="E132" s="276"/>
      <c r="F132" s="266"/>
      <c r="G132" s="257"/>
      <c r="H132" s="277"/>
      <c r="I132" s="252"/>
      <c r="J132" s="263"/>
      <c r="K132" s="277"/>
      <c r="L132" s="249"/>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49"/>
      <c r="D133" s="275"/>
      <c r="E133" s="276"/>
      <c r="F133" s="277">
        <f>$H$54</f>
        <v>0</v>
      </c>
      <c r="G133" s="263"/>
      <c r="H133" s="277"/>
      <c r="I133" s="252"/>
      <c r="J133" s="263"/>
      <c r="K133" s="277"/>
      <c r="L133" s="249"/>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49"/>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49"/>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49"/>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49"/>
      <c r="D137" s="275"/>
      <c r="E137" s="219"/>
      <c r="F137" s="266"/>
      <c r="G137" s="277"/>
      <c r="H137" s="249"/>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49"/>
      <c r="J138" s="230"/>
      <c r="K138" s="232">
        <f>$H$54</f>
        <v>0</v>
      </c>
      <c r="L138" s="219"/>
      <c r="M138" s="435"/>
      <c r="N138" s="261"/>
      <c r="O138" s="437"/>
      <c r="P138" s="439"/>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433">
        <f>$O$126</f>
        <v>0</v>
      </c>
      <c r="C139" s="434"/>
      <c r="D139" s="275"/>
      <c r="E139" s="261" t="s">
        <v>51</v>
      </c>
      <c r="F139" s="300" t="str">
        <f>"("&amp;$H$138&amp;" "&amp;$K$138&amp;" + "&amp;$I$53&amp;" "&amp;$I$54&amp;")"</f>
        <v>(NEDO事業の従事時間(h/月) 0 + 他の公的事業従事時間(h/月) 0)</v>
      </c>
      <c r="G139" s="291"/>
      <c r="H139" s="292"/>
      <c r="I139" s="292"/>
      <c r="J139" s="292"/>
      <c r="K139" s="292"/>
      <c r="L139" s="292"/>
      <c r="M139" s="436"/>
      <c r="N139" s="296"/>
      <c r="O139" s="438"/>
      <c r="P139" s="438"/>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49"/>
      <c r="D156" s="252"/>
      <c r="E156" s="301">
        <f>A54</f>
        <v>20</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20</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462"/>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445" t="str">
        <f>TEXT($B$58*$F$58-G58,"###.00")&amp;" /固定除く"</f>
        <v>.00 /固定除く</v>
      </c>
      <c r="C161" s="438"/>
      <c r="D161" s="438"/>
      <c r="E161" s="276" t="str" cm="1">
        <f t="array" ref="E161">_xlfn.IFS(($B$58*$F$58-G58)&lt;G161,"＜",($B$58*$F$58-G58)&gt;=G161,"≧",TRUE,"")</f>
        <v>≧</v>
      </c>
      <c r="F161" s="257"/>
      <c r="G161" s="277">
        <f>$H$54+$I$54</f>
        <v>0</v>
      </c>
      <c r="H161" s="303" t="s">
        <v>57</v>
      </c>
      <c r="I161" s="263"/>
      <c r="J161" s="463">
        <f>$H$54</f>
        <v>0</v>
      </c>
      <c r="K161" s="438"/>
      <c r="L161" s="308"/>
      <c r="M161" s="296"/>
      <c r="N161" s="303" t="s">
        <v>61</v>
      </c>
      <c r="O161" s="296">
        <f>$I$54</f>
        <v>0</v>
      </c>
      <c r="P161" s="462"/>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49"/>
      <c r="D162" s="275"/>
      <c r="E162" s="276"/>
      <c r="F162" s="257"/>
      <c r="G162" s="252"/>
      <c r="H162" s="277"/>
      <c r="I162" s="252"/>
      <c r="J162" s="263"/>
      <c r="K162" s="277"/>
      <c r="L162" s="249"/>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437"/>
      <c r="P163" s="462"/>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445" t="str">
        <f>TEXT($B$58*$F$58+$D$58-G58,"###.00")&amp;" /固定含む"</f>
        <v>.00 /固定含む</v>
      </c>
      <c r="C164" s="438"/>
      <c r="D164" s="438"/>
      <c r="E164" s="276" t="str" cm="1">
        <f t="array" ref="E164">_xlfn.IFS(($B$58*$F$58+$D$58-G58)&lt;G164,"＜",($B$58*$F$58+$D$58-G58)&gt;=G164,"≧",TRUE,"")</f>
        <v>≧</v>
      </c>
      <c r="F164" s="257"/>
      <c r="G164" s="277">
        <f>$H$54+$I$54</f>
        <v>0</v>
      </c>
      <c r="H164" s="303" t="s">
        <v>57</v>
      </c>
      <c r="I164" s="277"/>
      <c r="J164" s="310">
        <f>$H$54</f>
        <v>0</v>
      </c>
      <c r="K164" s="276"/>
      <c r="L164" s="311" t="s">
        <v>61</v>
      </c>
      <c r="M164" s="296"/>
      <c r="N164" s="296">
        <f>$I$54</f>
        <v>0</v>
      </c>
      <c r="O164" s="438"/>
      <c r="P164" s="462"/>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49"/>
      <c r="D165" s="275" t="s">
        <v>87</v>
      </c>
      <c r="E165" s="275" t="s">
        <v>87</v>
      </c>
      <c r="F165" s="275" t="s">
        <v>87</v>
      </c>
      <c r="G165" s="252"/>
      <c r="H165" s="277"/>
      <c r="I165" s="252"/>
      <c r="J165" s="263"/>
      <c r="K165" s="277"/>
      <c r="L165" s="249"/>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49"/>
      <c r="D166" s="275" t="s">
        <v>87</v>
      </c>
      <c r="E166" s="275" t="s">
        <v>87</v>
      </c>
      <c r="F166" s="275" t="s">
        <v>87</v>
      </c>
      <c r="G166" s="252"/>
      <c r="H166" s="277"/>
      <c r="I166" s="252"/>
      <c r="J166" s="263"/>
      <c r="K166" s="277"/>
      <c r="L166" s="249"/>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49"/>
      <c r="D167" s="275" t="s">
        <v>87</v>
      </c>
      <c r="E167" s="275" t="s">
        <v>87</v>
      </c>
      <c r="F167" s="275" t="s">
        <v>87</v>
      </c>
      <c r="G167" s="252"/>
      <c r="H167" s="277"/>
      <c r="I167" s="235"/>
      <c r="J167" s="263"/>
      <c r="K167" s="277"/>
      <c r="L167" s="249"/>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49"/>
      <c r="D168" s="275" t="s">
        <v>87</v>
      </c>
      <c r="E168" s="275" t="s">
        <v>87</v>
      </c>
      <c r="F168" s="275" t="s">
        <v>87</v>
      </c>
      <c r="G168" s="252"/>
      <c r="H168" s="277"/>
      <c r="I168" s="252"/>
      <c r="J168" s="263"/>
      <c r="K168" s="277"/>
      <c r="L168" s="249"/>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49"/>
      <c r="D169" s="275"/>
      <c r="E169" s="275"/>
      <c r="F169" s="275"/>
      <c r="G169" s="252"/>
      <c r="H169" s="277"/>
      <c r="I169" s="252"/>
      <c r="J169" s="263"/>
      <c r="K169" s="277"/>
      <c r="L169" s="249"/>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49"/>
      <c r="C170" s="249"/>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49"/>
      <c r="D171" s="275"/>
      <c r="E171" s="276"/>
      <c r="F171" s="277">
        <f>H54</f>
        <v>0</v>
      </c>
      <c r="G171" s="263"/>
      <c r="H171" s="277"/>
      <c r="I171" s="252"/>
      <c r="J171" s="263"/>
      <c r="K171" s="277"/>
      <c r="L171" s="249"/>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49"/>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49"/>
      <c r="C173" s="249"/>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437" t="s">
        <v>51</v>
      </c>
      <c r="F174" s="252"/>
      <c r="G174" s="252"/>
      <c r="H174" s="267" t="str">
        <f>$H$53</f>
        <v>NEDO事業の従事時間(h/月)</v>
      </c>
      <c r="I174" s="249"/>
      <c r="J174" s="230"/>
      <c r="K174" s="232">
        <f>$H$54</f>
        <v>0</v>
      </c>
      <c r="L174" s="219"/>
      <c r="M174" s="219"/>
      <c r="N174" s="461"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445" t="str">
        <f>TEXT($B$58*$F$58-G58,"###.00")&amp;" /固定除く"</f>
        <v>.00 /固定除く</v>
      </c>
      <c r="C175" s="438"/>
      <c r="D175" s="438"/>
      <c r="E175" s="438"/>
      <c r="F175" s="300" t="str">
        <f>H174&amp;" "&amp;K$174&amp;" + "&amp;$I$53&amp;" "&amp;$I$54</f>
        <v>NEDO事業の従事時間(h/月) 0 + 他の公的事業従事時間(h/月) 0</v>
      </c>
      <c r="G175" s="291"/>
      <c r="H175" s="292"/>
      <c r="I175" s="292"/>
      <c r="J175" s="292"/>
      <c r="K175" s="292"/>
      <c r="L175" s="292"/>
      <c r="M175" s="219"/>
      <c r="N175" s="461"/>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49"/>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49"/>
      <c r="C177" s="249"/>
      <c r="D177" s="275"/>
      <c r="E177" s="219"/>
      <c r="F177" s="266"/>
      <c r="G177" s="277"/>
      <c r="H177" s="249"/>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437" t="s">
        <v>51</v>
      </c>
      <c r="F178" s="252"/>
      <c r="G178" s="252"/>
      <c r="H178" s="267" t="str">
        <f>$H$53</f>
        <v>NEDO事業の従事時間(h/月)</v>
      </c>
      <c r="I178" s="249"/>
      <c r="J178" s="230"/>
      <c r="K178" s="232">
        <f>$H$54</f>
        <v>0</v>
      </c>
      <c r="L178" s="219"/>
      <c r="M178" s="219"/>
      <c r="N178" s="461"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445" t="str">
        <f>TEXT($B$58*$F$58-G58,"###.00")&amp;" /固定除く"</f>
        <v>.00 /固定除く</v>
      </c>
      <c r="C179" s="438"/>
      <c r="D179" s="438"/>
      <c r="E179" s="438"/>
      <c r="F179" s="300" t="str">
        <f>H178&amp;" "&amp;K$174&amp;" + "&amp;$I$53&amp;" "&amp;$I$54</f>
        <v>NEDO事業の従事時間(h/月) 0 + 他の公的事業従事時間(h/月) 0</v>
      </c>
      <c r="G179" s="291"/>
      <c r="H179" s="292"/>
      <c r="I179" s="292"/>
      <c r="J179" s="292"/>
      <c r="K179" s="292"/>
      <c r="L179" s="292"/>
      <c r="M179" s="219"/>
      <c r="N179" s="461"/>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49"/>
      <c r="D180" s="275"/>
      <c r="E180" s="219"/>
      <c r="F180" s="266"/>
      <c r="G180" s="280" t="s">
        <v>61</v>
      </c>
      <c r="H180" s="249"/>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49"/>
      <c r="D181" s="257"/>
      <c r="E181" s="257"/>
      <c r="F181" s="319" t="str">
        <f>$O$156</f>
        <v>所定労働時間(h/月)</v>
      </c>
      <c r="G181" s="437" t="s">
        <v>51</v>
      </c>
      <c r="H181" s="252"/>
      <c r="I181" s="252"/>
      <c r="J181" s="267" t="str">
        <f>$H$53</f>
        <v>NEDO事業の従事時間(h/月)</v>
      </c>
      <c r="K181" s="249"/>
      <c r="L181" s="230"/>
      <c r="M181" s="443">
        <f>$H$54</f>
        <v>0</v>
      </c>
      <c r="N181" s="444"/>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445" t="str">
        <f>"( "&amp;H58+I58</f>
        <v>( 0</v>
      </c>
      <c r="C182" s="438"/>
      <c r="D182" s="320"/>
      <c r="E182" s="275"/>
      <c r="F182" s="288" t="str">
        <f>"ー　 "&amp;B58*F58-G58+D58&amp;"/固定含む )"</f>
        <v>ー　 0/固定含む )</v>
      </c>
      <c r="G182" s="438"/>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49"/>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49"/>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20</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433">
        <f>O188</f>
        <v>0</v>
      </c>
      <c r="C192" s="434"/>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49"/>
      <c r="D193" s="275"/>
      <c r="E193" s="275"/>
      <c r="F193" s="275"/>
      <c r="G193" s="252"/>
      <c r="H193" s="277"/>
      <c r="I193" s="252"/>
      <c r="J193" s="263"/>
      <c r="K193" s="277"/>
      <c r="L193" s="249"/>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49"/>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20</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433">
        <f>O219</f>
        <v>0</v>
      </c>
      <c r="C223" s="434"/>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49"/>
      <c r="D224" s="275"/>
      <c r="E224" s="275"/>
      <c r="F224" s="275"/>
      <c r="G224" s="252"/>
      <c r="H224" s="277"/>
      <c r="I224" s="252"/>
      <c r="J224" s="263"/>
      <c r="K224" s="277"/>
      <c r="L224" s="249"/>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I7nsygn7VGR5F0u3XuiP+fNAC9FMHVqzjwT+7v/BmuTyM7RIotSDswIpHiadiGOFYZ7hlX0DhSSp+J6nYHYKBw==" saltValue="zA/QqY3aH301IJAsDqq8Mw==" spinCount="100000" sheet="1" formatRows="0" selectLockedCells="1"/>
  <dataConsolidate/>
  <mergeCells count="114">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90:G91"/>
    <mergeCell ref="M90:N90"/>
    <mergeCell ref="B91:C91"/>
    <mergeCell ref="B76:F76"/>
    <mergeCell ref="B78:C78"/>
    <mergeCell ref="B83:D83"/>
    <mergeCell ref="E83:E84"/>
    <mergeCell ref="N83:N84"/>
    <mergeCell ref="B84:D84"/>
    <mergeCell ref="B72:D72"/>
    <mergeCell ref="L60:M60"/>
    <mergeCell ref="L61:M61"/>
    <mergeCell ref="B64:C64"/>
    <mergeCell ref="D64:E64"/>
    <mergeCell ref="B65:C65"/>
    <mergeCell ref="L68:N68"/>
    <mergeCell ref="B87:D87"/>
    <mergeCell ref="E87:E88"/>
    <mergeCell ref="N87:N88"/>
    <mergeCell ref="B88:D88"/>
    <mergeCell ref="B48:C48"/>
    <mergeCell ref="D48:E48"/>
    <mergeCell ref="G48:J48"/>
    <mergeCell ref="A50:Q51"/>
    <mergeCell ref="L48:P48"/>
    <mergeCell ref="O68:P68"/>
    <mergeCell ref="B69:D69"/>
    <mergeCell ref="L69:M69"/>
    <mergeCell ref="B71:F71"/>
    <mergeCell ref="G71:H71"/>
    <mergeCell ref="J30:Q36"/>
    <mergeCell ref="J37:Q43"/>
    <mergeCell ref="L53:M53"/>
    <mergeCell ref="L54:M54"/>
    <mergeCell ref="L56:M56"/>
    <mergeCell ref="L57:M57"/>
    <mergeCell ref="L58:M58"/>
    <mergeCell ref="L59:M59"/>
    <mergeCell ref="D47:E47"/>
    <mergeCell ref="J47:Q47"/>
    <mergeCell ref="I1:M1"/>
    <mergeCell ref="O1:P1"/>
    <mergeCell ref="R1:R3"/>
    <mergeCell ref="Y1:Y12"/>
    <mergeCell ref="E7:P7"/>
    <mergeCell ref="C8:D8"/>
    <mergeCell ref="A46:Q46"/>
    <mergeCell ref="O10:P10"/>
    <mergeCell ref="A11:A12"/>
    <mergeCell ref="B11:B12"/>
    <mergeCell ref="C11:C12"/>
    <mergeCell ref="D11:G11"/>
    <mergeCell ref="H11:H12"/>
    <mergeCell ref="I11:I12"/>
    <mergeCell ref="J11:Q12"/>
    <mergeCell ref="A9:A10"/>
    <mergeCell ref="E9:H9"/>
    <mergeCell ref="I9:J9"/>
    <mergeCell ref="N9:P9"/>
    <mergeCell ref="C10:D10"/>
    <mergeCell ref="E10:F10"/>
    <mergeCell ref="J13:Q15"/>
    <mergeCell ref="J16:Q22"/>
    <mergeCell ref="J23:Q29"/>
    <mergeCell ref="E8:H8"/>
    <mergeCell ref="N8:P8"/>
    <mergeCell ref="E6:P6"/>
    <mergeCell ref="C7:D7"/>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s>
  <phoneticPr fontId="2"/>
  <conditionalFormatting sqref="A13:I43">
    <cfRule type="expression" dxfId="167" priority="91">
      <formula>OR($C13="休暇",$C13="休日")</formula>
    </cfRule>
  </conditionalFormatting>
  <conditionalFormatting sqref="B13:B43">
    <cfRule type="expression" dxfId="166" priority="89">
      <formula>$B13="日"</formula>
    </cfRule>
    <cfRule type="expression" dxfId="165" priority="90">
      <formula>$B13="土"</formula>
    </cfRule>
  </conditionalFormatting>
  <conditionalFormatting sqref="B64 B68 F68 B71">
    <cfRule type="expression" dxfId="164" priority="35">
      <formula>OR($N$54="管理職",$N$54="裁量労働制",$N$54="固定残業制")</formula>
    </cfRule>
  </conditionalFormatting>
  <conditionalFormatting sqref="B64 B68 F68">
    <cfRule type="expression" dxfId="163" priority="3">
      <formula>OR($N$54="(大学・国研等)管理職",$N$54="(大学・国研等)裁量労働制")</formula>
    </cfRule>
  </conditionalFormatting>
  <conditionalFormatting sqref="B76">
    <cfRule type="expression" dxfId="162" priority="15">
      <formula>OR($N$54="管理職",$N$54="裁量労働制")</formula>
    </cfRule>
  </conditionalFormatting>
  <conditionalFormatting sqref="B77">
    <cfRule type="expression" dxfId="161" priority="29">
      <formula>OR($N$54="管理職",$N$54="裁量労働制")</formula>
    </cfRule>
  </conditionalFormatting>
  <conditionalFormatting sqref="B80">
    <cfRule type="expression" dxfId="160" priority="27">
      <formula>$N$54="固定残業制"</formula>
    </cfRule>
  </conditionalFormatting>
  <conditionalFormatting sqref="B83 B87 B90">
    <cfRule type="expression" dxfId="159" priority="24">
      <formula>$N$54="固定残業制"</formula>
    </cfRule>
  </conditionalFormatting>
  <conditionalFormatting sqref="B84 B88 B91">
    <cfRule type="expression" dxfId="158" priority="21">
      <formula>$N$54="固定残業制"</formula>
    </cfRule>
  </conditionalFormatting>
  <conditionalFormatting sqref="B65:C65 B69:C69 F69 B72:C72 B78:C78">
    <cfRule type="expression" dxfId="157" priority="9">
      <formula>OR($N$54="管理職",$N$54="裁量労働制")</formula>
    </cfRule>
  </conditionalFormatting>
  <conditionalFormatting sqref="B65:C65 B69:C69 F69 B72:C72">
    <cfRule type="expression" dxfId="156" priority="33">
      <formula>OR($N$54="管理職",$N$54="裁量労働制",$N$54="固定残業制")</formula>
    </cfRule>
  </conditionalFormatting>
  <conditionalFormatting sqref="B65:C65 B69:C69 F69">
    <cfRule type="expression" dxfId="155" priority="2">
      <formula>OR($N$54="(大学・国研等)管理職",$N$54="(大学・国研等)裁量労働制")</formula>
    </cfRule>
  </conditionalFormatting>
  <conditionalFormatting sqref="B69:D69">
    <cfRule type="expression" dxfId="154" priority="7">
      <formula>OR($N$54="管理職",$N$54="裁量労働制",$N$54="固定残業制",$N$54="(大学・国研等)管理職",$N$54="(大学・国研等)裁量労働制")</formula>
    </cfRule>
  </conditionalFormatting>
  <conditionalFormatting sqref="C64 F64:O64 C68 G68:O68 C71:N71">
    <cfRule type="expression" dxfId="153" priority="14">
      <formula>OR($N$54="管理職",$N$54="裁量労働制",$N$54="固定残業制")</formula>
    </cfRule>
  </conditionalFormatting>
  <conditionalFormatting sqref="C80:L80">
    <cfRule type="expression" dxfId="152" priority="25">
      <formula>$N$54="固定残業制"</formula>
    </cfRule>
  </conditionalFormatting>
  <conditionalFormatting sqref="C83:L83 C90:N90 C87:E87">
    <cfRule type="expression" dxfId="151" priority="18">
      <formula>$N$54="固定残業制"</formula>
    </cfRule>
  </conditionalFormatting>
  <conditionalFormatting sqref="C84:L84 C88:L88 C91:N91">
    <cfRule type="expression" dxfId="150" priority="19">
      <formula>$N$54="固定残業制"</formula>
    </cfRule>
  </conditionalFormatting>
  <conditionalFormatting sqref="C76:N76">
    <cfRule type="expression" dxfId="149" priority="34">
      <formula>OR($N$54="管理職",$N$54="裁量労働制")</formula>
    </cfRule>
  </conditionalFormatting>
  <conditionalFormatting sqref="C78:N78">
    <cfRule type="expression" dxfId="148" priority="32">
      <formula>OR($N$54="管理職",$N$54="裁量労働制")</formula>
    </cfRule>
  </conditionalFormatting>
  <conditionalFormatting sqref="C64:O64 C68 G68:O68">
    <cfRule type="expression" dxfId="147" priority="12">
      <formula>OR($N$54="管理職",$N$54="裁量労働制",$N$54="固定残業制",$N$54="(大学・国研等)管理職",$N$54="(大学・国研等)裁量労働制")</formula>
    </cfRule>
  </conditionalFormatting>
  <conditionalFormatting sqref="D65">
    <cfRule type="expression" dxfId="146" priority="1">
      <formula>OR($N$54="(大学・国研等)管理職",$N$54="(大学・国研等)裁量労働制")</formula>
    </cfRule>
  </conditionalFormatting>
  <conditionalFormatting sqref="D38:E39">
    <cfRule type="expression" dxfId="145" priority="37">
      <formula>OR($C38="休暇",$C38="休日")</formula>
    </cfRule>
  </conditionalFormatting>
  <conditionalFormatting sqref="D65:O65 C69 G69:O69 C72:N72">
    <cfRule type="expression" dxfId="144" priority="11">
      <formula>OR($N$54="管理職",$N$54="裁量労働制",$N$54="固定残業制")</formula>
    </cfRule>
  </conditionalFormatting>
  <conditionalFormatting sqref="D65:O65 C69 G69:O69">
    <cfRule type="expression" dxfId="143" priority="5">
      <formula>OR($N$54="(大学・国研等)管理職",$N$54="(大学・国研等)裁量労働制")</formula>
    </cfRule>
  </conditionalFormatting>
  <conditionalFormatting sqref="E10:F10">
    <cfRule type="expression" dxfId="142" priority="76">
      <formula>OR(I9="管理職/高プロ",I9="固定残業代有",I9="(大学・国研等)管理職/高プロ")</formula>
    </cfRule>
  </conditionalFormatting>
  <conditionalFormatting sqref="F83:L83 H90:N90">
    <cfRule type="expression" dxfId="141" priority="6">
      <formula>$N$54="固定残業制"</formula>
    </cfRule>
  </conditionalFormatting>
  <conditionalFormatting sqref="F87:L87">
    <cfRule type="expression" dxfId="140" priority="20">
      <formula>$N$54="固定残業制"</formula>
    </cfRule>
  </conditionalFormatting>
  <conditionalFormatting sqref="F77:N77">
    <cfRule type="expression" dxfId="139" priority="16">
      <formula>OR($N$54="管理職",$N$54="裁量労働制")</formula>
    </cfRule>
  </conditionalFormatting>
  <conditionalFormatting sqref="G10">
    <cfRule type="expression" dxfId="138" priority="78">
      <formula>OR($I$9="管理職/高プロ",$I$9="固定残業代有",$I$9="(大学・国研等)管理職/高プロ")</formula>
    </cfRule>
  </conditionalFormatting>
  <conditionalFormatting sqref="H2">
    <cfRule type="expression" dxfId="137" priority="85">
      <formula>COUNTA($F$1)=1</formula>
    </cfRule>
  </conditionalFormatting>
  <conditionalFormatting sqref="H10">
    <cfRule type="expression" dxfId="136" priority="74">
      <formula>OR($I$9="管理職/高プロ",$I$9="裁量",$I$9="固定残業代有",$I$9="(大学・国研等)裁量")</formula>
    </cfRule>
  </conditionalFormatting>
  <conditionalFormatting sqref="I9:J9">
    <cfRule type="expression" dxfId="135" priority="87">
      <formula>COUNTA($F$1)=1</formula>
    </cfRule>
  </conditionalFormatting>
  <conditionalFormatting sqref="I1:M1">
    <cfRule type="expression" dxfId="134" priority="88">
      <formula>$I$1&lt;&gt;"-"</formula>
    </cfRule>
  </conditionalFormatting>
  <conditionalFormatting sqref="J10">
    <cfRule type="expression" dxfId="133" priority="75">
      <formula>OR($I$9="管理職/高プロ",$I$9="裁量",$I$9="固定残業代有",$I$9="(大学・国研等)裁量")</formula>
    </cfRule>
  </conditionalFormatting>
  <conditionalFormatting sqref="K10">
    <cfRule type="expression" dxfId="132" priority="77">
      <formula>OR($I$9="裁量",$I$9="固定残業代有",$I$9="(大学・国研等)裁量")</formula>
    </cfRule>
  </conditionalFormatting>
  <conditionalFormatting sqref="M80">
    <cfRule type="expression" dxfId="131" priority="26">
      <formula>$N$54="固定残業制"</formula>
    </cfRule>
  </conditionalFormatting>
  <conditionalFormatting sqref="M83 M87 O90">
    <cfRule type="expression" dxfId="130" priority="23">
      <formula>$N$54="固定残業制"</formula>
    </cfRule>
  </conditionalFormatting>
  <conditionalFormatting sqref="M84 M88 O91">
    <cfRule type="expression" dxfId="129" priority="22">
      <formula>$N$54="固定残業制"</formula>
    </cfRule>
  </conditionalFormatting>
  <conditionalFormatting sqref="N10">
    <cfRule type="expression" dxfId="128" priority="79">
      <formula>OR($I$9="裁量",$I$9="固定残業代有",$I$9="(大学・国研等)裁量")</formula>
    </cfRule>
  </conditionalFormatting>
  <conditionalFormatting sqref="O10">
    <cfRule type="expression" dxfId="127" priority="80">
      <formula>OR($H$2="あり",$Q$2="あり")</formula>
    </cfRule>
  </conditionalFormatting>
  <conditionalFormatting sqref="O76">
    <cfRule type="expression" dxfId="126" priority="31">
      <formula>OR($N$54="管理職",$N$54="裁量労働制")</formula>
    </cfRule>
  </conditionalFormatting>
  <conditionalFormatting sqref="O77">
    <cfRule type="expression" dxfId="125" priority="10">
      <formula>OR(,$N$54="管理職",$N$54="裁量労働制")</formula>
    </cfRule>
  </conditionalFormatting>
  <conditionalFormatting sqref="O78">
    <cfRule type="expression" dxfId="124" priority="28">
      <formula>OR($N$54="管理職",$N$54="裁量労働制")</formula>
    </cfRule>
  </conditionalFormatting>
  <conditionalFormatting sqref="O80 O84 O88">
    <cfRule type="expression" dxfId="123" priority="17">
      <formula>$N$54="固定残業制"</formula>
    </cfRule>
  </conditionalFormatting>
  <conditionalFormatting sqref="P64 D68 O68:P68">
    <cfRule type="expression" dxfId="122" priority="4">
      <formula>OR($N$54="(大学・国研等)管理職",$N$54="(大学・国研等)裁量労働制")</formula>
    </cfRule>
  </conditionalFormatting>
  <conditionalFormatting sqref="P64 D68 P68 O71">
    <cfRule type="expression" dxfId="121" priority="13">
      <formula>OR($N$54="管理職",$N$54="裁量労働制",$N$54="固定残業制")</formula>
    </cfRule>
  </conditionalFormatting>
  <conditionalFormatting sqref="P65 P69 O72">
    <cfRule type="expression" dxfId="120" priority="8">
      <formula>OR($N$54="管理職",$N$54="裁量労働制",$N$54="固定残業制")</formula>
    </cfRule>
  </conditionalFormatting>
  <conditionalFormatting sqref="P65 P69">
    <cfRule type="expression" dxfId="119" priority="30">
      <formula>OR($N$54="管理職",$N$54="裁量労働制",$N$54="(大学・国研等)管理職",$N$54="(大学・国研等)裁量労働制")</formula>
    </cfRule>
  </conditionalFormatting>
  <conditionalFormatting sqref="Q2">
    <cfRule type="expression" dxfId="118" priority="86">
      <formula>COUNTA($F$1)=1</formula>
    </cfRule>
  </conditionalFormatting>
  <conditionalFormatting sqref="Q10">
    <cfRule type="expression" dxfId="117" priority="81">
      <formula>OR($H$2="あり",$Q$2="あり")</formula>
    </cfRule>
  </conditionalFormatting>
  <conditionalFormatting sqref="AI1">
    <cfRule type="expression" dxfId="113" priority="92">
      <formula>COUNTIF(AI2:AI26,"○")=COUNTA($AH$2:$AH$26)</formula>
    </cfRule>
  </conditionalFormatting>
  <dataValidations count="8">
    <dataValidation type="custom" allowBlank="1" showInputMessage="1" showErrorMessage="1" sqref="I20" xr:uid="{D7EB8DA3-4917-424D-97E0-5D1EA47137DC}">
      <formula1>IF($C20="休日",I20="",I20&gt;"*")</formula1>
    </dataValidation>
    <dataValidation type="list" allowBlank="1" showInputMessage="1" showErrorMessage="1" sqref="H2 Q2" xr:uid="{73478EC8-F1F4-47E6-9D1D-20678D8439A1}">
      <formula1>"あり,なし"</formula1>
    </dataValidation>
    <dataValidation type="list" allowBlank="1" showInputMessage="1" showErrorMessage="1" sqref="F1:H1" xr:uid="{F403A9CC-7119-4E43-9D5E-663133696A39}">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A158944E-F051-432A-B2D2-B06E7C7515DF}">
      <formula1>0</formula1>
    </dataValidation>
    <dataValidation type="time" allowBlank="1" showInputMessage="1" showErrorMessage="1" errorTitle="時刻を入力してください。" error="0:00から23:59までの時刻が入力できます。" sqref="H13:H43 F13:F43 D13:D43" xr:uid="{94562C6B-1F5B-4D31-86C9-787ACD6252A1}">
      <formula1>0</formula1>
      <formula2>0.999988425925926</formula2>
    </dataValidation>
    <dataValidation type="list" allowBlank="1" showInputMessage="1" showErrorMessage="1" sqref="N55:P55" xr:uid="{F265FB06-AB86-479C-A05F-B644D2438237}">
      <formula1>"管理職,裁量労働制,固定残業制,一般従業員,エフォート"</formula1>
    </dataValidation>
    <dataValidation type="list" imeMode="on" allowBlank="1" sqref="I9:J9" xr:uid="{B5BED29E-6F02-42CC-857D-9CB5139DB8EF}">
      <formula1>"通常勤務,管理職/高プロ,裁量,固定残業代有,出向,(大学・国研等)管理職/高プロ,(大学・国研等)裁量,その他"</formula1>
    </dataValidation>
    <dataValidation type="list" allowBlank="1" showInputMessage="1" showErrorMessage="1" sqref="C13:C43" xr:uid="{FA566E63-FFFB-4A1B-B75B-124BCF427529}">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742FBE3F-A50A-4F94-8AF9-D0408D3B8C23}">
            <xm:f>NOT(ISERROR(SEARCH("✕",S13)))</xm:f>
            <xm:f>"✕"</xm:f>
            <x14:dxf>
              <font>
                <b/>
                <i val="0"/>
                <color rgb="FFFF0000"/>
              </font>
              <fill>
                <patternFill patternType="none">
                  <bgColor auto="1"/>
                </patternFill>
              </fill>
            </x14:dxf>
          </x14:cfRule>
          <xm:sqref>S13:V43</xm:sqref>
        </x14:conditionalFormatting>
        <x14:conditionalFormatting xmlns:xm="http://schemas.microsoft.com/office/excel/2006/main">
          <x14:cfRule type="containsText" priority="84" operator="containsText" id="{587A8F21-EDCA-4E20-A96F-854376CF4C55}">
            <xm:f>NOT(ISERROR(SEARCH("✕",S1)))</xm:f>
            <xm:f>"✕"</xm:f>
            <x14:dxf>
              <font>
                <b/>
                <i val="0"/>
                <color rgb="FFFF0000"/>
              </font>
              <fill>
                <patternFill patternType="none">
                  <bgColor auto="1"/>
                </patternFill>
              </fill>
            </x14:dxf>
          </x14:cfRule>
          <xm:sqref>S1:X12 AG1:AG43 W13:Y44</xm:sqref>
        </x14:conditionalFormatting>
        <x14:conditionalFormatting xmlns:xm="http://schemas.microsoft.com/office/excel/2006/main">
          <x14:cfRule type="containsText" priority="82" operator="containsText" id="{0D3DBE97-E49A-4D2A-958D-108365D6B67F}">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36" operator="containsText" id="{B8C198C2-98A0-4080-9172-B8A5D491DAA5}">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28122-6098-48A5-B857-E3BE226DA4C3}">
  <dimension ref="A1:CZ248"/>
  <sheetViews>
    <sheetView showGridLines="0"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5" style="1" customWidth="1"/>
    <col min="11" max="11" width="5.75" style="1" customWidth="1"/>
    <col min="12" max="12" width="5.875" style="1" customWidth="1"/>
    <col min="13" max="13" width="3.75" style="1" customWidth="1"/>
    <col min="14" max="14" width="7.375" style="1" customWidth="1"/>
    <col min="15" max="15" width="6.125" style="1" customWidth="1"/>
    <col min="16"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2.3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341" t="s">
        <v>175</v>
      </c>
      <c r="B1" s="342"/>
      <c r="C1" s="342"/>
      <c r="D1" s="342"/>
      <c r="E1" s="342"/>
      <c r="F1" s="343" t="s">
        <v>110</v>
      </c>
      <c r="G1" s="344"/>
      <c r="H1" s="344"/>
      <c r="I1" s="345" t="str">
        <f>IF(AI1="エラーなし","-","コメント(S列)をご確認ください。")</f>
        <v>コメント(S列)をご確認ください。</v>
      </c>
      <c r="J1" s="346"/>
      <c r="K1" s="346"/>
      <c r="L1" s="346"/>
      <c r="M1" s="346"/>
      <c r="N1" s="34" t="str">
        <f>IF($F$1="委託業務従事日誌","契約管理番号：","事業番号：")</f>
        <v>契約管理番号：</v>
      </c>
      <c r="O1" s="347" t="s">
        <v>162</v>
      </c>
      <c r="P1" s="348"/>
      <c r="Q1" s="12" t="str">
        <f>IF($F$1="委託業務従事日誌","別紙７","")</f>
        <v>別紙７</v>
      </c>
      <c r="R1" s="349" t="s">
        <v>50</v>
      </c>
      <c r="S1" s="85" t="s">
        <v>94</v>
      </c>
      <c r="T1" s="105"/>
      <c r="U1" s="80"/>
      <c r="V1" s="80"/>
      <c r="W1" s="80"/>
      <c r="X1" s="80"/>
      <c r="Y1" s="326" t="s">
        <v>77</v>
      </c>
      <c r="Z1" s="326" t="s">
        <v>78</v>
      </c>
      <c r="AA1" s="326" t="s">
        <v>79</v>
      </c>
      <c r="AB1" s="326" t="s">
        <v>80</v>
      </c>
      <c r="AC1" s="326" t="s">
        <v>83</v>
      </c>
      <c r="AD1" s="326" t="s">
        <v>81</v>
      </c>
      <c r="AE1" s="326" t="s">
        <v>82</v>
      </c>
      <c r="AF1" s="326" t="s">
        <v>127</v>
      </c>
      <c r="AG1" s="326"/>
      <c r="AH1" s="73" t="s">
        <v>25</v>
      </c>
      <c r="AI1" s="74" t="str">
        <f>IF(COUNTIF(AI2:AI26,"○")=COUNTA(AH2:AH26),"エラーなし","エラーあり")</f>
        <v>エラーあり</v>
      </c>
      <c r="AJ1" s="77" t="s">
        <v>37</v>
      </c>
      <c r="AK1" s="77"/>
      <c r="AO1" s="30"/>
      <c r="AP1" s="30"/>
      <c r="AQ1" s="30"/>
      <c r="AR1" s="30"/>
      <c r="AS1" s="30"/>
    </row>
    <row r="2" spans="1:104" ht="17.100000000000001" customHeight="1" thickBot="1">
      <c r="A2" s="336" t="s">
        <v>14</v>
      </c>
      <c r="B2" s="337"/>
      <c r="C2" s="337"/>
      <c r="D2" s="337"/>
      <c r="E2" s="337"/>
      <c r="F2" s="337"/>
      <c r="G2" s="337"/>
      <c r="H2" s="102"/>
      <c r="I2" s="103"/>
      <c r="J2" s="103"/>
      <c r="K2" s="103"/>
      <c r="L2" s="103"/>
      <c r="M2" s="103"/>
      <c r="N2" s="103"/>
      <c r="O2" s="103"/>
      <c r="P2" s="103" t="s">
        <v>20</v>
      </c>
      <c r="Q2" s="79"/>
      <c r="R2" s="350"/>
      <c r="S2" s="80" t="str" cm="1">
        <f t="array" ref="S2">IF(AND(AI2="○",AI3="○"),"○",_xlfn.IFS(AI2="○","",AI2="✕","✕　"&amp;AJ2&amp;"　　")&amp;_xlfn.IFS(AI3="○","",AI3="✕","✕　"&amp;AJ3))</f>
        <v>○</v>
      </c>
      <c r="T2" s="80"/>
      <c r="W2" s="80"/>
      <c r="X2" s="80"/>
      <c r="Y2" s="327"/>
      <c r="Z2" s="327"/>
      <c r="AA2" s="327"/>
      <c r="AB2" s="327"/>
      <c r="AC2" s="327"/>
      <c r="AD2" s="327"/>
      <c r="AE2" s="327"/>
      <c r="AF2" s="327"/>
      <c r="AG2" s="327"/>
      <c r="AH2" s="181" t="s">
        <v>33</v>
      </c>
      <c r="AI2" s="182" t="str">
        <f>IF(A1="","✕","○")</f>
        <v>○</v>
      </c>
      <c r="AJ2" s="78" t="s">
        <v>43</v>
      </c>
    </row>
    <row r="3" spans="1:104" ht="17.100000000000001" customHeight="1" thickBot="1">
      <c r="A3" s="338" t="str">
        <f>IF($F$1="委託業務従事日誌","委託業務の名称：","助成事業の名称：")</f>
        <v>委託業務の名称：</v>
      </c>
      <c r="B3" s="330"/>
      <c r="C3" s="330"/>
      <c r="D3" s="330"/>
      <c r="E3" s="328" t="s">
        <v>133</v>
      </c>
      <c r="F3" s="329"/>
      <c r="G3" s="329"/>
      <c r="H3" s="329"/>
      <c r="I3" s="329"/>
      <c r="J3" s="329"/>
      <c r="K3" s="329"/>
      <c r="L3" s="329"/>
      <c r="M3" s="329"/>
      <c r="N3" s="329"/>
      <c r="O3" s="329"/>
      <c r="P3" s="329"/>
      <c r="Q3" s="98"/>
      <c r="R3" s="350"/>
      <c r="S3" s="80" t="str" cm="1">
        <f t="array" ref="S3">IF(AND(AI4="○",AI5="○"),"○",_xlfn.IFS(AI4="○","",AI4="✕","✕　"&amp;AJ4&amp;"　　")&amp;_xlfn.IFS(AI5="○","",AI5="✕","✕　"&amp;AJ5))</f>
        <v>✕　“他のNEDO事業有無”が未選択。　　✕　“他の公的事業有無”が未選択。</v>
      </c>
      <c r="T3" s="80"/>
      <c r="W3" s="80"/>
      <c r="X3" s="80"/>
      <c r="Y3" s="327"/>
      <c r="Z3" s="327"/>
      <c r="AA3" s="327"/>
      <c r="AB3" s="327"/>
      <c r="AC3" s="327"/>
      <c r="AD3" s="327"/>
      <c r="AE3" s="327"/>
      <c r="AF3" s="327"/>
      <c r="AG3" s="327"/>
      <c r="AH3" s="183" t="s">
        <v>32</v>
      </c>
      <c r="AI3" s="184" t="str">
        <f>IF(O1="","✕","○")</f>
        <v>○</v>
      </c>
      <c r="AJ3" s="78" t="s">
        <v>38</v>
      </c>
      <c r="AO3" s="170" t="s">
        <v>114</v>
      </c>
      <c r="AP3" s="172" t="s">
        <v>113</v>
      </c>
      <c r="AQ3" s="3"/>
      <c r="AR3" s="3"/>
      <c r="AS3" s="3"/>
    </row>
    <row r="4" spans="1:104" ht="17.100000000000001" customHeight="1" thickBot="1">
      <c r="A4" s="339"/>
      <c r="B4" s="340"/>
      <c r="C4" s="340"/>
      <c r="D4" s="340"/>
      <c r="E4" s="328" t="s">
        <v>132</v>
      </c>
      <c r="F4" s="329"/>
      <c r="G4" s="329"/>
      <c r="H4" s="329"/>
      <c r="I4" s="329"/>
      <c r="J4" s="329"/>
      <c r="K4" s="329"/>
      <c r="L4" s="329"/>
      <c r="M4" s="329"/>
      <c r="N4" s="329"/>
      <c r="O4" s="329"/>
      <c r="P4" s="329"/>
      <c r="Q4" s="98"/>
      <c r="S4" s="80" t="str">
        <f>IF(COUNTA(E3:P5)&gt;=1,"○","✕ "&amp;AJ6)</f>
        <v>○</v>
      </c>
      <c r="T4" s="80"/>
      <c r="W4" s="80"/>
      <c r="X4" s="80"/>
      <c r="Y4" s="327"/>
      <c r="Z4" s="327"/>
      <c r="AA4" s="327"/>
      <c r="AB4" s="327"/>
      <c r="AC4" s="327"/>
      <c r="AD4" s="327"/>
      <c r="AE4" s="327"/>
      <c r="AF4" s="327"/>
      <c r="AG4" s="327"/>
      <c r="AH4" s="183" t="s">
        <v>31</v>
      </c>
      <c r="AI4" s="184" t="str" cm="1">
        <f t="array" ref="AI4">_xlfn.IFS(H2="あり","○",H2="なし","○",TRUE,"✕")</f>
        <v>✕</v>
      </c>
      <c r="AJ4" s="78" t="s">
        <v>39</v>
      </c>
      <c r="AO4" s="171">
        <f>I9</f>
        <v>0</v>
      </c>
      <c r="AP4" s="173" t="e">
        <f>VLOOKUP($AO$4,$AO$11:$AS$19,2,)</f>
        <v>#N/A</v>
      </c>
      <c r="AQ4" s="3"/>
      <c r="AR4" s="3"/>
      <c r="AS4" s="3"/>
    </row>
    <row r="5" spans="1:104" ht="17.100000000000001" customHeight="1">
      <c r="A5" s="339"/>
      <c r="B5" s="340"/>
      <c r="C5" s="340"/>
      <c r="D5" s="340"/>
      <c r="E5" s="328" t="s">
        <v>163</v>
      </c>
      <c r="F5" s="329"/>
      <c r="G5" s="329"/>
      <c r="H5" s="329"/>
      <c r="I5" s="329"/>
      <c r="J5" s="329"/>
      <c r="K5" s="329"/>
      <c r="L5" s="329"/>
      <c r="M5" s="329"/>
      <c r="N5" s="329"/>
      <c r="O5" s="329"/>
      <c r="P5" s="329"/>
      <c r="Q5" s="98"/>
      <c r="R5" s="82"/>
      <c r="S5" s="80"/>
      <c r="T5" s="80"/>
      <c r="U5" s="29"/>
      <c r="V5" s="29"/>
      <c r="W5" s="80"/>
      <c r="X5" s="80"/>
      <c r="Y5" s="327"/>
      <c r="Z5" s="327"/>
      <c r="AA5" s="327"/>
      <c r="AB5" s="327"/>
      <c r="AC5" s="327"/>
      <c r="AD5" s="327"/>
      <c r="AE5" s="327"/>
      <c r="AF5" s="327"/>
      <c r="AG5" s="327"/>
      <c r="AH5" s="183" t="s">
        <v>30</v>
      </c>
      <c r="AI5" s="184" t="str" cm="1">
        <f t="array" ref="AI5">_xlfn.IFS(Q2="あり","○",Q2="なし","○",TRUE,"✕")</f>
        <v>✕</v>
      </c>
      <c r="AJ5" s="78" t="s">
        <v>95</v>
      </c>
      <c r="AO5" s="160"/>
      <c r="AP5" s="174" t="e">
        <f>VLOOKUP($AO$4,$AO$11:$AS$19,3,)</f>
        <v>#N/A</v>
      </c>
      <c r="AQ5" s="3"/>
      <c r="AR5" s="3"/>
      <c r="AS5" s="3"/>
    </row>
    <row r="6" spans="1:104" ht="17.100000000000001" customHeight="1">
      <c r="A6" s="338" t="str">
        <f>IF($F$1="委託業務従事日誌","再委託等項目：","委託・共同研究項目：")</f>
        <v>再委託等項目：</v>
      </c>
      <c r="B6" s="330"/>
      <c r="C6" s="330"/>
      <c r="D6" s="330"/>
      <c r="E6" s="328" t="s">
        <v>15</v>
      </c>
      <c r="F6" s="329"/>
      <c r="G6" s="329"/>
      <c r="H6" s="329"/>
      <c r="I6" s="329"/>
      <c r="J6" s="329"/>
      <c r="K6" s="329"/>
      <c r="L6" s="329"/>
      <c r="M6" s="329"/>
      <c r="N6" s="329"/>
      <c r="O6" s="329"/>
      <c r="P6" s="329"/>
      <c r="Q6" s="98"/>
      <c r="S6" s="80"/>
      <c r="T6" s="80"/>
      <c r="W6" s="80"/>
      <c r="X6" s="80"/>
      <c r="Y6" s="327"/>
      <c r="Z6" s="327"/>
      <c r="AA6" s="327"/>
      <c r="AB6" s="327"/>
      <c r="AC6" s="327"/>
      <c r="AD6" s="327"/>
      <c r="AE6" s="327"/>
      <c r="AF6" s="327"/>
      <c r="AG6" s="327"/>
      <c r="AH6" s="183" t="s">
        <v>29</v>
      </c>
      <c r="AI6" s="184" t="str">
        <f>IF(COUNTA(E3:P5)&gt;=1,"○","✕")</f>
        <v>○</v>
      </c>
      <c r="AJ6" s="78" t="s">
        <v>40</v>
      </c>
      <c r="AO6" s="160"/>
      <c r="AP6" s="174" t="e">
        <f>VLOOKUP($AO$4,$AO$11:$AS$19,4,)</f>
        <v>#N/A</v>
      </c>
      <c r="AQ6" s="3"/>
      <c r="AR6" s="3"/>
      <c r="AS6" s="3"/>
    </row>
    <row r="7" spans="1:104" ht="17.100000000000001" customHeight="1" thickBot="1">
      <c r="A7" s="97"/>
      <c r="B7" s="104"/>
      <c r="C7" s="330" t="str">
        <f>IF($F$1="委託業務従事日誌","委託先等名称：","助成先等名称：")</f>
        <v>委託先等名称：</v>
      </c>
      <c r="D7" s="331"/>
      <c r="E7" s="328" t="s">
        <v>129</v>
      </c>
      <c r="F7" s="329"/>
      <c r="G7" s="329"/>
      <c r="H7" s="329"/>
      <c r="I7" s="329"/>
      <c r="J7" s="329"/>
      <c r="K7" s="329"/>
      <c r="L7" s="329"/>
      <c r="M7" s="329"/>
      <c r="N7" s="329"/>
      <c r="O7" s="329"/>
      <c r="P7" s="329"/>
      <c r="Q7" s="98"/>
      <c r="R7" s="81" t="s">
        <v>49</v>
      </c>
      <c r="S7" s="80" t="str" cm="1">
        <f t="array" ref="S7">IF(COUNTA(E7)&gt;=1,_xlfn.IFS(E7=" ","✕"&amp;AJ7,E7="　","✕"&amp;AJ7,TRUE,"○"),"✕"&amp;AJ7)</f>
        <v>○</v>
      </c>
      <c r="T7" s="80"/>
      <c r="U7" s="30"/>
      <c r="V7" s="30"/>
      <c r="W7" s="80"/>
      <c r="X7" s="80"/>
      <c r="Y7" s="327"/>
      <c r="Z7" s="327"/>
      <c r="AA7" s="327"/>
      <c r="AB7" s="327"/>
      <c r="AC7" s="327"/>
      <c r="AD7" s="327"/>
      <c r="AE7" s="327"/>
      <c r="AF7" s="327"/>
      <c r="AG7" s="327"/>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351" t="s">
        <v>75</v>
      </c>
      <c r="D8" s="331"/>
      <c r="E8" s="389" t="s">
        <v>130</v>
      </c>
      <c r="F8" s="390"/>
      <c r="G8" s="390"/>
      <c r="H8" s="390"/>
      <c r="J8" s="35"/>
      <c r="K8" s="53"/>
      <c r="L8" s="53" t="str">
        <f>IF($F$1="委託業務従事日誌","業務管理者等","主任研究者等")&amp;"　所属："</f>
        <v>業務管理者等　所属：</v>
      </c>
      <c r="M8" s="53"/>
      <c r="N8" s="389" t="s">
        <v>134</v>
      </c>
      <c r="O8" s="390"/>
      <c r="P8" s="390"/>
      <c r="Q8" s="99"/>
      <c r="R8" s="81" t="s">
        <v>49</v>
      </c>
      <c r="S8" s="80" t="str" cm="1">
        <f t="array" ref="S8">_xlfn.IFS(AND(COUNTA(E8)&gt;=1,COUNTA(N8)&gt;=1),"○",TRUE,IF(COUNTA(E8)&gt;=1,"","✕ "&amp;AJ8&amp;" ")&amp;IF(COUNTA(N8)&gt;=1,"","✕ "&amp;AJ10))</f>
        <v>○</v>
      </c>
      <c r="T8" s="80"/>
      <c r="W8" s="80"/>
      <c r="X8" s="80"/>
      <c r="Y8" s="327"/>
      <c r="Z8" s="327"/>
      <c r="AA8" s="327"/>
      <c r="AB8" s="327"/>
      <c r="AC8" s="327"/>
      <c r="AD8" s="327"/>
      <c r="AE8" s="327"/>
      <c r="AF8" s="327"/>
      <c r="AG8" s="327"/>
      <c r="AH8" s="185" t="s">
        <v>97</v>
      </c>
      <c r="AI8" s="184" t="str">
        <f>IF(COUNTA(E8)&gt;=1,"○","✕")</f>
        <v>○</v>
      </c>
      <c r="AJ8" s="78" t="s">
        <v>96</v>
      </c>
      <c r="AO8" s="160"/>
      <c r="AP8" s="192"/>
      <c r="AQ8" s="3"/>
      <c r="AR8" s="3"/>
      <c r="AS8" s="3"/>
    </row>
    <row r="9" spans="1:104" ht="22.5" customHeight="1">
      <c r="A9" s="391" t="s">
        <v>107</v>
      </c>
      <c r="B9" s="158"/>
      <c r="C9" s="108"/>
      <c r="D9" s="106" t="s">
        <v>3</v>
      </c>
      <c r="E9" s="389" t="s">
        <v>177</v>
      </c>
      <c r="F9" s="389"/>
      <c r="G9" s="389"/>
      <c r="H9" s="389"/>
      <c r="I9" s="393"/>
      <c r="J9" s="394"/>
      <c r="K9" s="52"/>
      <c r="L9" s="52" t="s">
        <v>6</v>
      </c>
      <c r="M9" s="52"/>
      <c r="N9" s="389" t="s">
        <v>131</v>
      </c>
      <c r="O9" s="390"/>
      <c r="P9" s="390"/>
      <c r="Q9" s="99"/>
      <c r="R9" s="81" t="s">
        <v>49</v>
      </c>
      <c r="S9" s="80" t="str" cm="1">
        <f t="array" ref="S9">_xlfn.IFS(AND(COUNTA(E9)&gt;=1,COUNTA(N9)&gt;=1),"○",TRUE,IF(COUNTA(E9)&gt;=1,"","✕ "&amp;AJ9&amp;" ")&amp;IF(COUNTA(N9)&gt;=1,"","✕ "&amp;AJ11))</f>
        <v>○</v>
      </c>
      <c r="T9" s="80"/>
      <c r="W9" s="80"/>
      <c r="X9" s="80"/>
      <c r="Y9" s="327"/>
      <c r="Z9" s="327"/>
      <c r="AA9" s="327"/>
      <c r="AB9" s="327"/>
      <c r="AC9" s="327"/>
      <c r="AD9" s="327"/>
      <c r="AE9" s="327"/>
      <c r="AF9" s="327"/>
      <c r="AG9" s="327"/>
      <c r="AH9" s="183" t="s">
        <v>99</v>
      </c>
      <c r="AI9" s="184" t="str">
        <f>IF(COUNTA(E9)&gt;=1,"○","✕")</f>
        <v>○</v>
      </c>
      <c r="AJ9" s="78" t="s">
        <v>98</v>
      </c>
      <c r="AO9" s="160"/>
      <c r="AP9" s="159"/>
      <c r="AQ9" s="3"/>
      <c r="AR9" s="3"/>
      <c r="AS9" s="3"/>
    </row>
    <row r="10" spans="1:104" ht="30" customHeight="1" thickBot="1">
      <c r="A10" s="392"/>
      <c r="B10" s="70">
        <f>COUNTIF($B$13:$B$43,"月")+COUNTIF($B$13:$B$43,"火")+COUNTIF($B$13:$B$43,"水")+COUNTIF($B$13:$B$43,"木")+COUNTIF($B$13:$B$43,"金")+COUNTIF($B$13:$B$43,"土")+COUNTIF($B$13:$B$43,"日")-COUNTIF($C$13:$C$43,"休日")-COUNTIF($C$13:$C$43,"休日出勤")-COUNTIF($C$13:$C$43,"振休")-COUNTIF($C$13:$C$43,"代休")</f>
        <v>18</v>
      </c>
      <c r="C10" s="395" t="str">
        <f>"←稼働"&amp;F54&amp;"日
 + "&amp;"休暇"&amp;E54&amp;"日"</f>
        <v>←稼働18日
 + 休暇0日</v>
      </c>
      <c r="D10" s="396"/>
      <c r="E10" s="332" t="str">
        <f>IF(OR(I9="管理職/高プロ",I9="固定残業代有",I9="(大学・国研等)管理職/高プロ"),"所定労働時間                                                                                                                                                                                              (h/日)","")</f>
        <v/>
      </c>
      <c r="F10" s="333"/>
      <c r="G10" s="100"/>
      <c r="H10" s="334" t="str" cm="1">
        <f t="array" ref="H10">_xlfn.IFS(OR(N54="管理職",N54="裁量労働制",N54="固定残業制"),"時間休(h/月)",OR(N54="(大学・国研等)裁量労働制"),"給与支給上の休日労働時間(h/月)",TRUE,"")</f>
        <v/>
      </c>
      <c r="I10" s="335"/>
      <c r="J10" s="107"/>
      <c r="K10" s="334" t="str" cm="1">
        <f t="array" ref="K10">_xlfn.IFS(OR(N54="裁量労働制",N54="(大学・国研等)裁量労働制"),"労基提出した協定上
の みなし時間(h/日)",N54="固定残業制","雇用契約に記載の
固定残業時間(h/月)",TRUE,"")</f>
        <v/>
      </c>
      <c r="L10" s="335"/>
      <c r="M10" s="335"/>
      <c r="N10" s="107"/>
      <c r="O10" s="373" t="str" cm="1">
        <f t="array" ref="O10">_xlfn.IFS(OR(H2="あり",Q2="あり"),"他の公的事業
従事(h/月)",AND(H2="なし",Q2="なし"),"",TRUE,"")</f>
        <v/>
      </c>
      <c r="P10" s="335"/>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327"/>
      <c r="Z10" s="327"/>
      <c r="AA10" s="327"/>
      <c r="AB10" s="327"/>
      <c r="AC10" s="327"/>
      <c r="AD10" s="327"/>
      <c r="AE10" s="327"/>
      <c r="AF10" s="327"/>
      <c r="AG10" s="327"/>
      <c r="AH10" s="183" t="s">
        <v>100</v>
      </c>
      <c r="AI10" s="184" t="str">
        <f>IF(COUNTA(N8)&gt;=1,"○","✕")</f>
        <v>○</v>
      </c>
      <c r="AJ10" s="78" t="s">
        <v>101</v>
      </c>
      <c r="AO10" s="94"/>
      <c r="AP10" s="3"/>
      <c r="AQ10" s="3"/>
      <c r="AR10" s="3"/>
      <c r="AS10" s="3"/>
    </row>
    <row r="11" spans="1:104" s="3" customFormat="1" ht="17.100000000000001" customHeight="1" thickBot="1">
      <c r="A11" s="374" t="s">
        <v>0</v>
      </c>
      <c r="B11" s="376" t="s">
        <v>1</v>
      </c>
      <c r="C11" s="378" t="s">
        <v>92</v>
      </c>
      <c r="D11" s="380" t="s">
        <v>9</v>
      </c>
      <c r="E11" s="381"/>
      <c r="F11" s="381"/>
      <c r="G11" s="382"/>
      <c r="H11" s="383" t="s">
        <v>7</v>
      </c>
      <c r="I11" s="383" t="s">
        <v>8</v>
      </c>
      <c r="J11" s="385" t="s">
        <v>91</v>
      </c>
      <c r="K11" s="385"/>
      <c r="L11" s="385"/>
      <c r="M11" s="385"/>
      <c r="N11" s="385"/>
      <c r="O11" s="385"/>
      <c r="P11" s="385"/>
      <c r="Q11" s="386"/>
      <c r="R11" s="81"/>
      <c r="S11" s="110"/>
      <c r="T11" s="80"/>
      <c r="W11" s="80"/>
      <c r="X11" s="80"/>
      <c r="Y11" s="327"/>
      <c r="Z11" s="327"/>
      <c r="AA11" s="327"/>
      <c r="AB11" s="327"/>
      <c r="AC11" s="327"/>
      <c r="AD11" s="327"/>
      <c r="AE11" s="327"/>
      <c r="AF11" s="327"/>
      <c r="AG11" s="327"/>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375"/>
      <c r="B12" s="377"/>
      <c r="C12" s="379"/>
      <c r="D12" s="49" t="s">
        <v>4</v>
      </c>
      <c r="E12" s="4" t="s">
        <v>5</v>
      </c>
      <c r="F12" s="5" t="s">
        <v>4</v>
      </c>
      <c r="G12" s="4" t="s">
        <v>5</v>
      </c>
      <c r="H12" s="384"/>
      <c r="I12" s="384"/>
      <c r="J12" s="387"/>
      <c r="K12" s="387"/>
      <c r="L12" s="387"/>
      <c r="M12" s="387"/>
      <c r="N12" s="387"/>
      <c r="O12" s="387"/>
      <c r="P12" s="387"/>
      <c r="Q12" s="388"/>
      <c r="R12" s="81"/>
      <c r="S12" s="110" t="str">
        <f>IF(TEXT(ABS((E23-D23)+(G23-F23)-H23),IF((E23-D23)+(G23-F23)&lt;H23,"-[h]:mm","[h]:mm"))&lt;"0:00"*1,"✕","○")</f>
        <v>○</v>
      </c>
      <c r="T12" s="80"/>
      <c r="W12" s="80"/>
      <c r="X12" s="80"/>
      <c r="Y12" s="327"/>
      <c r="Z12" s="327"/>
      <c r="AA12" s="327"/>
      <c r="AB12" s="327"/>
      <c r="AC12" s="327"/>
      <c r="AD12" s="327"/>
      <c r="AE12" s="327"/>
      <c r="AF12" s="327"/>
      <c r="AG12" s="32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46054</v>
      </c>
      <c r="B13" s="45" t="str">
        <f>TEXT(A13,"aaa")</f>
        <v>日</v>
      </c>
      <c r="C13" s="95" t="s">
        <v>23</v>
      </c>
      <c r="D13" s="24"/>
      <c r="E13" s="25"/>
      <c r="F13" s="32"/>
      <c r="G13" s="25"/>
      <c r="H13" s="33"/>
      <c r="I13" s="6" t="str" cm="1">
        <f t="array" ref="I13">IFERROR(_xlfn.IFS(AND(D13&gt;0,E13=""),"--",AND(F13&gt;0,G13=""),"--",VALUE(TEXT(E13-D13,"[h]:mm"))+VALUE(TEXT(G13-F13,"[h]:mm"))-VALUE(TEXT(H13,"[h]:mm"))=0,"",VALUE(TEXT(E13-D13,"[h]:mm"))+VALUE(TEXT(G13-F13,"[h]:mm"))-VALUE(TEXT(H13,"[h]:mm"))&lt;0,"-",TRUE,(E13-D13)+(G13-F13)-H13),"-")</f>
        <v/>
      </c>
      <c r="J13" s="446"/>
      <c r="K13" s="447"/>
      <c r="L13" s="447"/>
      <c r="M13" s="447"/>
      <c r="N13" s="447"/>
      <c r="O13" s="447"/>
      <c r="P13" s="447"/>
      <c r="Q13" s="448"/>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189" t="str" cm="1">
        <f t="array" ref="AB13">_xlfn.IFS(AND(D13="",F13="",COUNTA($J$13)=0),"○",AND(I13="",COUNTA($J$13)=1),IF(OR($I$13&lt;&gt;"",$I$14&lt;&gt;"",$I$15&lt;&gt;"",$I$16&lt;&gt;"",$I$17&lt;&gt;"",$I$18&lt;&gt;"",$I$19&lt;&gt;""),"○","△"),AND(I13&gt;0,COUNTA($J$13)=1),"○",AND(I13="-",COUNTA($J$13)=1),"✕",TRUE,"✕")</f>
        <v>○</v>
      </c>
      <c r="AC13" s="75"/>
      <c r="AD13" s="75" t="str">
        <f t="shared" ref="AD13:AD43" si="0">IF(AND(D13&lt;=E13,F13&lt;=G13),"○","✕")</f>
        <v>○</v>
      </c>
      <c r="AE13" s="75" t="str" cm="1">
        <f t="array" ref="AE13">_xlfn.IFS(AND(E13&gt;0,D13=""),"✕",AND(G13&gt;0,F13=""),"✕",AND(F13&gt;0,E13&gt;F13),"✕",TRUE,"○")</f>
        <v>○</v>
      </c>
      <c r="AF13" s="189" t="str" cm="1">
        <f t="array" ref="AF13">IF(OR($I$9="管理職/高プロ",$I$9="裁量",$I$9="固定残業代有"),IF(OR(C13="休日",C13="休暇"),IF(AND(D13="",E13="",F13="",G13="",H13="",$J$13=""),"○",_xlfn.IFS(OR(D13&lt;&gt;"",E13&lt;&gt;"",F13&lt;&gt;"",G13&lt;&gt;"",H13&lt;&gt;""),"✕",AND(OR($I$13&gt;0,$I$14&gt;0,$I$15&gt;0,$I$16&gt;0,$I$17&gt;0),COUNTA($J$13)=1),"○",TRUE,"✕")),"○"),"○")</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46055</v>
      </c>
      <c r="B14" s="46" t="str">
        <f>TEXT(A14,"aaa")</f>
        <v>月</v>
      </c>
      <c r="C14" s="95" t="s">
        <v>126</v>
      </c>
      <c r="D14" s="60"/>
      <c r="E14" s="15"/>
      <c r="F14" s="16"/>
      <c r="G14" s="17"/>
      <c r="H14" s="18"/>
      <c r="I14" s="6" t="str" cm="1">
        <f t="array" ref="I14">IFERROR(_xlfn.IFS(AND(D14&gt;0,E14=""),"--",AND(F14&gt;0,G14=""),"--",VALUE(TEXT(E14-D14,"[h]:mm"))+VALUE(TEXT(G14-F14,"[h]:mm"))-VALUE(TEXT(H14,"[h]:mm"))=0,"",VALUE(TEXT(E14-D14,"[h]:mm"))+VALUE(TEXT(G14-F14,"[h]:mm"))-VALUE(TEXT(H14,"[h]:mm"))&lt;0,"-",TRUE,(E14-D14)+(G14-F14)-H14),"-")</f>
        <v/>
      </c>
      <c r="J14" s="367"/>
      <c r="K14" s="368"/>
      <c r="L14" s="368"/>
      <c r="M14" s="368"/>
      <c r="N14" s="368"/>
      <c r="O14" s="368"/>
      <c r="P14" s="368"/>
      <c r="Q14" s="369"/>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189" t="str" cm="1">
        <f t="array" ref="AB14">_xlfn.IFS(AND(D14="",F14="",COUNTA($J$13)=0),"○",AND(I14="",COUNTA($J$13)=1),IF(OR($I$13&lt;&gt;"",$I$14&lt;&gt;"",$I$15&lt;&gt;"",$I$16&lt;&gt;"",$I$17&lt;&gt;"",$I$18&lt;&gt;"",$I$19&lt;&gt;""),"○","△"),AND(I14&gt;0,COUNTA($J$13)=1),"○",AND(I14="-",COUNTA($J$13)=1),"✕",TRUE,"✕")</f>
        <v>○</v>
      </c>
      <c r="AC14" s="75"/>
      <c r="AD14" s="75" t="str">
        <f t="shared" si="0"/>
        <v>○</v>
      </c>
      <c r="AE14" s="75" t="str" cm="1">
        <f t="array" ref="AE14">_xlfn.IFS(AND(E14&gt;0,D14=""),"✕",AND(G14&gt;0,F14=""),"✕",AND(F14&gt;0,E14&gt;F14),"✕",TRUE,"○")</f>
        <v>○</v>
      </c>
      <c r="AF14" s="189" t="str" cm="1">
        <f t="array" ref="AF14">IF(OR($I$9="管理職/高プロ",$I$9="裁量",$I$9="固定残業代有"),IF(OR(C14="休日",C14="休暇"),IF(AND(D14="",E14="",F14="",G14="",H14="",$J$13=""),"○",_xlfn.IFS(OR(D14&lt;&gt;"",E14&lt;&gt;"",F14&lt;&gt;"",G14&lt;&gt;"",H14&lt;&gt;""),"✕",AND(OR($I$13&gt;0,$I$14&gt;0,$I$15&gt;0,$I$16&gt;0,$I$17&gt;0),COUNTA($J$13)=1),"○",TRUE,"✕")),"○"),"○")</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46056</v>
      </c>
      <c r="B15" s="46" t="str">
        <f t="shared" ref="B15:B18" si="2">TEXT(A15,"aaa")</f>
        <v>火</v>
      </c>
      <c r="C15" s="95" t="s">
        <v>126</v>
      </c>
      <c r="D15" s="60"/>
      <c r="E15" s="15"/>
      <c r="F15" s="16"/>
      <c r="G15" s="17"/>
      <c r="H15" s="18"/>
      <c r="I15" s="6" t="str" cm="1">
        <f t="array" ref="I15">IFERROR(_xlfn.IFS(AND(D15&gt;0,E15=""),"--",AND(F15&gt;0,G15=""),"--",VALUE(TEXT(E15-D15,"[h]:mm"))+VALUE(TEXT(G15-F15,"[h]:mm"))-VALUE(TEXT(H15,"[h]:mm"))=0,"",VALUE(TEXT(E15-D15,"[h]:mm"))+VALUE(TEXT(G15-F15,"[h]:mm"))-VALUE(TEXT(H15,"[h]:mm"))&lt;0,"-",TRUE,(E15-D15)+(G15-F15)-H15),"-")</f>
        <v/>
      </c>
      <c r="J15" s="367"/>
      <c r="K15" s="368"/>
      <c r="L15" s="368"/>
      <c r="M15" s="368"/>
      <c r="N15" s="368"/>
      <c r="O15" s="368"/>
      <c r="P15" s="368"/>
      <c r="Q15" s="369"/>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189" t="str" cm="1">
        <f t="array" ref="AB15">_xlfn.IFS(AND(D15="",F15="",COUNTA($J$13)=0),"○",AND(I15="",COUNTA($J$13)=1),IF(OR($I$13&lt;&gt;"",$I$14&lt;&gt;"",$I$15&lt;&gt;"",$I$16&lt;&gt;"",$I$17&lt;&gt;"",$I$18&lt;&gt;"",$I$19&lt;&gt;""),"○","△"),AND(I15&gt;0,COUNTA($J$13)=1),"○",AND(I15="-",COUNTA($J$13)=1),"✕",TRUE,"✕")</f>
        <v>○</v>
      </c>
      <c r="AC15" s="75"/>
      <c r="AD15" s="75" t="str">
        <f t="shared" si="0"/>
        <v>○</v>
      </c>
      <c r="AE15" s="75" t="str" cm="1">
        <f t="array" ref="AE15">_xlfn.IFS(AND(E15&gt;0,D15=""),"✕",AND(G15&gt;0,F15=""),"✕",AND(F15&gt;0,E15&gt;F15),"✕",TRUE,"○")</f>
        <v>○</v>
      </c>
      <c r="AF15" s="189" t="str" cm="1">
        <f t="array" ref="AF15">IF(OR($I$9="管理職/高プロ",$I$9="裁量",$I$9="固定残業代有"),IF(OR(C15="休日",C15="休暇"),IF(AND(D15="",E15="",F15="",G15="",H15="",$J$13=""),"○",_xlfn.IFS(OR(D15&lt;&gt;"",E15&lt;&gt;"",F15&lt;&gt;"",G15&lt;&gt;"",H15&lt;&gt;""),"✕",AND(OR($I$13&gt;0,$I$14&gt;0,$I$15&gt;0,$I$16&gt;0,$I$17&gt;0),COUNTA($J$13)=1),"○",TRUE,"✕")),"○"),"○")</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46057</v>
      </c>
      <c r="B16" s="46" t="str">
        <f t="shared" si="2"/>
        <v>水</v>
      </c>
      <c r="C16" s="95" t="s">
        <v>126</v>
      </c>
      <c r="D16" s="60"/>
      <c r="E16" s="15"/>
      <c r="F16" s="16"/>
      <c r="G16" s="17"/>
      <c r="H16" s="18"/>
      <c r="I16" s="6" t="str" cm="1">
        <f t="array" ref="I16">IFERROR(_xlfn.IFS(AND(D16&gt;0,E16=""),"--",AND(F16&gt;0,G16=""),"--",VALUE(TEXT(E16-D16,"[h]:mm"))+VALUE(TEXT(G16-F16,"[h]:mm"))-VALUE(TEXT(H16,"[h]:mm"))=0,"",VALUE(TEXT(E16-D16,"[h]:mm"))+VALUE(TEXT(G16-F16,"[h]:mm"))-VALUE(TEXT(H16,"[h]:mm"))&lt;0,"-",TRUE,(E16-D16)+(G16-F16)-H16),"-")</f>
        <v/>
      </c>
      <c r="J16" s="367"/>
      <c r="K16" s="368"/>
      <c r="L16" s="368"/>
      <c r="M16" s="368"/>
      <c r="N16" s="368"/>
      <c r="O16" s="368"/>
      <c r="P16" s="368"/>
      <c r="Q16" s="369"/>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189" t="str" cm="1">
        <f t="array" ref="AB16">_xlfn.IFS(AND(D16="",F16="",COUNTA($J$13)=0),"○",AND(I16="",COUNTA($J$13)=1),IF(OR($I$13&lt;&gt;"",$I$14&lt;&gt;"",$I$15&lt;&gt;"",$I$16&lt;&gt;"",$I$17&lt;&gt;"",$I$18&lt;&gt;"",$I$19&lt;&gt;""),"○","△"),AND(I16&gt;0,COUNTA($J$13)=1),"○",AND(I16="-",COUNTA($J$13)=1),"✕",TRUE,"✕")</f>
        <v>○</v>
      </c>
      <c r="AC16" s="75"/>
      <c r="AD16" s="75" t="str">
        <f t="shared" si="0"/>
        <v>○</v>
      </c>
      <c r="AE16" s="75" t="str" cm="1">
        <f t="array" ref="AE16">_xlfn.IFS(AND(E16&gt;0,D16=""),"✕",AND(G16&gt;0,F16=""),"✕",AND(F16&gt;0,E16&gt;F16),"✕",TRUE,"○")</f>
        <v>○</v>
      </c>
      <c r="AF16" s="189" t="str" cm="1">
        <f t="array" ref="AF16">IF(OR($I$9="管理職/高プロ",$I$9="裁量",$I$9="固定残業代有"),IF(OR(C16="休日",C16="休暇"),IF(AND(D16="",E16="",F16="",G16="",H16="",$J$13=""),"○",_xlfn.IFS(OR(D16&lt;&gt;"",E16&lt;&gt;"",F16&lt;&gt;"",G16&lt;&gt;"",H16&lt;&gt;""),"✕",AND(OR($I$13&gt;0,$I$14&gt;0,$I$15&gt;0,$I$16&gt;0,$I$17&gt;0),COUNTA($J$13)=1),"○",TRUE,"✕")),"○"),"○")</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46058</v>
      </c>
      <c r="B17" s="46" t="str">
        <f t="shared" si="2"/>
        <v>木</v>
      </c>
      <c r="C17" s="95" t="s">
        <v>126</v>
      </c>
      <c r="D17" s="60"/>
      <c r="E17" s="15"/>
      <c r="F17" s="16"/>
      <c r="G17" s="17"/>
      <c r="H17" s="18"/>
      <c r="I17" s="6" t="str" cm="1">
        <f t="array" ref="I17">IFERROR(_xlfn.IFS(AND(D17&gt;0,E17=""),"--",AND(F17&gt;0,G17=""),"--",VALUE(TEXT(E17-D17,"[h]:mm"))+VALUE(TEXT(G17-F17,"[h]:mm"))-VALUE(TEXT(H17,"[h]:mm"))=0,"",VALUE(TEXT(E17-D17,"[h]:mm"))+VALUE(TEXT(G17-F17,"[h]:mm"))-VALUE(TEXT(H17,"[h]:mm"))&lt;0,"-",TRUE,(E17-D17)+(G17-F17)-H17),"-")</f>
        <v/>
      </c>
      <c r="J17" s="367"/>
      <c r="K17" s="368"/>
      <c r="L17" s="368"/>
      <c r="M17" s="368"/>
      <c r="N17" s="368"/>
      <c r="O17" s="368"/>
      <c r="P17" s="368"/>
      <c r="Q17" s="369"/>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189" t="str" cm="1">
        <f t="array" ref="AB17">_xlfn.IFS(AND(D17="",F17="",COUNTA($J$13)=0),"○",AND(I17="",COUNTA($J$13)=1),IF(OR($I$13&lt;&gt;"",$I$14&lt;&gt;"",$I$15&lt;&gt;"",$I$16&lt;&gt;"",$I$17&lt;&gt;"",$I$18&lt;&gt;"",$I$19&lt;&gt;""),"○","△"),AND(I17&gt;0,COUNTA($J$13)=1),"○",AND(I17="-",COUNTA($J$13)=1),"✕",TRUE,"✕")</f>
        <v>○</v>
      </c>
      <c r="AC17" s="75"/>
      <c r="AD17" s="75" t="str">
        <f t="shared" si="0"/>
        <v>○</v>
      </c>
      <c r="AE17" s="75" t="str" cm="1">
        <f t="array" ref="AE17">_xlfn.IFS(AND(E17&gt;0,D17=""),"✕",AND(G17&gt;0,F17=""),"✕",AND(F17&gt;0,E17&gt;F17),"✕",TRUE,"○")</f>
        <v>○</v>
      </c>
      <c r="AF17" s="189" t="str" cm="1">
        <f t="array" ref="AF17">IF(OR($I$9="管理職/高プロ",$I$9="裁量",$I$9="固定残業代有"),IF(OR(C17="休日",C17="休暇"),IF(AND(D17="",E17="",F17="",G17="",H17="",$J$13=""),"○",_xlfn.IFS(OR(D17&lt;&gt;"",E17&lt;&gt;"",F17&lt;&gt;"",G17&lt;&gt;"",H17&lt;&gt;""),"✕",AND(OR($I$13&gt;0,$I$14&gt;0,$I$15&gt;0,$I$16&gt;0,$I$17&gt;0),COUNTA($J$13)=1),"○",TRUE,"✕")),"○"),"○")</f>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46059</v>
      </c>
      <c r="B18" s="47" t="str">
        <f t="shared" si="2"/>
        <v>金</v>
      </c>
      <c r="C18" s="95" t="s">
        <v>126</v>
      </c>
      <c r="D18" s="60"/>
      <c r="E18" s="15"/>
      <c r="F18" s="26"/>
      <c r="G18" s="27"/>
      <c r="H18" s="28"/>
      <c r="I18" s="6" t="str" cm="1">
        <f t="array" ref="I18">IFERROR(_xlfn.IFS(AND(D18&gt;0,E18=""),"--",AND(F18&gt;0,G18=""),"--",VALUE(TEXT(E18-D18,"[h]:mm"))+VALUE(TEXT(G18-F18,"[h]:mm"))-VALUE(TEXT(H18,"[h]:mm"))=0,"",VALUE(TEXT(E18-D18,"[h]:mm"))+VALUE(TEXT(G18-F18,"[h]:mm"))-VALUE(TEXT(H18,"[h]:mm"))&lt;0,"-",TRUE,(E18-D18)+(G18-F18)-H18),"-")</f>
        <v/>
      </c>
      <c r="J18" s="367"/>
      <c r="K18" s="368"/>
      <c r="L18" s="368"/>
      <c r="M18" s="368"/>
      <c r="N18" s="368"/>
      <c r="O18" s="368"/>
      <c r="P18" s="368"/>
      <c r="Q18" s="369"/>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189" t="str" cm="1">
        <f t="array" ref="AB18">_xlfn.IFS(AND(D18="",F18="",COUNTA($J$13)=0),"○",AND(I18="",COUNTA($J$13)=1),IF(OR($I$13&lt;&gt;"",$I$14&lt;&gt;"",$I$15&lt;&gt;"",$I$16&lt;&gt;"",$I$17&lt;&gt;"",$I$18&lt;&gt;"",$I$19&lt;&gt;""),"○","△"),AND(I18&gt;0,COUNTA($J$13)=1),"○",AND(I18="-",COUNTA($J$13)=1),"✕",TRUE,"✕")</f>
        <v>○</v>
      </c>
      <c r="AC18" s="75"/>
      <c r="AD18" s="75" t="str">
        <f t="shared" si="0"/>
        <v>○</v>
      </c>
      <c r="AE18" s="75" t="str" cm="1">
        <f t="array" ref="AE18">_xlfn.IFS(AND(E18&gt;0,D18=""),"✕",AND(G18&gt;0,F18=""),"✕",AND(F18&gt;0,E18&gt;F18),"✕",TRUE,"○")</f>
        <v>○</v>
      </c>
      <c r="AF18" s="189" t="str" cm="1">
        <f t="array" ref="AF18">IF(OR($I$9="管理職/高プロ",$I$9="裁量",$I$9="固定残業代有"),IF(OR(C18="休日",C18="休暇"),IF(AND(D18="",E18="",F18="",G18="",H18="",$J$18=""),"○",_xlfn.IFS(OR(D18&lt;&gt;"",E18&lt;&gt;"",F18&lt;&gt;"",G18&lt;&gt;"",H18&lt;&gt;""),"✕",AND(OR($I$18&gt;0,$I$19&gt;0,$I$20&gt;0,$I$21&gt;0,$I$22&gt;0,$I$23&gt;0,$I$24&gt;0),COUNTA($J$18)=1),"○",TRUE,"✕")),"○"),"○")</f>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46060</v>
      </c>
      <c r="B19" s="47" t="str">
        <f>TEXT(A19,"aaa")</f>
        <v>土</v>
      </c>
      <c r="C19" s="95" t="s">
        <v>23</v>
      </c>
      <c r="D19" s="62"/>
      <c r="E19" s="25"/>
      <c r="F19" s="26"/>
      <c r="G19" s="27"/>
      <c r="H19" s="28"/>
      <c r="I19" s="6" t="str" cm="1">
        <f t="array" ref="I19">IFERROR(_xlfn.IFS(AND(D19&gt;0,E19=""),"--",AND(F19&gt;0,G19=""),"--",VALUE(TEXT(E19-D19,"[h]:mm"))+VALUE(TEXT(G19-F19,"[h]:mm"))-VALUE(TEXT(H19,"[h]:mm"))=0,"",VALUE(TEXT(E19-D19,"[h]:mm"))+VALUE(TEXT(G19-F19,"[h]:mm"))-VALUE(TEXT(H19,"[h]:mm"))&lt;0,"-",TRUE,(E19-D19)+(G19-F19)-H19),"-")</f>
        <v/>
      </c>
      <c r="J19" s="449"/>
      <c r="K19" s="450"/>
      <c r="L19" s="450"/>
      <c r="M19" s="450"/>
      <c r="N19" s="450"/>
      <c r="O19" s="450"/>
      <c r="P19" s="450"/>
      <c r="Q19" s="451"/>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189" t="str" cm="1">
        <f t="array" ref="AB19">_xlfn.IFS(AND(D19="",F19="",COUNTA($J$13)=0),"○",AND(I19="",COUNTA($J$13)=1),IF(OR($I$13&lt;&gt;"",$I$14&lt;&gt;"",$I$15&lt;&gt;"",$I$16&lt;&gt;"",$I$17&lt;&gt;"",$I$18&lt;&gt;"",$I$19&lt;&gt;""),"○","△"),AND(I19&gt;0,COUNTA($J$13)=1),"○",AND(I19="-",COUNTA($J$13)=1),"✕",TRUE,"✕")</f>
        <v>○</v>
      </c>
      <c r="AC19" s="75"/>
      <c r="AD19" s="75" t="str">
        <f t="shared" si="0"/>
        <v>○</v>
      </c>
      <c r="AE19" s="75" t="str" cm="1">
        <f t="array" ref="AE19">_xlfn.IFS(AND(E19&gt;0,D19=""),"✕",AND(G19&gt;0,F19=""),"✕",AND(F19&gt;0,E19&gt;F19),"✕",TRUE,"○")</f>
        <v>○</v>
      </c>
      <c r="AF19" s="189" t="str" cm="1">
        <f t="array" ref="AF19">IF(OR($I$9="管理職/高プロ",$I$9="裁量",$I$9="固定残業代有"),IF(OR(C19="休日",C19="休暇"),IF(AND(D19="",E19="",F19="",G19="",H19="",$J$18=""),"○",_xlfn.IFS(OR(D19&lt;&gt;"",E19&lt;&gt;"",F19&lt;&gt;"",G19&lt;&gt;"",H19&lt;&gt;""),"✕",AND(OR($I$18&gt;0,$I$19&gt;0,$I$20&gt;0,$I$21&gt;0,$I$22&gt;0,$I$23&gt;0,$I$24&gt;0),COUNTA($J$18)=1),"○",TRUE,"✕")),"○"),"○")</f>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46061</v>
      </c>
      <c r="B20" s="46" t="str">
        <f>TEXT(A20,"aaa")</f>
        <v>日</v>
      </c>
      <c r="C20" s="95" t="s">
        <v>23</v>
      </c>
      <c r="D20" s="62"/>
      <c r="E20" s="25"/>
      <c r="F20" s="16"/>
      <c r="G20" s="17"/>
      <c r="H20" s="28"/>
      <c r="I20" s="6" t="str" cm="1">
        <f t="array" ref="I20">IFERROR(_xlfn.IFS(AND(D20&gt;0,E20=""),"--",AND(F20&gt;0,G20=""),"--",VALUE(TEXT(E20-D20,"[h]:mm"))+VALUE(TEXT(G20-F20,"[h]:mm"))-VALUE(TEXT(H20,"[h]:mm"))=0,"",VALUE(TEXT(E20-D20,"[h]:mm"))+VALUE(TEXT(G20-F20,"[h]:mm"))-VALUE(TEXT(H20,"[h]:mm"))&lt;0,"-",TRUE,(E20-D20)+(G20-F20)-H20),"-")</f>
        <v/>
      </c>
      <c r="J20" s="479"/>
      <c r="K20" s="453"/>
      <c r="L20" s="453"/>
      <c r="M20" s="453"/>
      <c r="N20" s="453"/>
      <c r="O20" s="453"/>
      <c r="P20" s="453"/>
      <c r="Q20" s="454"/>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AND(I20&gt;0,COUNTA($J$20)=1),"○",AND(I20="-",COUNTA($J$20)=1),"✕",TRUE,"✕")</f>
        <v>○</v>
      </c>
      <c r="AC20" s="75"/>
      <c r="AD20" s="75" t="str">
        <f t="shared" si="0"/>
        <v>○</v>
      </c>
      <c r="AE20" s="75" t="str" cm="1">
        <f t="array" ref="AE20">_xlfn.IFS(AND(E20&gt;0,D20=""),"✕",AND(G20&gt;0,F20=""),"✕",AND(F20&gt;0,E20&gt;F20),"✕",TRUE,"○")</f>
        <v>○</v>
      </c>
      <c r="AF20" s="189" t="str" cm="1">
        <f t="array" ref="AF20">IF(OR($I$9="管理職/高プロ",$I$9="裁量",$I$9="固定残業代有"),IF(OR(C20="休日",C20="休暇"),IF(AND(D20="",E20="",F20="",G20="",H20="",$J$18=""),"○",_xlfn.IFS(OR(D20&lt;&gt;"",E20&lt;&gt;"",F20&lt;&gt;"",G20&lt;&gt;"",H20&lt;&gt;""),"✕",AND(OR($I$18&gt;0,$I$19&gt;0,$I$20&gt;0,$I$21&gt;0,$I$22&gt;0,$I$23&gt;0,$I$24&gt;0),COUNTA($J$18)=1),"○",TRUE,"✕")),"○"),"○")</f>
        <v>○</v>
      </c>
      <c r="AG20" s="75"/>
      <c r="AH20" s="183" t="s">
        <v>72</v>
      </c>
      <c r="AI20" s="184" t="str">
        <f>IF(COUNTIF(AE13:AE43,"○")=31,"○","✕")</f>
        <v>○</v>
      </c>
      <c r="AJ20" s="78" t="s">
        <v>73</v>
      </c>
    </row>
    <row r="21" spans="1:45" ht="17.100000000000001" customHeight="1" thickBot="1">
      <c r="A21" s="7">
        <f t="shared" ref="A21" si="3">A20+1</f>
        <v>46062</v>
      </c>
      <c r="B21" s="46" t="str">
        <f t="shared" ref="B21:B43" si="4">TEXT(A21,"aaa")</f>
        <v>月</v>
      </c>
      <c r="C21" s="95" t="s">
        <v>126</v>
      </c>
      <c r="D21" s="60"/>
      <c r="E21" s="15"/>
      <c r="F21" s="16"/>
      <c r="G21" s="17"/>
      <c r="H21" s="28"/>
      <c r="I21" s="6" t="str" cm="1">
        <f t="array" ref="I21">IFERROR(_xlfn.IFS(AND(D21&gt;0,E21=""),"--",AND(F21&gt;0,G21=""),"--",VALUE(TEXT(E21-D21,"[h]:mm"))+VALUE(TEXT(G21-F21,"[h]:mm"))-VALUE(TEXT(H21,"[h]:mm"))=0,"",VALUE(TEXT(E21-D21,"[h]:mm"))+VALUE(TEXT(G21-F21,"[h]:mm"))-VALUE(TEXT(H21,"[h]:mm"))&lt;0,"-",TRUE,(E21-D21)+(G21-F21)-H21),"-")</f>
        <v/>
      </c>
      <c r="J21" s="455"/>
      <c r="K21" s="456"/>
      <c r="L21" s="456"/>
      <c r="M21" s="456"/>
      <c r="N21" s="456"/>
      <c r="O21" s="456"/>
      <c r="P21" s="456"/>
      <c r="Q21" s="457"/>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AND(I21&gt;0,COUNTA($J$20)=1),"○",AND(I21="-",COUNTA($J$20)=1),"✕",TRUE,"✕")</f>
        <v>○</v>
      </c>
      <c r="AC21" s="75"/>
      <c r="AD21" s="75" t="str">
        <f t="shared" si="0"/>
        <v>○</v>
      </c>
      <c r="AE21" s="75" t="str" cm="1">
        <f t="array" ref="AE21">_xlfn.IFS(AND(E21&gt;0,D21=""),"✕",AND(G21&gt;0,F21=""),"✕",AND(F21&gt;0,E21&gt;F21),"✕",TRUE,"○")</f>
        <v>○</v>
      </c>
      <c r="AF21" s="189" t="str" cm="1">
        <f t="array" ref="AF21">IF(OR($I$9="管理職/高プロ",$I$9="裁量",$I$9="固定残業代有"),IF(OR(C21="休日",C21="休暇"),IF(AND(D21="",E21="",F21="",G21="",H21="",$J$18=""),"○",_xlfn.IFS(OR(D21&lt;&gt;"",E21&lt;&gt;"",F21&lt;&gt;"",G21&lt;&gt;"",H21&lt;&gt;""),"✕",AND(OR($I$18&gt;0,$I$19&gt;0,$I$20&gt;0,$I$21&gt;0,$I$22&gt;0,$I$23&gt;0,$I$24&gt;0),COUNTA($J$18)=1),"○",TRUE,"✕")),"○"),"○")</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46063</v>
      </c>
      <c r="B22" s="46" t="str">
        <f t="shared" si="4"/>
        <v>火</v>
      </c>
      <c r="C22" s="95" t="s">
        <v>126</v>
      </c>
      <c r="D22" s="60"/>
      <c r="E22" s="15"/>
      <c r="F22" s="16"/>
      <c r="G22" s="17"/>
      <c r="H22" s="28"/>
      <c r="I22" s="6" t="str" cm="1">
        <f t="array" ref="I22">IFERROR(_xlfn.IFS(AND(D22&gt;0,E22=""),"--",AND(F22&gt;0,G22=""),"--",VALUE(TEXT(E22-D22,"[h]:mm"))+VALUE(TEXT(G22-F22,"[h]:mm"))-VALUE(TEXT(H22,"[h]:mm"))=0,"",VALUE(TEXT(E22-D22,"[h]:mm"))+VALUE(TEXT(G22-F22,"[h]:mm"))-VALUE(TEXT(H22,"[h]:mm"))&lt;0,"-",TRUE,(E22-D22)+(G22-F22)-H22),"-")</f>
        <v/>
      </c>
      <c r="J22" s="455"/>
      <c r="K22" s="456"/>
      <c r="L22" s="456"/>
      <c r="M22" s="456"/>
      <c r="N22" s="456"/>
      <c r="O22" s="456"/>
      <c r="P22" s="456"/>
      <c r="Q22" s="457"/>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AND(I22&gt;0,COUNTA($J$20)=1),"○",AND(I22="-",COUNTA($J$20)=1),"✕",TRUE,"✕")</f>
        <v>○</v>
      </c>
      <c r="AC22" s="75"/>
      <c r="AD22" s="75" t="str">
        <f t="shared" si="0"/>
        <v>○</v>
      </c>
      <c r="AE22" s="75" t="str" cm="1">
        <f t="array" ref="AE22">_xlfn.IFS(AND(E22&gt;0,D22=""),"✕",AND(G22&gt;0,F22=""),"✕",AND(F22&gt;0,E22&gt;F22),"✕",TRUE,"○")</f>
        <v>○</v>
      </c>
      <c r="AF22" s="189" t="str" cm="1">
        <f t="array" ref="AF22">IF(OR($I$9="管理職/高プロ",$I$9="裁量",$I$9="固定残業代有"),IF(OR(C22="休日",C22="休暇"),IF(AND(D22="",E22="",F22="",G22="",H22="",$J$18=""),"○",_xlfn.IFS(OR(D22&lt;&gt;"",E22&lt;&gt;"",F22&lt;&gt;"",G22&lt;&gt;"",H22&lt;&gt;""),"✕",AND(OR($I$18&gt;0,$I$19&gt;0,$I$20&gt;0,$I$21&gt;0,$I$22&gt;0,$I$23&gt;0,$I$24&gt;0),COUNTA($J$18)=1),"○",TRUE,"✕")),"○"),"○")</f>
        <v>○</v>
      </c>
      <c r="AG22" s="75"/>
      <c r="AH22" s="212"/>
      <c r="AI22" s="213"/>
      <c r="AJ22" s="78"/>
      <c r="AO22" s="30"/>
      <c r="AP22" s="30"/>
      <c r="AQ22" s="30"/>
      <c r="AR22" s="30"/>
      <c r="AS22" s="30"/>
    </row>
    <row r="23" spans="1:45" ht="17.100000000000001" customHeight="1">
      <c r="A23" s="7">
        <f t="shared" ref="A23:A38" si="5">A22+1</f>
        <v>46064</v>
      </c>
      <c r="B23" s="46" t="str">
        <f t="shared" si="4"/>
        <v>水</v>
      </c>
      <c r="C23" s="95" t="s">
        <v>23</v>
      </c>
      <c r="D23" s="60"/>
      <c r="E23" s="15"/>
      <c r="F23" s="16"/>
      <c r="G23" s="17"/>
      <c r="H23" s="28"/>
      <c r="I23" s="6" t="str" cm="1">
        <f t="array" ref="I23">IFERROR(_xlfn.IFS(AND(D23&gt;0,E23=""),"--",AND(F23&gt;0,G23=""),"--",VALUE(TEXT(E23-D23,"[h]:mm"))+VALUE(TEXT(G23-F23,"[h]:mm"))-VALUE(TEXT(H23,"[h]:mm"))=0,"",VALUE(TEXT(E23-D23,"[h]:mm"))+VALUE(TEXT(G23-F23,"[h]:mm"))-VALUE(TEXT(H23,"[h]:mm"))&lt;0,"-",TRUE,(E23-D23)+(G23-F23)-H23),"-")</f>
        <v/>
      </c>
      <c r="J23" s="455"/>
      <c r="K23" s="456"/>
      <c r="L23" s="456"/>
      <c r="M23" s="456"/>
      <c r="N23" s="456"/>
      <c r="O23" s="456"/>
      <c r="P23" s="456"/>
      <c r="Q23" s="457"/>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AND(I23&gt;0,COUNTA($J$20)=1),"○",AND(I23="-",COUNTA($J$20)=1),"✕",TRUE,"✕")</f>
        <v>○</v>
      </c>
      <c r="AC23" s="75"/>
      <c r="AD23" s="75" t="str">
        <f t="shared" si="0"/>
        <v>○</v>
      </c>
      <c r="AE23" s="75" t="str" cm="1">
        <f t="array" ref="AE23">_xlfn.IFS(AND(E23&gt;0,D23=""),"✕",AND(G23&gt;0,F23=""),"✕",AND(F23&gt;0,E23&gt;F23),"✕",TRUE,"○")</f>
        <v>○</v>
      </c>
      <c r="AF23" s="189" t="str" cm="1">
        <f t="array" ref="AF23">IF(OR($I$9="管理職/高プロ",$I$9="裁量",$I$9="固定残業代有"),IF(OR(C23="休日",C23="休暇"),IF(AND(D23="",E23="",F23="",G23="",H23="",$J$18=""),"○",_xlfn.IFS(OR(D23&lt;&gt;"",E23&lt;&gt;"",F23&lt;&gt;"",G23&lt;&gt;"",H23&lt;&gt;""),"✕",AND(OR($I$18&gt;0,$I$19&gt;0,$I$20&gt;0,$I$21&gt;0,$I$22&gt;0,$I$23&gt;0,$I$24&gt;0),COUNTA($J$18)=1),"○",TRUE,"✕")),"○"),"○")</f>
        <v>○</v>
      </c>
      <c r="AG23" s="75"/>
      <c r="AH23" s="144"/>
      <c r="AJ23" s="144"/>
      <c r="AO23" s="30"/>
      <c r="AP23" s="30"/>
      <c r="AQ23" s="30"/>
      <c r="AR23" s="30"/>
      <c r="AS23" s="30"/>
    </row>
    <row r="24" spans="1:45" ht="17.100000000000001" customHeight="1">
      <c r="A24" s="7">
        <f t="shared" si="5"/>
        <v>46065</v>
      </c>
      <c r="B24" s="46" t="str">
        <f t="shared" si="4"/>
        <v>木</v>
      </c>
      <c r="C24" s="95" t="s">
        <v>126</v>
      </c>
      <c r="D24" s="60"/>
      <c r="E24" s="15"/>
      <c r="F24" s="16"/>
      <c r="G24" s="17"/>
      <c r="H24" s="18"/>
      <c r="I24" s="6" t="str" cm="1">
        <f t="array" ref="I24">IFERROR(_xlfn.IFS(AND(D24&gt;0,E24=""),"--",AND(F24&gt;0,G24=""),"--",VALUE(TEXT(E24-D24,"[h]:mm"))+VALUE(TEXT(G24-F24,"[h]:mm"))-VALUE(TEXT(H24,"[h]:mm"))=0,"",VALUE(TEXT(E24-D24,"[h]:mm"))+VALUE(TEXT(G24-F24,"[h]:mm"))-VALUE(TEXT(H24,"[h]:mm"))&lt;0,"-",TRUE,(E24-D24)+(G24-F24)-H24),"-")</f>
        <v/>
      </c>
      <c r="J24" s="455"/>
      <c r="K24" s="456"/>
      <c r="L24" s="456"/>
      <c r="M24" s="456"/>
      <c r="N24" s="456"/>
      <c r="O24" s="456"/>
      <c r="P24" s="456"/>
      <c r="Q24" s="457"/>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AND(I24&gt;0,COUNTA($J$20)=1),"○",AND(I24="-",COUNTA($J$20)=1),"✕",TRUE,"✕")</f>
        <v>○</v>
      </c>
      <c r="AC24" s="75"/>
      <c r="AD24" s="75" t="str">
        <f t="shared" si="0"/>
        <v>○</v>
      </c>
      <c r="AE24" s="75" t="str" cm="1">
        <f t="array" ref="AE24">_xlfn.IFS(AND(E24&gt;0,D24=""),"✕",AND(G24&gt;0,F24=""),"✕",AND(F24&gt;0,E24&gt;F24),"✕",TRUE,"○")</f>
        <v>○</v>
      </c>
      <c r="AF24" s="189" t="str" cm="1">
        <f t="array" ref="AF24">IF(OR($I$9="管理職/高プロ",$I$9="裁量",$I$9="固定残業代有"),IF(OR(C24="休日",C24="休暇"),IF(AND(D24="",E24="",F24="",G24="",H24="",$J$18=""),"○",_xlfn.IFS(OR(D24&lt;&gt;"",E24&lt;&gt;"",F24&lt;&gt;"",G24&lt;&gt;"",H24&lt;&gt;""),"✕",AND(OR($I$18&gt;0,$I$19&gt;0,$I$20&gt;0,$I$21&gt;0,$I$22&gt;0,$I$23&gt;0,$I$24&gt;0),COUNTA($J$18)=1),"○",TRUE,"✕")),"○"),"○")</f>
        <v>○</v>
      </c>
      <c r="AG24" s="75"/>
      <c r="AO24" s="30"/>
      <c r="AP24" s="30"/>
      <c r="AQ24" s="30"/>
      <c r="AR24" s="30"/>
      <c r="AS24" s="30"/>
    </row>
    <row r="25" spans="1:45" ht="17.100000000000001" customHeight="1">
      <c r="A25" s="7">
        <f t="shared" si="5"/>
        <v>46066</v>
      </c>
      <c r="B25" s="46" t="str">
        <f t="shared" si="4"/>
        <v>金</v>
      </c>
      <c r="C25" s="95" t="s">
        <v>126</v>
      </c>
      <c r="D25" s="60"/>
      <c r="E25" s="15"/>
      <c r="F25" s="16"/>
      <c r="G25" s="17"/>
      <c r="H25" s="18"/>
      <c r="I25" s="6" t="str" cm="1">
        <f t="array" ref="I25">IFERROR(_xlfn.IFS(AND(D25&gt;0,E25=""),"--",AND(F25&gt;0,G25=""),"--",VALUE(TEXT(E25-D25,"[h]:mm"))+VALUE(TEXT(G25-F25,"[h]:mm"))-VALUE(TEXT(H25,"[h]:mm"))=0,"",VALUE(TEXT(E25-D25,"[h]:mm"))+VALUE(TEXT(G25-F25,"[h]:mm"))-VALUE(TEXT(H25,"[h]:mm"))&lt;0,"-",TRUE,(E25-D25)+(G25-F25)-H25),"-")</f>
        <v/>
      </c>
      <c r="J25" s="455"/>
      <c r="K25" s="456"/>
      <c r="L25" s="456"/>
      <c r="M25" s="456"/>
      <c r="N25" s="456"/>
      <c r="O25" s="456"/>
      <c r="P25" s="456"/>
      <c r="Q25" s="457"/>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AND(I25&gt;0,COUNTA($J$20)=1),"○",AND(I25="-",COUNTA($J$20)=1),"✕",TRUE,"✕")</f>
        <v>○</v>
      </c>
      <c r="AC25" s="75"/>
      <c r="AD25" s="75" t="str">
        <f t="shared" si="0"/>
        <v>○</v>
      </c>
      <c r="AE25" s="75" t="str" cm="1">
        <f t="array" ref="AE25">_xlfn.IFS(AND(E25&gt;0,D25=""),"✕",AND(G25&gt;0,F25=""),"✕",AND(F25&gt;0,E25&gt;F25),"✕",TRUE,"○")</f>
        <v>○</v>
      </c>
      <c r="AF25" s="189" t="str" cm="1">
        <f t="array" ref="AF25">IF(OR($I$9="管理職/高プロ",$I$9="裁量",$I$9="固定残業代有"),IF(OR(C25="休日",C25="休暇"),IF(AND(D25="",E25="",F25="",G25="",H25="",$J$25=""),"○",_xlfn.IFS(OR(D25&lt;&gt;"",E25&lt;&gt;"",F25&lt;&gt;"",G25&lt;&gt;"",H25&lt;&gt;""),"✕",AND(OR($I$25&gt;0,$I$26&gt;0,$I$27&gt;0,$I$28&gt;0,$I$29&gt;0,$I$30&gt;0,$I$31&gt;0),COUNTA($J$25)=1),"○",TRUE,"✕")),"○"),"○")</f>
        <v>○</v>
      </c>
      <c r="AG25" s="75"/>
      <c r="AO25" s="30"/>
      <c r="AP25" s="30"/>
      <c r="AQ25" s="30"/>
      <c r="AR25" s="30"/>
      <c r="AS25" s="30"/>
    </row>
    <row r="26" spans="1:45" ht="17.100000000000001" customHeight="1">
      <c r="A26" s="7">
        <f t="shared" si="5"/>
        <v>46067</v>
      </c>
      <c r="B26" s="46" t="str">
        <f t="shared" si="4"/>
        <v>土</v>
      </c>
      <c r="C26" s="95" t="s">
        <v>23</v>
      </c>
      <c r="D26" s="61"/>
      <c r="E26" s="14"/>
      <c r="F26" s="16"/>
      <c r="G26" s="17"/>
      <c r="H26" s="18"/>
      <c r="I26" s="6" t="str" cm="1">
        <f t="array" ref="I26">IFERROR(_xlfn.IFS(AND(D26&gt;0,E26=""),"--",AND(F26&gt;0,G26=""),"--",VALUE(TEXT(E26-D26,"[h]:mm"))+VALUE(TEXT(G26-F26,"[h]:mm"))-VALUE(TEXT(H26,"[h]:mm"))=0,"",VALUE(TEXT(E26-D26,"[h]:mm"))+VALUE(TEXT(G26-F26,"[h]:mm"))-VALUE(TEXT(H26,"[h]:mm"))&lt;0,"-",TRUE,(E26-D26)+(G26-F26)-H26),"-")</f>
        <v/>
      </c>
      <c r="J26" s="458"/>
      <c r="K26" s="459"/>
      <c r="L26" s="459"/>
      <c r="M26" s="459"/>
      <c r="N26" s="459"/>
      <c r="O26" s="459"/>
      <c r="P26" s="459"/>
      <c r="Q26" s="460"/>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AND(I26&gt;0,COUNTA($J$20)=1),"○",AND(I26="-",COUNTA($J$20)=1),"✕",TRUE,"✕")</f>
        <v>○</v>
      </c>
      <c r="AC26" s="75"/>
      <c r="AD26" s="75" t="str">
        <f t="shared" si="0"/>
        <v>○</v>
      </c>
      <c r="AE26" s="75" t="str" cm="1">
        <f t="array" ref="AE26">_xlfn.IFS(AND(E26&gt;0,D26=""),"✕",AND(G26&gt;0,F26=""),"✕",AND(F26&gt;0,E26&gt;F26),"✕",TRUE,"○")</f>
        <v>○</v>
      </c>
      <c r="AF26" s="189" t="str" cm="1">
        <f t="array" ref="AF26">IF(OR($I$9="管理職/高プロ",$I$9="裁量",$I$9="固定残業代有"),IF(OR(C26="休日",C26="休暇"),IF(AND(D26="",E26="",F26="",G26="",H26="",$J$25=""),"○",_xlfn.IFS(OR(D26&lt;&gt;"",E26&lt;&gt;"",F26&lt;&gt;"",G26&lt;&gt;"",H26&lt;&gt;""),"✕",AND(OR($I$25&gt;0,$I$26&gt;0,$I$27&gt;0,$I$28&gt;0,$I$29&gt;0,$I$30&gt;0,$I$31&gt;0),COUNTA($J$25)=1),"○",TRUE,"✕")),"○"),"○")</f>
        <v>○</v>
      </c>
      <c r="AG26" s="75"/>
      <c r="AO26" s="30"/>
      <c r="AP26" s="30"/>
      <c r="AQ26" s="30"/>
      <c r="AR26" s="30"/>
      <c r="AS26" s="30"/>
    </row>
    <row r="27" spans="1:45" ht="17.100000000000001" customHeight="1">
      <c r="A27" s="7">
        <f t="shared" si="5"/>
        <v>46068</v>
      </c>
      <c r="B27" s="46" t="str">
        <f t="shared" si="4"/>
        <v>日</v>
      </c>
      <c r="C27" s="95" t="s">
        <v>23</v>
      </c>
      <c r="D27" s="61"/>
      <c r="E27" s="14"/>
      <c r="F27" s="16"/>
      <c r="G27" s="17"/>
      <c r="H27" s="18"/>
      <c r="I27" s="6" t="str" cm="1">
        <f t="array" ref="I27">IFERROR(_xlfn.IFS(AND(D27&gt;0,E27=""),"--",AND(F27&gt;0,G27=""),"--",VALUE(TEXT(E27-D27,"[h]:mm"))+VALUE(TEXT(G27-F27,"[h]:mm"))-VALUE(TEXT(H27,"[h]:mm"))=0,"",VALUE(TEXT(E27-D27,"[h]:mm"))+VALUE(TEXT(G27-F27,"[h]:mm"))-VALUE(TEXT(H27,"[h]:mm"))&lt;0,"-",TRUE,(E27-D27)+(G27-F27)-H27),"-")</f>
        <v/>
      </c>
      <c r="J27" s="480"/>
      <c r="K27" s="453"/>
      <c r="L27" s="453"/>
      <c r="M27" s="453"/>
      <c r="N27" s="453"/>
      <c r="O27" s="453"/>
      <c r="P27" s="453"/>
      <c r="Q27" s="454"/>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$27)=0),"○",AND(I27="",COUNTA($J$27)=1),IF(OR($I$27&lt;&gt;"",$I$28&lt;&gt;"",$I$29&lt;&gt;"",$I$30&lt;&gt;"",$I$31&lt;&gt;"",$I$32&lt;&gt;"",$I$33&lt;&gt;""),"○","△"),AND(I27&gt;0,COUNTA($J$27)=1),"○",AND(I27="-",COUNTA($J$27)=1),"✕",TRUE,"✕")</f>
        <v>○</v>
      </c>
      <c r="AC27" s="75"/>
      <c r="AD27" s="75" t="str">
        <f t="shared" si="0"/>
        <v>○</v>
      </c>
      <c r="AE27" s="75" t="str" cm="1">
        <f t="array" ref="AE27">_xlfn.IFS(AND(E27&gt;0,D27=""),"✕",AND(G27&gt;0,F27=""),"✕",AND(F27&gt;0,E27&gt;F27),"✕",TRUE,"○")</f>
        <v>○</v>
      </c>
      <c r="AF27" s="189" t="str" cm="1">
        <f t="array" ref="AF27">IF(OR($I$9="管理職/高プロ",$I$9="裁量",$I$9="固定残業代有"),IF(OR(C27="休日",C27="休暇"),IF(AND(D27="",E27="",F27="",G27="",H27="",$J$25=""),"○",_xlfn.IFS(OR(D27&lt;&gt;"",E27&lt;&gt;"",F27&lt;&gt;"",G27&lt;&gt;"",H27&lt;&gt;""),"✕",AND(OR($I$25&gt;0,$I$26&gt;0,$I$27&gt;0,$I$28&gt;0,$I$29&gt;0,$I$30&gt;0,$I$31&gt;0),COUNTA($J$25)=1),"○",TRUE,"✕")),"○"),"○")</f>
        <v>○</v>
      </c>
      <c r="AG27" s="75"/>
      <c r="AO27" s="30"/>
      <c r="AP27" s="30"/>
      <c r="AQ27" s="30"/>
      <c r="AR27" s="30"/>
      <c r="AS27" s="30"/>
    </row>
    <row r="28" spans="1:45" ht="17.100000000000001" customHeight="1">
      <c r="A28" s="7">
        <f t="shared" si="5"/>
        <v>46069</v>
      </c>
      <c r="B28" s="46" t="str">
        <f t="shared" si="4"/>
        <v>月</v>
      </c>
      <c r="C28" s="95" t="s">
        <v>126</v>
      </c>
      <c r="D28" s="61"/>
      <c r="E28" s="14"/>
      <c r="F28" s="16"/>
      <c r="G28" s="17"/>
      <c r="H28" s="18"/>
      <c r="I28" s="6" t="str" cm="1">
        <f t="array" ref="I28">IFERROR(_xlfn.IFS(AND(D28&gt;0,E28=""),"--",AND(F28&gt;0,G28=""),"--",VALUE(TEXT(E28-D28,"[h]:mm"))+VALUE(TEXT(G28-F28,"[h]:mm"))-VALUE(TEXT(H28,"[h]:mm"))=0,"",VALUE(TEXT(E28-D28,"[h]:mm"))+VALUE(TEXT(G28-F28,"[h]:mm"))-VALUE(TEXT(H28,"[h]:mm"))&lt;0,"-",TRUE,(E28-D28)+(G28-F28)-H28),"-")</f>
        <v/>
      </c>
      <c r="J28" s="455"/>
      <c r="K28" s="456"/>
      <c r="L28" s="456"/>
      <c r="M28" s="456"/>
      <c r="N28" s="456"/>
      <c r="O28" s="456"/>
      <c r="P28" s="456"/>
      <c r="Q28" s="457"/>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$27)=0),"○",AND(I28="",COUNTA($J$27)=1),IF(OR($I$27&lt;&gt;"",$I$28&lt;&gt;"",$I$29&lt;&gt;"",$I$30&lt;&gt;"",$I$31&lt;&gt;"",$I$32&lt;&gt;"",$I$33&lt;&gt;""),"○","△"),AND(I28&gt;0,COUNTA($J$27)=1),"○",AND(I28="-",COUNTA($J$27)=1),"✕",TRUE,"✕")</f>
        <v>○</v>
      </c>
      <c r="AC28" s="75"/>
      <c r="AD28" s="75" t="str">
        <f t="shared" si="0"/>
        <v>○</v>
      </c>
      <c r="AE28" s="75" t="str" cm="1">
        <f t="array" ref="AE28">_xlfn.IFS(AND(E28&gt;0,D28=""),"✕",AND(G28&gt;0,F28=""),"✕",AND(F28&gt;0,E28&gt;F28),"✕",TRUE,"○")</f>
        <v>○</v>
      </c>
      <c r="AF28" s="189" t="str" cm="1">
        <f t="array" ref="AF28">IF(OR($I$9="管理職/高プロ",$I$9="裁量",$I$9="固定残業代有"),IF(OR(C28="休日",C28="休暇"),IF(AND(D28="",E28="",F28="",G28="",H28="",$J$25=""),"○",_xlfn.IFS(OR(D28&lt;&gt;"",E28&lt;&gt;"",F28&lt;&gt;"",G28&lt;&gt;"",H28&lt;&gt;""),"✕",AND(OR($I$25&gt;0,$I$26&gt;0,$I$27&gt;0,$I$28&gt;0,$I$29&gt;0,$I$30&gt;0,$I$31&gt;0),COUNTA($J$25)=1),"○",TRUE,"✕")),"○"),"○")</f>
        <v>○</v>
      </c>
      <c r="AG28" s="75"/>
      <c r="AO28" s="30"/>
      <c r="AP28" s="30"/>
      <c r="AQ28" s="30"/>
      <c r="AR28" s="30"/>
      <c r="AS28" s="30"/>
    </row>
    <row r="29" spans="1:45" ht="17.100000000000001" customHeight="1">
      <c r="A29" s="7">
        <f t="shared" si="5"/>
        <v>46070</v>
      </c>
      <c r="B29" s="46" t="str">
        <f t="shared" si="4"/>
        <v>火</v>
      </c>
      <c r="C29" s="95" t="s">
        <v>126</v>
      </c>
      <c r="D29" s="60"/>
      <c r="E29" s="15"/>
      <c r="F29" s="16"/>
      <c r="G29" s="17"/>
      <c r="H29" s="18"/>
      <c r="I29" s="6" t="str" cm="1">
        <f t="array" ref="I29">IFERROR(_xlfn.IFS(AND(D29&gt;0,E29=""),"--",AND(F29&gt;0,G29=""),"--",VALUE(TEXT(E29-D29,"[h]:mm"))+VALUE(TEXT(G29-F29,"[h]:mm"))-VALUE(TEXT(H29,"[h]:mm"))=0,"",VALUE(TEXT(E29-D29,"[h]:mm"))+VALUE(TEXT(G29-F29,"[h]:mm"))-VALUE(TEXT(H29,"[h]:mm"))&lt;0,"-",TRUE,(E29-D29)+(G29-F29)-H29),"-")</f>
        <v/>
      </c>
      <c r="J29" s="455"/>
      <c r="K29" s="456"/>
      <c r="L29" s="456"/>
      <c r="M29" s="456"/>
      <c r="N29" s="456"/>
      <c r="O29" s="456"/>
      <c r="P29" s="456"/>
      <c r="Q29" s="457"/>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$27)=0),"○",AND(I29="",COUNTA($J$27)=1),IF(OR($I$27&lt;&gt;"",$I$28&lt;&gt;"",$I$29&lt;&gt;"",$I$30&lt;&gt;"",$I$31&lt;&gt;"",$I$32&lt;&gt;"",$I$33&lt;&gt;""),"○","△"),AND(I29&gt;0,COUNTA($J$27)=1),"○",AND(I29="-",COUNTA($J$27)=1),"✕",TRUE,"✕")</f>
        <v>○</v>
      </c>
      <c r="AC29" s="75"/>
      <c r="AD29" s="75" t="str">
        <f t="shared" si="0"/>
        <v>○</v>
      </c>
      <c r="AE29" s="75" t="str" cm="1">
        <f t="array" ref="AE29">_xlfn.IFS(AND(E29&gt;0,D29=""),"✕",AND(G29&gt;0,F29=""),"✕",AND(F29&gt;0,E29&gt;F29),"✕",TRUE,"○")</f>
        <v>○</v>
      </c>
      <c r="AF29" s="189" t="str" cm="1">
        <f t="array" ref="AF29">IF(OR($I$9="管理職/高プロ",$I$9="裁量",$I$9="固定残業代有"),IF(OR(C29="休日",C29="休暇"),IF(AND(D29="",E29="",F29="",G29="",H29="",$J$25=""),"○",_xlfn.IFS(OR(D29&lt;&gt;"",E29&lt;&gt;"",F29&lt;&gt;"",G29&lt;&gt;"",H29&lt;&gt;""),"✕",AND(OR($I$25&gt;0,$I$26&gt;0,$I$27&gt;0,$I$28&gt;0,$I$29&gt;0,$I$30&gt;0,$I$31&gt;0),COUNTA($J$25)=1),"○",TRUE,"✕")),"○"),"○")</f>
        <v>○</v>
      </c>
      <c r="AG29" s="75"/>
      <c r="AO29" s="30"/>
      <c r="AP29" s="30"/>
      <c r="AQ29" s="30"/>
      <c r="AR29" s="30"/>
      <c r="AS29" s="30"/>
    </row>
    <row r="30" spans="1:45" ht="17.100000000000001" customHeight="1">
      <c r="A30" s="7">
        <f t="shared" si="5"/>
        <v>46071</v>
      </c>
      <c r="B30" s="46" t="str">
        <f t="shared" si="4"/>
        <v>水</v>
      </c>
      <c r="C30" s="95" t="s">
        <v>126</v>
      </c>
      <c r="D30" s="60"/>
      <c r="E30" s="15"/>
      <c r="F30" s="16"/>
      <c r="G30" s="17"/>
      <c r="H30" s="18"/>
      <c r="I30" s="6" t="str" cm="1">
        <f t="array" ref="I30">IFERROR(_xlfn.IFS(AND(D30&gt;0,E30=""),"--",AND(F30&gt;0,G30=""),"--",VALUE(TEXT(E30-D30,"[h]:mm"))+VALUE(TEXT(G30-F30,"[h]:mm"))-VALUE(TEXT(H30,"[h]:mm"))=0,"",VALUE(TEXT(E30-D30,"[h]:mm"))+VALUE(TEXT(G30-F30,"[h]:mm"))-VALUE(TEXT(H30,"[h]:mm"))&lt;0,"-",TRUE,(E30-D30)+(G30-F30)-H30),"-")</f>
        <v/>
      </c>
      <c r="J30" s="455"/>
      <c r="K30" s="456"/>
      <c r="L30" s="456"/>
      <c r="M30" s="456"/>
      <c r="N30" s="456"/>
      <c r="O30" s="456"/>
      <c r="P30" s="456"/>
      <c r="Q30" s="457"/>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$27)=0),"○",AND(I30="",COUNTA($J$27)=1),IF(OR($I$27&lt;&gt;"",$I$28&lt;&gt;"",$I$29&lt;&gt;"",$I$30&lt;&gt;"",$I$31&lt;&gt;"",$I$32&lt;&gt;"",$I$33&lt;&gt;""),"○","△"),AND(I30&gt;0,COUNTA($J$27)=1),"○",AND(I30="-",COUNTA($J$27)=1),"✕",TRUE,"✕")</f>
        <v>○</v>
      </c>
      <c r="AC30" s="75"/>
      <c r="AD30" s="75" t="str">
        <f t="shared" si="0"/>
        <v>○</v>
      </c>
      <c r="AE30" s="75" t="str" cm="1">
        <f t="array" ref="AE30">_xlfn.IFS(AND(E30&gt;0,D30=""),"✕",AND(G30&gt;0,F30=""),"✕",AND(F30&gt;0,E30&gt;F30),"✕",TRUE,"○")</f>
        <v>○</v>
      </c>
      <c r="AF30" s="189" t="str" cm="1">
        <f t="array" ref="AF30">IF(OR($I$9="管理職/高プロ",$I$9="裁量",$I$9="固定残業代有"),IF(OR(C30="休日",C30="休暇"),IF(AND(D30="",E30="",F30="",G30="",H30="",$J$25=""),"○",_xlfn.IFS(OR(D30&lt;&gt;"",E30&lt;&gt;"",F30&lt;&gt;"",G30&lt;&gt;"",H30&lt;&gt;""),"✕",AND(OR($I$25&gt;0,$I$26&gt;0,$I$27&gt;0,$I$28&gt;0,$I$29&gt;0,$I$30&gt;0,$I$31&gt;0),COUNTA($J$25)=1),"○",TRUE,"✕")),"○"),"○")</f>
        <v>○</v>
      </c>
      <c r="AG30" s="75"/>
      <c r="AO30" s="30"/>
      <c r="AP30" s="30"/>
      <c r="AQ30" s="30"/>
      <c r="AR30" s="30"/>
      <c r="AS30" s="30"/>
    </row>
    <row r="31" spans="1:45" ht="17.100000000000001" customHeight="1">
      <c r="A31" s="7">
        <f t="shared" si="5"/>
        <v>46072</v>
      </c>
      <c r="B31" s="46" t="str">
        <f t="shared" si="4"/>
        <v>木</v>
      </c>
      <c r="C31" s="95" t="s">
        <v>126</v>
      </c>
      <c r="D31" s="60"/>
      <c r="E31" s="15"/>
      <c r="F31" s="16"/>
      <c r="G31" s="17"/>
      <c r="H31" s="18"/>
      <c r="I31" s="6" t="str" cm="1">
        <f t="array" ref="I31">IFERROR(_xlfn.IFS(AND(D31&gt;0,E31=""),"--",AND(F31&gt;0,G31=""),"--",VALUE(TEXT(E31-D31,"[h]:mm"))+VALUE(TEXT(G31-F31,"[h]:mm"))-VALUE(TEXT(H31,"[h]:mm"))=0,"",VALUE(TEXT(E31-D31,"[h]:mm"))+VALUE(TEXT(G31-F31,"[h]:mm"))-VALUE(TEXT(H31,"[h]:mm"))&lt;0,"-",TRUE,(E31-D31)+(G31-F31)-H31),"-")</f>
        <v/>
      </c>
      <c r="J31" s="455"/>
      <c r="K31" s="456"/>
      <c r="L31" s="456"/>
      <c r="M31" s="456"/>
      <c r="N31" s="456"/>
      <c r="O31" s="456"/>
      <c r="P31" s="456"/>
      <c r="Q31" s="457"/>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$27)=0),"○",AND(I31="",COUNTA($J$27)=1),IF(OR($I$27&lt;&gt;"",$I$28&lt;&gt;"",$I$29&lt;&gt;"",$I$30&lt;&gt;"",$I$31&lt;&gt;"",$I$32&lt;&gt;"",$I$33&lt;&gt;""),"○","△"),AND(I31&gt;0,COUNTA($J$27)=1),"○",AND(I31="-",COUNTA($J$27)=1),"✕",TRUE,"✕")</f>
        <v>○</v>
      </c>
      <c r="AC31" s="75"/>
      <c r="AD31" s="75" t="str">
        <f t="shared" si="0"/>
        <v>○</v>
      </c>
      <c r="AE31" s="75" t="str" cm="1">
        <f t="array" ref="AE31">_xlfn.IFS(AND(E31&gt;0,D31=""),"✕",AND(G31&gt;0,F31=""),"✕",AND(F31&gt;0,E31&gt;F31),"✕",TRUE,"○")</f>
        <v>○</v>
      </c>
      <c r="AF31" s="189" t="str" cm="1">
        <f t="array" ref="AF31">IF(OR($I$9="管理職/高プロ",$I$9="裁量",$I$9="固定残業代有"),IF(OR(C31="休日",C31="休暇"),IF(AND(D31="",E31="",F31="",G31="",H31="",$J$25=""),"○",_xlfn.IFS(OR(D31&lt;&gt;"",E31&lt;&gt;"",F31&lt;&gt;"",G31&lt;&gt;"",H31&lt;&gt;""),"✕",AND(OR($I$25&gt;0,$I$26&gt;0,$I$27&gt;0,$I$28&gt;0,$I$29&gt;0,$I$30&gt;0,$I$31&gt;0),COUNTA($J$25)=1),"○",TRUE,"✕")),"○"),"○")</f>
        <v>○</v>
      </c>
      <c r="AG31" s="75"/>
      <c r="AO31" s="30"/>
      <c r="AP31" s="30"/>
      <c r="AQ31" s="30"/>
      <c r="AR31" s="30"/>
      <c r="AS31" s="30"/>
    </row>
    <row r="32" spans="1:45" ht="17.100000000000001" customHeight="1">
      <c r="A32" s="7">
        <f t="shared" si="5"/>
        <v>46073</v>
      </c>
      <c r="B32" s="46" t="str">
        <f t="shared" si="4"/>
        <v>金</v>
      </c>
      <c r="C32" s="95" t="s">
        <v>126</v>
      </c>
      <c r="D32" s="60"/>
      <c r="E32" s="15"/>
      <c r="F32" s="16"/>
      <c r="G32" s="17"/>
      <c r="H32" s="18"/>
      <c r="I32" s="6" t="str" cm="1">
        <f t="array" ref="I32">IFERROR(_xlfn.IFS(AND(D32&gt;0,E32=""),"--",AND(F32&gt;0,G32=""),"--",VALUE(TEXT(E32-D32,"[h]:mm"))+VALUE(TEXT(G32-F32,"[h]:mm"))-VALUE(TEXT(H32,"[h]:mm"))=0,"",VALUE(TEXT(E32-D32,"[h]:mm"))+VALUE(TEXT(G32-F32,"[h]:mm"))-VALUE(TEXT(H32,"[h]:mm"))&lt;0,"-",TRUE,(E32-D32)+(G32-F32)-H32),"-")</f>
        <v/>
      </c>
      <c r="J32" s="455"/>
      <c r="K32" s="456"/>
      <c r="L32" s="456"/>
      <c r="M32" s="456"/>
      <c r="N32" s="456"/>
      <c r="O32" s="456"/>
      <c r="P32" s="456"/>
      <c r="Q32" s="457"/>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$27)=0),"○",AND(I32="",COUNTA($J$27)=1),IF(OR($I$27&lt;&gt;"",$I$28&lt;&gt;"",$I$29&lt;&gt;"",$I$30&lt;&gt;"",$I$31&lt;&gt;"",$I$32&lt;&gt;"",$I$33&lt;&gt;""),"○","△"),AND(I32&gt;0,COUNTA($J$27)=1),"○",AND(I32="-",COUNTA($J$27)=1),"✕",TRUE,"✕")</f>
        <v>○</v>
      </c>
      <c r="AC32" s="75"/>
      <c r="AD32" s="75" t="str">
        <f t="shared" si="0"/>
        <v>○</v>
      </c>
      <c r="AE32" s="75" t="str" cm="1">
        <f t="array" ref="AE32">_xlfn.IFS(AND(E32&gt;0,D32=""),"✕",AND(G32&gt;0,F32=""),"✕",AND(F32&gt;0,E32&gt;F32),"✕",TRUE,"○")</f>
        <v>○</v>
      </c>
      <c r="AF32" s="189" t="str" cm="1">
        <f t="array" ref="AF32">IF(OR($I$9="管理職/高プロ",$I$9="裁量",$I$9="固定残業代有"),IF(OR(C32="休日",C32="休暇"),IF(AND(D32="",E32="",F32="",G32="",H32="",$J$32=""),"○",_xlfn.IFS(OR(D32&lt;&gt;"",E32&lt;&gt;"",F32&lt;&gt;"",G32&lt;&gt;"",H32&lt;&gt;""),"✕",AND(OR($I$32&gt;0,$I$33&gt;0,$I$34&gt;0,$I$35&gt;0,$I$36&gt;0,$I$37&gt;0,$I$38&gt;0),COUNTA($J$32)=1),"○",TRUE,"✕")),"○"),"○")</f>
        <v>○</v>
      </c>
      <c r="AG32" s="75"/>
      <c r="AO32" s="30"/>
      <c r="AP32" s="30"/>
      <c r="AQ32" s="30"/>
      <c r="AR32" s="30"/>
      <c r="AS32" s="30"/>
    </row>
    <row r="33" spans="1:45" ht="17.100000000000001" customHeight="1">
      <c r="A33" s="7">
        <f t="shared" si="5"/>
        <v>46074</v>
      </c>
      <c r="B33" s="46" t="str">
        <f t="shared" si="4"/>
        <v>土</v>
      </c>
      <c r="C33" s="95" t="s">
        <v>23</v>
      </c>
      <c r="D33" s="61"/>
      <c r="E33" s="14"/>
      <c r="F33" s="16"/>
      <c r="G33" s="17"/>
      <c r="H33" s="18"/>
      <c r="I33" s="6" t="str" cm="1">
        <f t="array" ref="I33">IFERROR(_xlfn.IFS(AND(D33&gt;0,E33=""),"--",AND(F33&gt;0,G33=""),"--",VALUE(TEXT(E33-D33,"[h]:mm"))+VALUE(TEXT(G33-F33,"[h]:mm"))-VALUE(TEXT(H33,"[h]:mm"))=0,"",VALUE(TEXT(E33-D33,"[h]:mm"))+VALUE(TEXT(G33-F33,"[h]:mm"))-VALUE(TEXT(H33,"[h]:mm"))&lt;0,"-",TRUE,(E33-D33)+(G33-F33)-H33),"-")</f>
        <v/>
      </c>
      <c r="J33" s="458"/>
      <c r="K33" s="459"/>
      <c r="L33" s="459"/>
      <c r="M33" s="459"/>
      <c r="N33" s="459"/>
      <c r="O33" s="459"/>
      <c r="P33" s="459"/>
      <c r="Q33" s="460"/>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$27)=0),"○",AND(I33="",COUNTA($J$27)=1),IF(OR($I$27&lt;&gt;"",$I$28&lt;&gt;"",$I$29&lt;&gt;"",$I$30&lt;&gt;"",$I$31&lt;&gt;"",$I$32&lt;&gt;"",$I$33&lt;&gt;""),"○","△"),AND(I33&gt;0,COUNTA($J$27)=1),"○",AND(I33="-",COUNTA($J$27)=1),"✕",TRUE,"✕")</f>
        <v>○</v>
      </c>
      <c r="AC33" s="75"/>
      <c r="AD33" s="75" t="str">
        <f t="shared" si="0"/>
        <v>○</v>
      </c>
      <c r="AE33" s="75" t="str" cm="1">
        <f t="array" ref="AE33">_xlfn.IFS(AND(E33&gt;0,D33=""),"✕",AND(G33&gt;0,F33=""),"✕",AND(F33&gt;0,E33&gt;F33),"✕",TRUE,"○")</f>
        <v>○</v>
      </c>
      <c r="AF33" s="189" t="str" cm="1">
        <f t="array" ref="AF33">IF(OR($I$9="管理職/高プロ",$I$9="裁量",$I$9="固定残業代有"),IF(OR(C33="休日",C33="休暇"),IF(AND(D33="",E33="",F33="",G33="",H33="",$J$32=""),"○",_xlfn.IFS(OR(D33&lt;&gt;"",E33&lt;&gt;"",F33&lt;&gt;"",G33&lt;&gt;"",H33&lt;&gt;""),"✕",AND(OR($I$32&gt;0,$I$33&gt;0,$I$34&gt;0,$I$35&gt;0,$I$36&gt;0,$I$37&gt;0,$I$38&gt;0),COUNTA($J$32)=1),"○",TRUE,"✕")),"○"),"○")</f>
        <v>○</v>
      </c>
      <c r="AG33" s="75"/>
      <c r="AO33" s="30"/>
      <c r="AP33" s="30"/>
      <c r="AQ33" s="30"/>
      <c r="AR33" s="30"/>
      <c r="AS33" s="30"/>
    </row>
    <row r="34" spans="1:45" ht="17.100000000000001" customHeight="1">
      <c r="A34" s="7">
        <f t="shared" si="5"/>
        <v>46075</v>
      </c>
      <c r="B34" s="46" t="str">
        <f t="shared" si="4"/>
        <v>日</v>
      </c>
      <c r="C34" s="95" t="s">
        <v>23</v>
      </c>
      <c r="D34" s="61"/>
      <c r="E34" s="14"/>
      <c r="F34" s="16"/>
      <c r="G34" s="17"/>
      <c r="H34" s="18"/>
      <c r="I34" s="6" t="str" cm="1">
        <f t="array" ref="I34">IFERROR(_xlfn.IFS(AND(D34&gt;0,E34=""),"--",AND(F34&gt;0,G34=""),"--",VALUE(TEXT(E34-D34,"[h]:mm"))+VALUE(TEXT(G34-F34,"[h]:mm"))-VALUE(TEXT(H34,"[h]:mm"))=0,"",VALUE(TEXT(E34-D34,"[h]:mm"))+VALUE(TEXT(G34-F34,"[h]:mm"))-VALUE(TEXT(H34,"[h]:mm"))&lt;0,"-",TRUE,(E34-D34)+(G34-F34)-H34),"-")</f>
        <v/>
      </c>
      <c r="J34" s="480"/>
      <c r="K34" s="453"/>
      <c r="L34" s="453"/>
      <c r="M34" s="453"/>
      <c r="N34" s="453"/>
      <c r="O34" s="453"/>
      <c r="P34" s="453"/>
      <c r="Q34" s="454"/>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$34)=0),"○",AND(I34="",COUNTA($J$34)=1),IF(OR($I$34&lt;&gt;"",$I$35&lt;&gt;"",$I$36&lt;&gt;"",$I$37&lt;&gt;"",$I$38&lt;&gt;"",$I$39&lt;&gt;"",$I$40&lt;&gt;""),"○","△"),AND(I34&gt;0,COUNTA($J$34)=1),"○",AND(I34="-",COUNTA($J$34)=1),"✕",TRUE,"✕")</f>
        <v>○</v>
      </c>
      <c r="AC34" s="75"/>
      <c r="AD34" s="75" t="str">
        <f t="shared" si="0"/>
        <v>○</v>
      </c>
      <c r="AE34" s="75" t="str" cm="1">
        <f t="array" ref="AE34">_xlfn.IFS(AND(E34&gt;0,D34=""),"✕",AND(G34&gt;0,F34=""),"✕",AND(F34&gt;0,E34&gt;F34),"✕",TRUE,"○")</f>
        <v>○</v>
      </c>
      <c r="AF34" s="189" t="str" cm="1">
        <f t="array" ref="AF34">IF(OR($I$9="管理職/高プロ",$I$9="裁量",$I$9="固定残業代有"),IF(OR(C34="休日",C34="休暇"),IF(AND(D34="",E34="",F34="",G34="",H34="",$J$32=""),"○",_xlfn.IFS(OR(D34&lt;&gt;"",E34&lt;&gt;"",F34&lt;&gt;"",G34&lt;&gt;"",H34&lt;&gt;""),"✕",AND(OR($I$32&gt;0,$I$33&gt;0,$I$34&gt;0,$I$35&gt;0,$I$36&gt;0,$I$37&gt;0,$I$38&gt;0),COUNTA($J$32)=1),"○",TRUE,"✕")),"○"),"○")</f>
        <v>○</v>
      </c>
      <c r="AG34" s="75"/>
      <c r="AO34" s="30"/>
      <c r="AP34" s="30"/>
      <c r="AQ34" s="30"/>
      <c r="AR34" s="30"/>
      <c r="AS34" s="30"/>
    </row>
    <row r="35" spans="1:45" ht="17.100000000000001" customHeight="1">
      <c r="A35" s="7">
        <f t="shared" si="5"/>
        <v>46076</v>
      </c>
      <c r="B35" s="46" t="str">
        <f t="shared" si="4"/>
        <v>月</v>
      </c>
      <c r="C35" s="95" t="s">
        <v>23</v>
      </c>
      <c r="D35" s="13"/>
      <c r="E35" s="14"/>
      <c r="F35" s="16"/>
      <c r="G35" s="17"/>
      <c r="H35" s="18"/>
      <c r="I35" s="6" t="str" cm="1">
        <f t="array" ref="I35">IFERROR(_xlfn.IFS(AND(D35&gt;0,E35=""),"--",AND(F35&gt;0,G35=""),"--",VALUE(TEXT(E35-D35,"[h]:mm"))+VALUE(TEXT(G35-F35,"[h]:mm"))-VALUE(TEXT(H35,"[h]:mm"))=0,"",VALUE(TEXT(E35-D35,"[h]:mm"))+VALUE(TEXT(G35-F35,"[h]:mm"))-VALUE(TEXT(H35,"[h]:mm"))&lt;0,"-",TRUE,(E35-D35)+(G35-F35)-H35),"-")</f>
        <v/>
      </c>
      <c r="J35" s="455"/>
      <c r="K35" s="456"/>
      <c r="L35" s="456"/>
      <c r="M35" s="456"/>
      <c r="N35" s="456"/>
      <c r="O35" s="456"/>
      <c r="P35" s="456"/>
      <c r="Q35" s="457"/>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$34)=0),"○",AND(I35="",COUNTA($J$34)=1),IF(OR($I$34&lt;&gt;"",$I$35&lt;&gt;"",$I$36&lt;&gt;"",$I$37&lt;&gt;"",$I$38&lt;&gt;"",$I$39&lt;&gt;"",$I$40&lt;&gt;""),"○","△"),AND(I35&gt;0,COUNTA($J$34)=1),"○",AND(I35="-",COUNTA($J$34)=1),"✕",TRUE,"✕")</f>
        <v>○</v>
      </c>
      <c r="AC35" s="75"/>
      <c r="AD35" s="75" t="str">
        <f t="shared" si="0"/>
        <v>○</v>
      </c>
      <c r="AE35" s="75" t="str" cm="1">
        <f t="array" ref="AE35">_xlfn.IFS(AND(E35&gt;0,D35=""),"✕",AND(G35&gt;0,F35=""),"✕",AND(F35&gt;0,E35&gt;F35),"✕",TRUE,"○")</f>
        <v>○</v>
      </c>
      <c r="AF35" s="189" t="str" cm="1">
        <f t="array" ref="AF35">IF(OR($I$9="管理職/高プロ",$I$9="裁量",$I$9="固定残業代有"),IF(OR(C35="休日",C35="休暇"),IF(AND(D35="",E35="",F35="",G35="",H35="",$J$32=""),"○",_xlfn.IFS(OR(D35&lt;&gt;"",E35&lt;&gt;"",F35&lt;&gt;"",G35&lt;&gt;"",H35&lt;&gt;""),"✕",AND(OR($I$32&gt;0,$I$33&gt;0,$I$34&gt;0,$I$35&gt;0,$I$36&gt;0,$I$37&gt;0,$I$38&gt;0),COUNTA($J$32)=1),"○",TRUE,"✕")),"○"),"○")</f>
        <v>○</v>
      </c>
      <c r="AG35" s="75"/>
      <c r="AO35" s="30"/>
      <c r="AP35" s="30"/>
      <c r="AQ35" s="30"/>
      <c r="AR35" s="30"/>
      <c r="AS35" s="30"/>
    </row>
    <row r="36" spans="1:45" ht="17.100000000000001" customHeight="1">
      <c r="A36" s="7">
        <f t="shared" si="5"/>
        <v>46077</v>
      </c>
      <c r="B36" s="46" t="str">
        <f t="shared" si="4"/>
        <v>火</v>
      </c>
      <c r="C36" s="95" t="s">
        <v>126</v>
      </c>
      <c r="D36" s="60"/>
      <c r="E36" s="15"/>
      <c r="F36" s="16"/>
      <c r="G36" s="17"/>
      <c r="H36" s="18"/>
      <c r="I36" s="6" t="str" cm="1">
        <f t="array" ref="I36">IFERROR(_xlfn.IFS(AND(D36&gt;0,E36=""),"--",AND(F36&gt;0,G36=""),"--",VALUE(TEXT(E36-D36,"[h]:mm"))+VALUE(TEXT(G36-F36,"[h]:mm"))-VALUE(TEXT(H36,"[h]:mm"))=0,"",VALUE(TEXT(E36-D36,"[h]:mm"))+VALUE(TEXT(G36-F36,"[h]:mm"))-VALUE(TEXT(H36,"[h]:mm"))&lt;0,"-",TRUE,(E36-D36)+(G36-F36)-H36),"-")</f>
        <v/>
      </c>
      <c r="J36" s="455"/>
      <c r="K36" s="456"/>
      <c r="L36" s="456"/>
      <c r="M36" s="456"/>
      <c r="N36" s="456"/>
      <c r="O36" s="456"/>
      <c r="P36" s="456"/>
      <c r="Q36" s="457"/>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$34)=0),"○",AND(I36="",COUNTA($J$34)=1),IF(OR($I$34&lt;&gt;"",$I$35&lt;&gt;"",$I$36&lt;&gt;"",$I$37&lt;&gt;"",$I$38&lt;&gt;"",$I$39&lt;&gt;"",$I$40&lt;&gt;""),"○","△"),AND(I36&gt;0,COUNTA($J$34)=1),"○",AND(I36="-",COUNTA($J$34)=1),"✕",TRUE,"✕")</f>
        <v>○</v>
      </c>
      <c r="AC36" s="75"/>
      <c r="AD36" s="75" t="str">
        <f t="shared" si="0"/>
        <v>○</v>
      </c>
      <c r="AE36" s="75" t="str" cm="1">
        <f t="array" ref="AE36">_xlfn.IFS(AND(E36&gt;0,D36=""),"✕",AND(G36&gt;0,F36=""),"✕",AND(F36&gt;0,E36&gt;F36),"✕",TRUE,"○")</f>
        <v>○</v>
      </c>
      <c r="AF36" s="189" t="str" cm="1">
        <f t="array" ref="AF36">IF(OR($I$9="管理職/高プロ",$I$9="裁量",$I$9="固定残業代有"),IF(OR(C36="休日",C36="休暇"),IF(AND(D36="",E36="",F36="",G36="",H36="",$J$32=""),"○",_xlfn.IFS(OR(D36&lt;&gt;"",E36&lt;&gt;"",F36&lt;&gt;"",G36&lt;&gt;"",H36&lt;&gt;""),"✕",AND(OR($I$32&gt;0,$I$33&gt;0,$I$34&gt;0,$I$35&gt;0,$I$36&gt;0,$I$37&gt;0,$I$38&gt;0),COUNTA($J$32)=1),"○",TRUE,"✕")),"○"),"○")</f>
        <v>○</v>
      </c>
      <c r="AG36" s="75"/>
      <c r="AO36" s="30"/>
      <c r="AP36" s="30"/>
      <c r="AQ36" s="30"/>
      <c r="AR36" s="30"/>
      <c r="AS36" s="30"/>
    </row>
    <row r="37" spans="1:45" ht="17.100000000000001" customHeight="1">
      <c r="A37" s="7">
        <f t="shared" si="5"/>
        <v>46078</v>
      </c>
      <c r="B37" s="46" t="str">
        <f t="shared" si="4"/>
        <v>水</v>
      </c>
      <c r="C37" s="95" t="s">
        <v>126</v>
      </c>
      <c r="D37" s="60"/>
      <c r="E37" s="15"/>
      <c r="F37" s="16"/>
      <c r="G37" s="17"/>
      <c r="H37" s="18"/>
      <c r="I37" s="6" t="str" cm="1">
        <f t="array" ref="I37">IFERROR(_xlfn.IFS(AND(D37&gt;0,E37=""),"--",AND(F37&gt;0,G37=""),"--",VALUE(TEXT(E37-D37,"[h]:mm"))+VALUE(TEXT(G37-F37,"[h]:mm"))-VALUE(TEXT(H37,"[h]:mm"))=0,"",VALUE(TEXT(E37-D37,"[h]:mm"))+VALUE(TEXT(G37-F37,"[h]:mm"))-VALUE(TEXT(H37,"[h]:mm"))&lt;0,"-",TRUE,(E37-D37)+(G37-F37)-H37),"-")</f>
        <v/>
      </c>
      <c r="J37" s="455"/>
      <c r="K37" s="456"/>
      <c r="L37" s="456"/>
      <c r="M37" s="456"/>
      <c r="N37" s="456"/>
      <c r="O37" s="456"/>
      <c r="P37" s="456"/>
      <c r="Q37" s="457"/>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$34)=0),"○",AND(I37="",COUNTA($J$34)=1),IF(OR($I$34&lt;&gt;"",$I$35&lt;&gt;"",$I$36&lt;&gt;"",$I$37&lt;&gt;"",$I$38&lt;&gt;"",$I$39&lt;&gt;"",$I$40&lt;&gt;""),"○","△"),AND(I37&gt;0,COUNTA($J$34)=1),"○",AND(I37="-",COUNTA($J$34)=1),"✕",TRUE,"✕")</f>
        <v>○</v>
      </c>
      <c r="AC37" s="75"/>
      <c r="AD37" s="75" t="str">
        <f t="shared" si="0"/>
        <v>○</v>
      </c>
      <c r="AE37" s="75" t="str" cm="1">
        <f t="array" ref="AE37">_xlfn.IFS(AND(E37&gt;0,D37=""),"✕",AND(G37&gt;0,F37=""),"✕",AND(F37&gt;0,E37&gt;F37),"✕",TRUE,"○")</f>
        <v>○</v>
      </c>
      <c r="AF37" s="189" t="str" cm="1">
        <f t="array" ref="AF37">IF(OR($I$9="管理職/高プロ",$I$9="裁量",$I$9="固定残業代有"),IF(OR(C37="休日",C37="休暇"),IF(AND(D37="",E37="",F37="",G37="",H37="",$J$32=""),"○",_xlfn.IFS(OR(D37&lt;&gt;"",E37&lt;&gt;"",F37&lt;&gt;"",G37&lt;&gt;"",H37&lt;&gt;""),"✕",AND(OR($I$32&gt;0,$I$33&gt;0,$I$34&gt;0,$I$35&gt;0,$I$36&gt;0,$I$37&gt;0,$I$38&gt;0),COUNTA($J$32)=1),"○",TRUE,"✕")),"○"),"○")</f>
        <v>○</v>
      </c>
      <c r="AG37" s="75"/>
      <c r="AO37" s="30"/>
      <c r="AP37" s="30"/>
      <c r="AQ37" s="30"/>
      <c r="AR37" s="30"/>
      <c r="AS37" s="30"/>
    </row>
    <row r="38" spans="1:45" ht="17.100000000000001" customHeight="1">
      <c r="A38" s="7">
        <f t="shared" si="5"/>
        <v>46079</v>
      </c>
      <c r="B38" s="46" t="str">
        <f t="shared" si="4"/>
        <v>木</v>
      </c>
      <c r="C38" s="95" t="s">
        <v>126</v>
      </c>
      <c r="D38" s="60"/>
      <c r="E38" s="15"/>
      <c r="F38" s="16"/>
      <c r="G38" s="17"/>
      <c r="H38" s="18"/>
      <c r="I38" s="6" t="str" cm="1">
        <f t="array" ref="I38">IFERROR(_xlfn.IFS(AND(D38&gt;0,E38=""),"--",AND(F38&gt;0,G38=""),"--",VALUE(TEXT(E38-D38,"[h]:mm"))+VALUE(TEXT(G38-F38,"[h]:mm"))-VALUE(TEXT(H38,"[h]:mm"))=0,"",VALUE(TEXT(E38-D38,"[h]:mm"))+VALUE(TEXT(G38-F38,"[h]:mm"))-VALUE(TEXT(H38,"[h]:mm"))&lt;0,"-",TRUE,(E38-D38)+(G38-F38)-H38),"-")</f>
        <v/>
      </c>
      <c r="J38" s="455"/>
      <c r="K38" s="456"/>
      <c r="L38" s="456"/>
      <c r="M38" s="456"/>
      <c r="N38" s="456"/>
      <c r="O38" s="456"/>
      <c r="P38" s="456"/>
      <c r="Q38" s="457"/>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$34)=0),"○",AND(I38="",COUNTA($J$34)=1),IF(OR($I$34&lt;&gt;"",$I$35&lt;&gt;"",$I$36&lt;&gt;"",$I$37&lt;&gt;"",$I$38&lt;&gt;"",$I$39&lt;&gt;"",$I$40&lt;&gt;""),"○","△"),AND(I38&gt;0,COUNTA($J$34)=1),"○",AND(I38="-",COUNTA($J$34)=1),"✕",TRUE,"✕")</f>
        <v>○</v>
      </c>
      <c r="AC38" s="75"/>
      <c r="AD38" s="75" t="str">
        <f t="shared" si="0"/>
        <v>○</v>
      </c>
      <c r="AE38" s="75" t="str" cm="1">
        <f t="array" ref="AE38">_xlfn.IFS(AND(E38&gt;0,D38=""),"✕",AND(G38&gt;0,F38=""),"✕",AND(F38&gt;0,E38&gt;F38),"✕",TRUE,"○")</f>
        <v>○</v>
      </c>
      <c r="AF38" s="189" t="str" cm="1">
        <f t="array" ref="AF38">IF(OR($I$9="管理職/高プロ",$I$9="裁量",$I$9="固定残業代有"),IF(OR(C38="休日",C38="休暇"),IF(AND(D38="",E38="",F38="",G38="",H38="",$J$32=""),"○",_xlfn.IFS(OR(D38&lt;&gt;"",E38&lt;&gt;"",F38&lt;&gt;"",G38&lt;&gt;"",H38&lt;&gt;""),"✕",AND(OR($I$32&gt;0,$I$33&gt;0,$I$34&gt;0,$I$35&gt;0,$I$36&gt;0,$I$37&gt;0,$I$38&gt;0),COUNTA($J$32)=1),"○",TRUE,"✕")),"○"),"○")</f>
        <v>○</v>
      </c>
      <c r="AG38" s="75"/>
      <c r="AO38" s="30"/>
      <c r="AP38" s="30"/>
      <c r="AQ38" s="30"/>
      <c r="AR38" s="30"/>
      <c r="AS38" s="30"/>
    </row>
    <row r="39" spans="1:45" ht="17.100000000000001" customHeight="1">
      <c r="A39" s="7">
        <f>A38+1</f>
        <v>46080</v>
      </c>
      <c r="B39" s="46" t="str">
        <f t="shared" si="4"/>
        <v>金</v>
      </c>
      <c r="C39" s="95" t="s">
        <v>126</v>
      </c>
      <c r="D39" s="60"/>
      <c r="E39" s="15"/>
      <c r="F39" s="16"/>
      <c r="G39" s="17"/>
      <c r="H39" s="18"/>
      <c r="I39" s="6" t="str" cm="1">
        <f t="array" ref="I39">IFERROR(_xlfn.IFS(AND(D39&gt;0,E39=""),"--",AND(F39&gt;0,G39=""),"--",VALUE(TEXT(E39-D39,"[h]:mm"))+VALUE(TEXT(G39-F39,"[h]:mm"))-VALUE(TEXT(H39,"[h]:mm"))=0,"",VALUE(TEXT(E39-D39,"[h]:mm"))+VALUE(TEXT(G39-F39,"[h]:mm"))-VALUE(TEXT(H39,"[h]:mm"))&lt;0,"-",TRUE,(E39-D39)+(G39-F39)-H39),"-")</f>
        <v/>
      </c>
      <c r="J39" s="455"/>
      <c r="K39" s="456"/>
      <c r="L39" s="456"/>
      <c r="M39" s="456"/>
      <c r="N39" s="456"/>
      <c r="O39" s="456"/>
      <c r="P39" s="456"/>
      <c r="Q39" s="457"/>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$34)=0),"○",AND(I39="",COUNTA($J$34)=1),IF(OR($I$34&lt;&gt;"",$I$35&lt;&gt;"",$I$36&lt;&gt;"",$I$37&lt;&gt;"",$I$38&lt;&gt;"",$I$39&lt;&gt;"",$I$40&lt;&gt;""),"○","△"),AND(I39&gt;0,COUNTA($J$34)=1),"○",AND(I39="-",COUNTA($J$34)=1),"✕",TRUE,"✕")</f>
        <v>○</v>
      </c>
      <c r="AC39" s="75"/>
      <c r="AD39" s="75" t="str">
        <f t="shared" si="0"/>
        <v>○</v>
      </c>
      <c r="AE39" s="75" t="str" cm="1">
        <f t="array" ref="AE39">_xlfn.IFS(AND(E39&gt;0,D39=""),"✕",AND(G39&gt;0,F39=""),"✕",AND(F39&gt;0,E39&gt;F39),"✕",TRUE,"○")</f>
        <v>○</v>
      </c>
      <c r="AF39" s="189" t="str" cm="1">
        <f t="array" ref="AF39">IF(OR($I$9="管理職/高プロ",$I$9="裁量",$I$9="固定残業代有"),IF(OR(C39="休日",C39="休暇"),IF(AND(D39="",E39="",F39="",G39="",H39="",$J$39=""),"○",_xlfn.IFS(OR(D39&lt;&gt;"",E39&lt;&gt;"",F39&lt;&gt;"",G39&lt;&gt;"",H39&lt;&gt;""),"✕",AND(OR($I$39&gt;0,$I$40&gt;0,$I$41&gt;0,$I$42&gt;0,$I$43&gt;0),COUNTA($J$39)=1),"○",TRUE,"✕")),"○"),"○")</f>
        <v>○</v>
      </c>
      <c r="AG39" s="75"/>
      <c r="AO39" s="30"/>
      <c r="AP39" s="30"/>
      <c r="AQ39" s="30"/>
      <c r="AR39" s="30"/>
      <c r="AS39" s="30"/>
    </row>
    <row r="40" spans="1:45" ht="17.100000000000001" customHeight="1">
      <c r="A40" s="7">
        <f>A39+1</f>
        <v>46081</v>
      </c>
      <c r="B40" s="46" t="str">
        <f t="shared" si="4"/>
        <v>土</v>
      </c>
      <c r="C40" s="95" t="s">
        <v>23</v>
      </c>
      <c r="D40" s="60"/>
      <c r="E40" s="15"/>
      <c r="F40" s="16"/>
      <c r="G40" s="17"/>
      <c r="H40" s="18"/>
      <c r="I40" s="6" t="str" cm="1">
        <f t="array" ref="I40">IFERROR(_xlfn.IFS(AND(D40&gt;0,E40=""),"--",AND(F40&gt;0,G40=""),"--",VALUE(TEXT(E40-D40,"[h]:mm"))+VALUE(TEXT(G40-F40,"[h]:mm"))-VALUE(TEXT(H40,"[h]:mm"))=0,"",VALUE(TEXT(E40-D40,"[h]:mm"))+VALUE(TEXT(G40-F40,"[h]:mm"))-VALUE(TEXT(H40,"[h]:mm"))&lt;0,"-",TRUE,(E40-D40)+(G40-F40)-H40),"-")</f>
        <v/>
      </c>
      <c r="J40" s="458"/>
      <c r="K40" s="459"/>
      <c r="L40" s="459"/>
      <c r="M40" s="459"/>
      <c r="N40" s="459"/>
      <c r="O40" s="459"/>
      <c r="P40" s="459"/>
      <c r="Q40" s="460"/>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$34)=0),"○",AND(I40="",COUNTA($J$34)=1),IF(OR($I$34&lt;&gt;"",$I$35&lt;&gt;"",$I$36&lt;&gt;"",$I$37&lt;&gt;"",$I$38&lt;&gt;"",$I$39&lt;&gt;"",$I$40&lt;&gt;""),"○","△"),AND(I40&gt;0,COUNTA($J$34)=1),"○",AND(I40="-",COUNTA($J$34)=1),"✕",TRUE,"✕")</f>
        <v>○</v>
      </c>
      <c r="AC40" s="75"/>
      <c r="AD40" s="75" t="str">
        <f t="shared" si="0"/>
        <v>○</v>
      </c>
      <c r="AE40" s="75" t="str" cm="1">
        <f t="array" ref="AE40">_xlfn.IFS(AND(E40&gt;0,D40=""),"✕",AND(G40&gt;0,F40=""),"✕",AND(F40&gt;0,E40&gt;F40),"✕",TRUE,"○")</f>
        <v>○</v>
      </c>
      <c r="AF40" s="189" t="str" cm="1">
        <f t="array" ref="AF40">IF(OR($I$9="管理職/高プロ",$I$9="裁量",$I$9="固定残業代有"),IF(OR(C40="休日",C40="休暇"),IF(AND(D40="",E40="",F40="",G40="",H40="",$J$39=""),"○",_xlfn.IFS(OR(D40&lt;&gt;"",E40&lt;&gt;"",F40&lt;&gt;"",G40&lt;&gt;"",H40&lt;&gt;""),"✕",AND(OR($I$39&gt;0,$I$40&gt;0,$I$41&gt;0,$I$42&gt;0,$I$43&gt;0),COUNTA($J$39)=1),"○",TRUE,"✕")),"○"),"○")</f>
        <v>○</v>
      </c>
      <c r="AG40" s="75"/>
      <c r="AO40" s="30"/>
      <c r="AP40" s="30"/>
      <c r="AQ40" s="30"/>
      <c r="AR40" s="30"/>
      <c r="AS40" s="30"/>
    </row>
    <row r="41" spans="1:45" ht="17.100000000000001" customHeight="1">
      <c r="A41" s="7" t="str">
        <f>IF(DAY(A40+1)&lt;4,"",A40+1)</f>
        <v/>
      </c>
      <c r="B41" s="46" t="str">
        <f t="shared" si="4"/>
        <v/>
      </c>
      <c r="C41" s="95"/>
      <c r="D41" s="61"/>
      <c r="E41" s="14"/>
      <c r="F41" s="16"/>
      <c r="G41" s="17"/>
      <c r="H41" s="18"/>
      <c r="I41" s="6" t="str" cm="1">
        <f t="array" ref="I41">IFERROR(_xlfn.IFS(AND(D41&gt;0,E41=""),"--",AND(F41&gt;0,G41=""),"--",VALUE(TEXT(E41-D41,"[h]:mm"))+VALUE(TEXT(G41-F41,"[h]:mm"))-VALUE(TEXT(H41,"[h]:mm"))=0,"",VALUE(TEXT(E41-D41,"[h]:mm"))+VALUE(TEXT(G41-F41,"[h]:mm"))-VALUE(TEXT(H41,"[h]:mm"))&lt;0,"-",TRUE,(E41-D41)+(G41-F41)-H41),"-")</f>
        <v/>
      </c>
      <c r="J41" s="480"/>
      <c r="K41" s="453"/>
      <c r="L41" s="453"/>
      <c r="M41" s="453"/>
      <c r="N41" s="453"/>
      <c r="O41" s="453"/>
      <c r="P41" s="453"/>
      <c r="Q41" s="454"/>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_xlfn.IFS(AND(D41="",F41="",COUNTA($J$41)=0),"○",AND(I41="",COUNTA($J$41)=1),IF(OR($I$41&lt;&gt;"",$I$42&lt;&gt;"",$I$43&lt;&gt;""),"○","△"),AND(I41&gt;0,COUNTA($J$41)=1),"○",AND(I41="-",COUNTA($J$41)=1),"✕",TRUE,"✕")</f>
        <v>○</v>
      </c>
      <c r="AC41" s="75"/>
      <c r="AD41" s="75" t="str">
        <f t="shared" si="0"/>
        <v>○</v>
      </c>
      <c r="AE41" s="75" t="str" cm="1">
        <f t="array" ref="AE41">_xlfn.IFS(AND(E41&gt;0,D41=""),"✕",AND(G41&gt;0,F41=""),"✕",AND(F41&gt;0,E41&gt;F41),"✕",TRUE,"○")</f>
        <v>○</v>
      </c>
      <c r="AF41" s="189" t="str" cm="1">
        <f t="array" ref="AF41">IF(OR($I$9="管理職/高プロ",$I$9="裁量",$I$9="固定残業代有"),IF(OR(C41="休日",C41="休暇"),IF(AND(D41="",E41="",F41="",G41="",H41="",$J$39=""),"○",_xlfn.IFS(OR(D41&lt;&gt;"",E41&lt;&gt;"",F41&lt;&gt;"",G41&lt;&gt;"",H41&lt;&gt;""),"✕",AND(OR($I$39&gt;0,$I$40&gt;0,$I$41&gt;0,$I$42&gt;0,$I$43&gt;0),COUNTA($J$39)=1),"○",TRUE,"✕")),"○"),"○")</f>
        <v>○</v>
      </c>
      <c r="AG41" s="75"/>
      <c r="AO41" s="30"/>
      <c r="AP41" s="30"/>
      <c r="AQ41" s="30"/>
      <c r="AR41" s="30"/>
      <c r="AS41" s="30"/>
    </row>
    <row r="42" spans="1:45" ht="17.100000000000001" customHeight="1">
      <c r="A42" s="7" t="str">
        <f>IF(DAY(A40+2)&lt;4,"",A40+2)</f>
        <v/>
      </c>
      <c r="B42" s="46" t="str">
        <f t="shared" si="4"/>
        <v/>
      </c>
      <c r="C42" s="95"/>
      <c r="D42" s="60"/>
      <c r="E42" s="15"/>
      <c r="F42" s="16"/>
      <c r="G42" s="17"/>
      <c r="H42" s="18"/>
      <c r="I42" s="6" t="str" cm="1">
        <f t="array" ref="I42">IFERROR(_xlfn.IFS(AND(D42&gt;0,E42=""),"--",AND(F42&gt;0,G42=""),"--",VALUE(TEXT(E42-D42,"[h]:mm"))+VALUE(TEXT(G42-F42,"[h]:mm"))-VALUE(TEXT(H42,"[h]:mm"))=0,"",VALUE(TEXT(E42-D42,"[h]:mm"))+VALUE(TEXT(G42-F42,"[h]:mm"))-VALUE(TEXT(H42,"[h]:mm"))&lt;0,"-",TRUE,(E42-D42)+(G42-F42)-H42),"-")</f>
        <v/>
      </c>
      <c r="J42" s="455"/>
      <c r="K42" s="456"/>
      <c r="L42" s="456"/>
      <c r="M42" s="456"/>
      <c r="N42" s="456"/>
      <c r="O42" s="456"/>
      <c r="P42" s="456"/>
      <c r="Q42" s="457"/>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_xlfn.IFS(AND(D42="",F42="",COUNTA($J$41)=0),"○",AND(I42="",COUNTA($J$41)=1),IF(OR($I$41&lt;&gt;"",$I$42&lt;&gt;"",$I$43&lt;&gt;""),"○","△"),AND(I42&gt;0,COUNTA($J$41)=1),"○",AND(I42="-",COUNTA($J$41)=1),"✕",TRUE,"✕")</f>
        <v>○</v>
      </c>
      <c r="AC42" s="75"/>
      <c r="AD42" s="75" t="str">
        <f t="shared" si="0"/>
        <v>○</v>
      </c>
      <c r="AE42" s="75" t="str" cm="1">
        <f t="array" ref="AE42">_xlfn.IFS(AND(E42&gt;0,D42=""),"✕",AND(G42&gt;0,F42=""),"✕",AND(F42&gt;0,E42&gt;F42),"✕",TRUE,"○")</f>
        <v>○</v>
      </c>
      <c r="AF42" s="189" t="str" cm="1">
        <f t="array" ref="AF42">IF(OR($I$9="管理職/高プロ",$I$9="裁量",$I$9="固定残業代有"),IF(OR(C42="休日",C42="休暇"),IF(AND(D42="",E42="",F42="",G42="",H42="",$J$39=""),"○",_xlfn.IFS(OR(D42&lt;&gt;"",E42&lt;&gt;"",F42&lt;&gt;"",G42&lt;&gt;"",H42&lt;&gt;""),"✕",AND(OR($I$39&gt;0,$I$40&gt;0,$I$41&gt;0,$I$42&gt;0,$I$43&gt;0),COUNTA($J$39)=1),"○",TRUE,"✕")),"○"),"○")</f>
        <v>○</v>
      </c>
      <c r="AG42" s="75"/>
      <c r="AO42" s="30"/>
      <c r="AP42" s="30"/>
      <c r="AQ42" s="30"/>
      <c r="AR42" s="30"/>
      <c r="AS42" s="30"/>
    </row>
    <row r="43" spans="1:45" ht="17.100000000000001" customHeight="1" thickBot="1">
      <c r="A43" s="8" t="str">
        <f>IF(DAY(A40+3)&lt;4,"",A40+3)</f>
        <v/>
      </c>
      <c r="B43" s="48" t="str">
        <f t="shared" si="4"/>
        <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481"/>
      <c r="K43" s="482"/>
      <c r="L43" s="482"/>
      <c r="M43" s="482"/>
      <c r="N43" s="482"/>
      <c r="O43" s="482"/>
      <c r="P43" s="482"/>
      <c r="Q43" s="483"/>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_xlfn.IFS(AND(D43="",F43="",COUNTA($J$41)=0),"○",AND(I43="",COUNTA($J$41)=1),IF(OR($I$41&lt;&gt;"",$I$42&lt;&gt;"",$I$43&lt;&gt;""),"○","△"),AND(I43&gt;0,COUNTA($J$41)=1),"○",AND(I43="-",COUNTA($J$41)=1),"✕",TRUE,"✕")</f>
        <v>○</v>
      </c>
      <c r="AC43" s="75"/>
      <c r="AD43" s="75" t="str">
        <f t="shared" si="0"/>
        <v>○</v>
      </c>
      <c r="AE43" s="75" t="str" cm="1">
        <f t="array" ref="AE43">_xlfn.IFS(AND(E43&gt;0,D43=""),"✕",AND(G43&gt;0,F43=""),"✕",AND(F43&gt;0,E43&gt;F43),"✕",TRUE,"○")</f>
        <v>○</v>
      </c>
      <c r="AF43" s="189" t="str" cm="1">
        <f t="array" ref="AF43">IF(OR($I$9="管理職/高プロ",$I$9="裁量",$I$9="固定残業代有"),IF(OR(C43="休日",C43="休暇"),IF(AND(D43="",E43="",F43="",G43="",H43="",$J$39=""),"○",_xlfn.IFS(OR(D43&lt;&gt;"",E43&lt;&gt;"",F43&lt;&gt;"",G43&lt;&gt;"",H43&lt;&gt;""),"✕",AND(OR($I$39&gt;0,$I$40&gt;0,$I$41&gt;0,$I$42&gt;0,$I$43&gt;0),COUNTA($J$39)=1),"○",TRUE,"✕")),"○"),"○")</f>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352" t="s">
        <v>10</v>
      </c>
      <c r="B46" s="353"/>
      <c r="C46" s="353"/>
      <c r="D46" s="353"/>
      <c r="E46" s="353"/>
      <c r="F46" s="353"/>
      <c r="G46" s="353"/>
      <c r="H46" s="353"/>
      <c r="I46" s="353"/>
      <c r="J46" s="353"/>
      <c r="K46" s="353"/>
      <c r="L46" s="353"/>
      <c r="M46" s="353"/>
      <c r="N46" s="353"/>
      <c r="O46" s="353"/>
      <c r="P46" s="353"/>
      <c r="Q46" s="354"/>
      <c r="AO46" s="30"/>
      <c r="AP46" s="30"/>
      <c r="AQ46" s="30"/>
      <c r="AR46" s="30"/>
      <c r="AS46" s="30"/>
    </row>
    <row r="47" spans="1:45" ht="10.5" customHeight="1" thickBot="1">
      <c r="A47" s="41"/>
      <c r="B47" s="65"/>
      <c r="C47" s="65"/>
      <c r="D47" s="355"/>
      <c r="E47" s="355"/>
      <c r="F47" s="66"/>
      <c r="G47" s="66"/>
      <c r="H47" s="66"/>
      <c r="I47" s="66"/>
      <c r="J47" s="355"/>
      <c r="K47" s="355"/>
      <c r="L47" s="355"/>
      <c r="M47" s="355"/>
      <c r="N47" s="355"/>
      <c r="O47" s="355"/>
      <c r="P47" s="355"/>
      <c r="Q47" s="356"/>
      <c r="AO47" s="30"/>
      <c r="AP47" s="30"/>
      <c r="AQ47" s="30"/>
      <c r="AR47" s="30"/>
      <c r="AS47" s="30"/>
    </row>
    <row r="48" spans="1:45" ht="17.100000000000001" customHeight="1" thickBot="1">
      <c r="A48" s="11"/>
      <c r="B48" s="357" t="s">
        <v>12</v>
      </c>
      <c r="C48" s="358"/>
      <c r="D48" s="359"/>
      <c r="E48" s="360"/>
      <c r="F48" s="64" t="s">
        <v>13</v>
      </c>
      <c r="G48" s="361"/>
      <c r="H48" s="362"/>
      <c r="I48" s="362"/>
      <c r="J48" s="363"/>
      <c r="K48" s="64" t="s">
        <v>11</v>
      </c>
      <c r="L48" s="410"/>
      <c r="M48" s="362"/>
      <c r="N48" s="362"/>
      <c r="O48" s="362"/>
      <c r="P48" s="36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406" t="s">
        <v>55</v>
      </c>
      <c r="B50" s="406"/>
      <c r="C50" s="406"/>
      <c r="D50" s="406"/>
      <c r="E50" s="406"/>
      <c r="F50" s="406"/>
      <c r="G50" s="406"/>
      <c r="H50" s="406"/>
      <c r="I50" s="406"/>
      <c r="J50" s="406"/>
      <c r="K50" s="406"/>
      <c r="L50" s="406"/>
      <c r="M50" s="406"/>
      <c r="N50" s="406"/>
      <c r="O50" s="406"/>
      <c r="P50" s="406"/>
      <c r="Q50" s="406"/>
      <c r="AO50" s="30"/>
      <c r="AP50" s="30"/>
      <c r="AQ50" s="30"/>
      <c r="AR50" s="30"/>
      <c r="AS50" s="30"/>
    </row>
    <row r="51" spans="1:45" ht="21" customHeight="1">
      <c r="A51" s="407"/>
      <c r="B51" s="407"/>
      <c r="C51" s="407"/>
      <c r="D51" s="407"/>
      <c r="E51" s="407"/>
      <c r="F51" s="407"/>
      <c r="G51" s="407"/>
      <c r="H51" s="407"/>
      <c r="I51" s="407"/>
      <c r="J51" s="407"/>
      <c r="K51" s="407"/>
      <c r="L51" s="407"/>
      <c r="M51" s="407"/>
      <c r="N51" s="407"/>
      <c r="O51" s="407"/>
      <c r="P51" s="407"/>
      <c r="Q51" s="407"/>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408" t="s">
        <v>144</v>
      </c>
      <c r="M53" s="409"/>
      <c r="N53" s="220" t="s">
        <v>21</v>
      </c>
      <c r="O53" s="221"/>
      <c r="P53" s="221"/>
      <c r="Q53" s="221"/>
      <c r="AI53" s="76"/>
    </row>
    <row r="54" spans="1:45" ht="12" hidden="1" outlineLevel="1" thickBot="1">
      <c r="A54" s="222">
        <f>$B$10</f>
        <v>18</v>
      </c>
      <c r="B54" s="223">
        <f>G10</f>
        <v>0</v>
      </c>
      <c r="C54" s="223"/>
      <c r="D54" s="224">
        <f>N10</f>
        <v>0</v>
      </c>
      <c r="E54" s="224">
        <f>COUNTIF($C$13:$C$43,"休暇")</f>
        <v>0</v>
      </c>
      <c r="F54" s="225">
        <f>A54-E54</f>
        <v>18</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97" t="str" cm="1">
        <f t="array" ref="L54">_xlfn.IFS(N54="裁量労働制",L57,N54="固定残業制",L58,N54="管理職",L56,N54="一般従業員",L59,N54="(大学・国研等)管理職",L60,N54="(大学・国研等)裁量労働制",L61,TRUE,"-")</f>
        <v>-</v>
      </c>
      <c r="M54" s="398"/>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18</v>
      </c>
      <c r="B56" s="223">
        <f>B54</f>
        <v>0</v>
      </c>
      <c r="C56" s="223"/>
      <c r="D56" s="233"/>
      <c r="E56" s="224">
        <f>E54</f>
        <v>0</v>
      </c>
      <c r="F56" s="225">
        <f>A56-E56</f>
        <v>18</v>
      </c>
      <c r="G56" s="233">
        <f>G54</f>
        <v>0</v>
      </c>
      <c r="H56" s="224">
        <f>H54</f>
        <v>0</v>
      </c>
      <c r="I56" s="224">
        <f>I54</f>
        <v>0</v>
      </c>
      <c r="J56" s="233">
        <f>J54</f>
        <v>0</v>
      </c>
      <c r="K56" s="219"/>
      <c r="L56" s="397">
        <f>ROUNDDOWN(IF((B56*F56-G56)&gt;=(H56+I56+J56),H56+J56,IF((B56*F56-G56)&lt;=(H56+I56+J56),(B56*F56-G56)*(H56+J56)/(H56+I56+J56))),2)</f>
        <v>0</v>
      </c>
      <c r="M56" s="398"/>
      <c r="N56" s="228" t="s">
        <v>84</v>
      </c>
      <c r="O56" s="228"/>
      <c r="P56" s="228"/>
      <c r="Q56" s="228"/>
    </row>
    <row r="57" spans="1:45" ht="12" hidden="1" outlineLevel="1" thickBot="1">
      <c r="A57" s="222">
        <f>A54</f>
        <v>18</v>
      </c>
      <c r="B57" s="223">
        <f>B54</f>
        <v>0</v>
      </c>
      <c r="C57" s="223"/>
      <c r="D57" s="234">
        <f>D54</f>
        <v>0</v>
      </c>
      <c r="E57" s="224">
        <f>E54</f>
        <v>0</v>
      </c>
      <c r="F57" s="225">
        <f>A57-E57</f>
        <v>18</v>
      </c>
      <c r="G57" s="233">
        <f>G54</f>
        <v>0</v>
      </c>
      <c r="H57" s="224">
        <f>H54</f>
        <v>0</v>
      </c>
      <c r="I57" s="224">
        <f>I54</f>
        <v>0</v>
      </c>
      <c r="J57" s="224">
        <f>J54</f>
        <v>0</v>
      </c>
      <c r="K57" s="219"/>
      <c r="L57" s="397">
        <f>ROUNDDOWN(IF((D57*F57-G57)&gt;=(H57+I57),H57,IF((D57*F57-G57)&lt;(H57+I57),(D57*F57-G57)/(H57+I57)*H57))+J57,2)</f>
        <v>0</v>
      </c>
      <c r="M57" s="398"/>
      <c r="N57" s="228" t="s">
        <v>16</v>
      </c>
      <c r="O57" s="228"/>
      <c r="P57" s="228"/>
      <c r="Q57" s="228"/>
    </row>
    <row r="58" spans="1:45" ht="12" hidden="1" outlineLevel="1" thickBot="1">
      <c r="A58" s="222">
        <f>A54</f>
        <v>18</v>
      </c>
      <c r="B58" s="223">
        <f>B54</f>
        <v>0</v>
      </c>
      <c r="C58" s="223"/>
      <c r="D58" s="234">
        <f>D54</f>
        <v>0</v>
      </c>
      <c r="E58" s="224">
        <f>E54</f>
        <v>0</v>
      </c>
      <c r="F58" s="225">
        <f>A58-E58</f>
        <v>18</v>
      </c>
      <c r="G58" s="233">
        <f>G54</f>
        <v>0</v>
      </c>
      <c r="H58" s="224">
        <f>H54</f>
        <v>0</v>
      </c>
      <c r="I58" s="224">
        <f>I54</f>
        <v>0</v>
      </c>
      <c r="J58" s="224">
        <f>J54</f>
        <v>0</v>
      </c>
      <c r="K58" s="219"/>
      <c r="L58" s="397">
        <f>ROUNDDOWN(IF((B58*F58-G58)&gt;=(H58+I58),H58,IF((H58+I58)&lt;(B58*F58-G58+D58),(B58*F58-G58)*H58/(H58+I58),(B58*F58-G58)*H58/(H58+I58)+((H58+I58)-(B58*F58-G58+D58))*H58/(H58+I58)))+J58,2)</f>
        <v>0</v>
      </c>
      <c r="M58" s="398"/>
      <c r="N58" s="228" t="s">
        <v>17</v>
      </c>
      <c r="O58" s="228"/>
      <c r="P58" s="228"/>
      <c r="Q58" s="228"/>
    </row>
    <row r="59" spans="1:45" ht="12" hidden="1" outlineLevel="1" thickBot="1">
      <c r="A59" s="235"/>
      <c r="B59" s="235"/>
      <c r="C59" s="235"/>
      <c r="D59" s="236"/>
      <c r="E59" s="236"/>
      <c r="F59" s="236"/>
      <c r="G59" s="236"/>
      <c r="H59" s="236"/>
      <c r="I59" s="236"/>
      <c r="J59" s="236"/>
      <c r="K59" s="235"/>
      <c r="L59" s="397">
        <f>H54+J54</f>
        <v>0</v>
      </c>
      <c r="M59" s="398"/>
      <c r="N59" s="228" t="s">
        <v>18</v>
      </c>
      <c r="O59" s="228"/>
      <c r="P59" s="228"/>
      <c r="Q59" s="228"/>
    </row>
    <row r="60" spans="1:45" ht="14.25" hidden="1" outlineLevel="1" thickBot="1">
      <c r="A60" s="222">
        <f>A54</f>
        <v>18</v>
      </c>
      <c r="B60" s="223">
        <f>B54</f>
        <v>0</v>
      </c>
      <c r="C60" s="223"/>
      <c r="D60" s="234"/>
      <c r="E60" s="224">
        <f>E54</f>
        <v>0</v>
      </c>
      <c r="F60" s="225">
        <f>A60-E60</f>
        <v>18</v>
      </c>
      <c r="G60" s="233"/>
      <c r="H60" s="224">
        <f>H54</f>
        <v>0</v>
      </c>
      <c r="I60" s="224">
        <f>I54</f>
        <v>0</v>
      </c>
      <c r="J60" s="224">
        <f>J54</f>
        <v>0</v>
      </c>
      <c r="K60" s="219"/>
      <c r="L60" s="397">
        <f>ROUNDDOWN(IF((A60*B60)&gt;=(H60+J60+I60),(A60*B60),IF((A60*B60)&lt;(H60+J60+I60),(H60+J60+I60))),2)</f>
        <v>0</v>
      </c>
      <c r="M60" s="399"/>
      <c r="N60" s="237" t="s">
        <v>108</v>
      </c>
      <c r="O60" s="228"/>
      <c r="P60" s="228"/>
      <c r="Q60" s="228"/>
    </row>
    <row r="61" spans="1:45" ht="14.25" hidden="1" outlineLevel="1" thickBot="1">
      <c r="A61" s="222">
        <f>A54</f>
        <v>18</v>
      </c>
      <c r="B61" s="223">
        <f>B54</f>
        <v>0</v>
      </c>
      <c r="C61" s="223"/>
      <c r="D61" s="234">
        <f>D54</f>
        <v>0</v>
      </c>
      <c r="E61" s="224">
        <f>E54</f>
        <v>0</v>
      </c>
      <c r="F61" s="225">
        <f>A61-E61</f>
        <v>18</v>
      </c>
      <c r="G61" s="233">
        <f>G54</f>
        <v>0</v>
      </c>
      <c r="H61" s="224">
        <f>H54</f>
        <v>0</v>
      </c>
      <c r="I61" s="224">
        <f>I54</f>
        <v>0</v>
      </c>
      <c r="J61" s="224">
        <f>J54</f>
        <v>0</v>
      </c>
      <c r="K61" s="219"/>
      <c r="L61" s="397">
        <f>ROUNDDOWN(IF((A61*D61)+G61&gt;=(H61+J61+I61),(A61*D61)+G61,IF((A61*D61)+G61&lt;(H61+J61+I61),(H61+J61+I61))),2)</f>
        <v>0</v>
      </c>
      <c r="M61" s="399"/>
      <c r="N61" s="237" t="s">
        <v>109</v>
      </c>
      <c r="O61" s="228"/>
      <c r="P61" s="228"/>
      <c r="Q61" s="228"/>
    </row>
    <row r="62" spans="1:45" ht="12" hidden="1" outlineLevel="1" thickBot="1">
      <c r="A62" s="235"/>
      <c r="B62" s="235"/>
      <c r="C62" s="235"/>
      <c r="D62" s="235"/>
      <c r="E62" s="235"/>
      <c r="F62" s="235"/>
      <c r="G62" s="235"/>
      <c r="H62" s="235"/>
      <c r="I62" s="235"/>
      <c r="J62" s="235"/>
      <c r="K62" s="235"/>
      <c r="L62" s="238"/>
      <c r="M62" s="238"/>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40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01"/>
      <c r="D64" s="402" t="str" cm="1">
        <f t="array" ref="D64">IF(AND(B95="",B126="",B157=""),"●",IF(_xlfn.IFS($N$54="管理職",B95,$N$54="裁量労働制",B126,$N$54="固定残業制",B157,TRUE,"")=0,"",_xlfn.IFS($N$54="管理職",B95,$N$54="裁量労働制",B126,$N$54="固定残業制",B157,TRUE,"")))</f>
        <v/>
      </c>
      <c r="E64" s="403"/>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40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05"/>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424"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25"/>
      <c r="N68" s="425"/>
      <c r="O68" s="426"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7"/>
      <c r="Q68" s="119"/>
    </row>
    <row r="69" spans="1:18" ht="16.5" customHeight="1">
      <c r="A69" s="115"/>
      <c r="B69" s="428"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9"/>
      <c r="D69" s="430"/>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1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1"/>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414" t="str" cm="1">
        <f t="array" ref="B71">IF(AND(B101="",B132="",B163=""),"●",IF(_xlfn.IFS($N$54="管理職",B101,$N$54="裁量労働制",B132,$N$54="固定残業制",B163,TRUE,"")=0,"",_xlfn.IFS($N$54="管理職",B101,$N$54="裁量労働制",B132,$N$54="固定残業制",B163,TRUE,"")))</f>
        <v/>
      </c>
      <c r="C71" s="414"/>
      <c r="D71" s="414"/>
      <c r="E71" s="414"/>
      <c r="F71" s="414"/>
      <c r="G71" s="432" t="str" cm="1">
        <f t="array" ref="G71">IF(AND(H101="",H132="",H163=""),"●",IF(_xlfn.IFS($N$54="管理職",H101,$N$54="裁量労働制",H132,$N$54="固定残業制",H163,TRUE,"")=0,"",_xlfn.IFS($N$54="管理職",H101,$N$54="裁量労働制",H132,$N$54="固定残業制",H163,TRUE,"")))</f>
        <v/>
      </c>
      <c r="H71" s="432"/>
      <c r="I71" s="80"/>
      <c r="J71" s="80"/>
      <c r="K71" s="239"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411" t="str" cm="1">
        <f t="array" ref="B72">IF(AND(B102="",B133="",B164=""),"●",IF(_xlfn.IFS($N$54="管理職",B102,$N$54="裁量労働制",B133,$N$54="固定残業制",B164,TRUE,"")=0,"",_xlfn.IFS($N$54="管理職",B102,$N$54="裁量労働制",B133,$N$54="固定残業制",B164,TRUE,"")))</f>
        <v/>
      </c>
      <c r="C72" s="412"/>
      <c r="D72" s="413"/>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0"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414" t="str" cm="1">
        <f t="array" ref="B76">IF(AND(B106="",B137="",B166=""),"●",IF(_xlfn.IFS($N$54="管理職",B106,$N$54="裁量労働制",B137,$N$54="固定残業制",B166,TRUE,"")=0,"",_xlfn.IFS($N$54="管理職",B106,$N$54="裁量労働制",B137,$N$54="固定残業制",B166,TRUE,"")))</f>
        <v/>
      </c>
      <c r="C76" s="414"/>
      <c r="D76" s="414"/>
      <c r="E76" s="414"/>
      <c r="F76" s="414"/>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415" t="str" cm="1">
        <f t="array" ref="B78">IF(AND(B108="",B139="",B168=""),"●",IF(_xlfn.IFS($N$54="管理職",B108,$N$54="裁量労働制",B139,$N$54="固定残業制",B168,TRUE,"")=0,"",_xlfn.IFS($N$54="管理職",B108,$N$54="裁量労働制",B139,$N$54="固定残業制",B168,TRUE,"")))</f>
        <v/>
      </c>
      <c r="C78" s="416"/>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2"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417" t="str" cm="1">
        <f t="array" ref="B83">IF(AND(B114="",B145="",B174=""),"●",IF(_xlfn.IFS($N$54="管理職",B114,$N$54="裁量労働制",B145,$N$54="固定残業制",B174,TRUE,"")=0,"",_xlfn.IFS($N$54="管理職",B114,$N$54="裁量労働制",B145,$N$54="固定残業制",B174,TRUE,"")))</f>
        <v/>
      </c>
      <c r="C83" s="418"/>
      <c r="D83" s="418"/>
      <c r="E83" s="419"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420"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421" t="str" cm="1">
        <f t="array" ref="B84">IF(AND(B115="",B146="",B175=""),"●",IF(_xlfn.IFS($N$54="管理職",B115,$N$54="裁量労働制",B146,$N$54="固定残業制",B175,TRUE,"")=0,"",_xlfn.IFS($N$54="管理職",B115,$N$54="裁量労働制",B146,$N$54="固定残業制",B175,TRUE,"")))</f>
        <v/>
      </c>
      <c r="C84" s="422" t="str" cm="1">
        <f t="array" ref="C84">IF(AND(C115="",C146="",C175=""),"●",IF(_xlfn.IFS($N$54="管理職",C115,$N$54="裁量労働制",C146,$N$54="固定残業制",C175,TRUE,"")=0,"",_xlfn.IFS($N$54="管理職",C115,$N$54="裁量労働制",C146,$N$54="固定残業制",C175,TRUE,"")))</f>
        <v>●</v>
      </c>
      <c r="D84" s="423"/>
      <c r="E84" s="418"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420"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417" t="str" cm="1">
        <f t="array" ref="B87">IF(AND(B118="",B149="",B178=""),"●",IF(_xlfn.IFS($N$54="管理職",B118,$N$54="裁量労働制",B149,$N$54="固定残業制",B178,TRUE,"")=0,"",_xlfn.IFS($N$54="管理職",B118,$N$54="裁量労働制",B149,$N$54="固定残業制",B178,TRUE,"")))</f>
        <v/>
      </c>
      <c r="C87" s="418"/>
      <c r="D87" s="418"/>
      <c r="E87" s="419"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420"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421" t="str" cm="1">
        <f t="array" ref="B88">IF(AND(B119="",B150="",B179=""),"●",IF(_xlfn.IFS($N$54="管理職",B119,$N$54="裁量労働制",B150,$N$54="固定残業制",B179,TRUE,"")=0,"",_xlfn.IFS($N$54="管理職",B119,$N$54="裁量労働制",B150,$N$54="固定残業制",B179,TRUE,"")))</f>
        <v/>
      </c>
      <c r="C88" s="422" t="str" cm="1">
        <f t="array" ref="C88">IF(AND(C119="",C150="",C179=""),"●",IF(_xlfn.IFS($N$54="管理職",C119,$N$54="裁量労働制",C150,$N$54="固定残業制",C179,TRUE,"")=0,"",_xlfn.IFS($N$54="管理職",C119,$N$54="裁量労働制",C150,$N$54="固定残業制",C179,TRUE,"")))</f>
        <v>●</v>
      </c>
      <c r="D88" s="423"/>
      <c r="E88" s="418"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420"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419" t="str" cm="1">
        <f t="array" ref="G90">IF(AND(G121="",G152="",G181=""),"●",IF(_xlfn.IFS($N$54="管理職",G121,$N$54="裁量労働制",G152,$N$54="固定残業制",G181,TRUE,"")=0,"",_xlfn.IFS($N$54="管理職",G121,$N$54="裁量労働制",G152,$N$54="固定残業制",G181,TRUE,"")))</f>
        <v/>
      </c>
      <c r="H90" s="3"/>
      <c r="I90" s="3"/>
      <c r="J90" s="243" t="str" cm="1">
        <f t="array" ref="J90">IF(AND(J121="",J152="",J181=""),"●",IF(_xlfn.IFS($N$54="管理職",J121,$N$54="裁量労働制",J152,$N$54="固定残業制",J181,TRUE,"")=0,"",_xlfn.IFS($N$54="管理職",J121,$N$54="裁量労働制",J152,$N$54="固定残業制",J181,TRUE,"")))</f>
        <v/>
      </c>
      <c r="K90" s="88"/>
      <c r="L90" s="44"/>
      <c r="M90" s="440" t="str" cm="1">
        <f t="array" ref="M90">IF(AND(M121="",M152="",M181=""),"●",IF(_xlfn.IFS($N$54="管理職",M121,$N$54="裁量労働制",M152,$N$54="固定残業制",M181,TRUE,"")=0,"",_xlfn.IFS($N$54="管理職",M121,$N$54="裁量労働制",M152,$N$54="固定残業制",M181,TRUE,"")))</f>
        <v/>
      </c>
      <c r="N90" s="441"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442" t="str" cm="1">
        <f t="array" ref="B91">IF(AND(B122="",B153="",B182=""),"●",IF(_xlfn.IFS($N$54="管理職",B122,$N$54="裁量労働制",B153,$N$54="固定残業制",B182,TRUE,"")=0,"",_xlfn.IFS($N$54="管理職",B122,$N$54="裁量労働制",B153,$N$54="固定残業制",B182,TRUE,"")))</f>
        <v/>
      </c>
      <c r="C91" s="423" t="str" cm="1">
        <f t="array" ref="C91">IF(AND(C122="",C153="",C182=""),"●",IF(_xlfn.IFS($N$54="管理職",C122,$N$54="裁量労働制",C153,$N$54="固定残業制",C182,TRUE,"")=0,"",_xlfn.IFS($N$54="管理職",C122,$N$54="裁量労働制",C153,$N$54="固定残業制",C182,TRUE,"")))</f>
        <v>●</v>
      </c>
      <c r="D91" s="139"/>
      <c r="E91" s="87"/>
      <c r="F91" s="244" t="str" cm="1">
        <f t="array" ref="F91">IF(AND(F122="",F153="",F182=""),"●",IF(_xlfn.IFS($N$54="管理職",F122,$N$54="裁量労働制",F153,$N$54="固定残業制",F182,TRUE,"")=0,"",_xlfn.IFS($N$54="管理職",F122,$N$54="裁量労働制",F153,$N$54="固定残業制",F182,TRUE,"")))</f>
        <v/>
      </c>
      <c r="G91" s="418"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50" t="s">
        <v>56</v>
      </c>
      <c r="B93" s="245" t="s">
        <v>135</v>
      </c>
      <c r="C93" s="246"/>
      <c r="D93" s="247"/>
      <c r="E93" s="247"/>
      <c r="F93" s="247"/>
      <c r="G93" s="247"/>
      <c r="H93" s="247"/>
      <c r="I93" s="247"/>
      <c r="J93" s="248"/>
      <c r="K93" s="248"/>
      <c r="L93" s="248"/>
      <c r="M93" s="248"/>
      <c r="N93" s="248"/>
      <c r="O93" s="248"/>
      <c r="P93" s="248"/>
      <c r="Q93" s="251"/>
    </row>
    <row r="94" spans="1:18" ht="16.5" hidden="1" outlineLevel="1">
      <c r="A94" s="252"/>
      <c r="B94" s="253" t="str">
        <f>$A$53</f>
        <v>所定労働日数(日/月)</v>
      </c>
      <c r="C94" s="249"/>
      <c r="D94" s="252"/>
      <c r="E94" s="236">
        <f>$A$54</f>
        <v>18</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18</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464">
        <f>O95</f>
        <v>0</v>
      </c>
      <c r="C99" s="465"/>
      <c r="D99" s="275"/>
      <c r="E99" s="276" t="str" cm="1">
        <f t="array" ref="E99">_xlfn.IFS(B99&lt;G99,"＜",B99&gt;=G99,"≧",TRUE,"")</f>
        <v>≧</v>
      </c>
      <c r="F99" s="257"/>
      <c r="G99" s="277">
        <f>$H$54+$I$54+$J$54</f>
        <v>0</v>
      </c>
      <c r="H99" s="252" t="s">
        <v>57</v>
      </c>
      <c r="I99" s="263" t="s">
        <v>58</v>
      </c>
      <c r="J99" s="277">
        <f>$H$54</f>
        <v>0</v>
      </c>
      <c r="K99" s="276" t="s">
        <v>86</v>
      </c>
      <c r="L99" s="439">
        <f>$I$54</f>
        <v>0</v>
      </c>
      <c r="M99" s="46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49"/>
      <c r="D100" s="275"/>
      <c r="E100" s="275"/>
      <c r="F100" s="275"/>
      <c r="G100" s="252"/>
      <c r="H100" s="277"/>
      <c r="I100" s="275" t="s">
        <v>87</v>
      </c>
      <c r="J100" s="275" t="s">
        <v>87</v>
      </c>
      <c r="K100" s="275" t="s">
        <v>87</v>
      </c>
      <c r="L100" s="249"/>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49"/>
      <c r="D101" s="275"/>
      <c r="E101" s="276"/>
      <c r="F101" s="266"/>
      <c r="G101" s="257"/>
      <c r="H101" s="277"/>
      <c r="I101" s="252"/>
      <c r="J101" s="263"/>
      <c r="K101" s="277"/>
      <c r="L101" s="249"/>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49"/>
      <c r="D102" s="275"/>
      <c r="E102" s="276"/>
      <c r="F102" s="277">
        <f>$H$54</f>
        <v>0</v>
      </c>
      <c r="G102" s="263"/>
      <c r="H102" s="252" t="s">
        <v>86</v>
      </c>
      <c r="I102" s="257"/>
      <c r="J102" s="256" t="str">
        <f>$J$53</f>
        <v>休日NEDO従事時間(h/月)</v>
      </c>
      <c r="K102" s="277"/>
      <c r="L102" s="249"/>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49"/>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49"/>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49"/>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49"/>
      <c r="D106" s="275"/>
      <c r="E106" s="219"/>
      <c r="F106" s="266"/>
      <c r="G106" s="277"/>
      <c r="H106" s="249"/>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439"/>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433">
        <f>O95</f>
        <v>0</v>
      </c>
      <c r="C108" s="434"/>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438"/>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49"/>
      <c r="D125" s="252"/>
      <c r="E125" s="236">
        <f>$A$54</f>
        <v>18</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18</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433">
        <f>O126</f>
        <v>0</v>
      </c>
      <c r="C130" s="434"/>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49"/>
      <c r="D131" s="275" t="s">
        <v>87</v>
      </c>
      <c r="E131" s="275" t="s">
        <v>87</v>
      </c>
      <c r="F131" s="275" t="s">
        <v>87</v>
      </c>
      <c r="G131" s="252"/>
      <c r="H131" s="277"/>
      <c r="I131" s="252"/>
      <c r="J131" s="263"/>
      <c r="K131" s="277"/>
      <c r="L131" s="249"/>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49"/>
      <c r="D132" s="275"/>
      <c r="E132" s="276"/>
      <c r="F132" s="266"/>
      <c r="G132" s="257"/>
      <c r="H132" s="277"/>
      <c r="I132" s="252"/>
      <c r="J132" s="263"/>
      <c r="K132" s="277"/>
      <c r="L132" s="249"/>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49"/>
      <c r="D133" s="275"/>
      <c r="E133" s="276"/>
      <c r="F133" s="277">
        <f>$H$54</f>
        <v>0</v>
      </c>
      <c r="G133" s="263"/>
      <c r="H133" s="277"/>
      <c r="I133" s="252"/>
      <c r="J133" s="263"/>
      <c r="K133" s="277"/>
      <c r="L133" s="249"/>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49"/>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49"/>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49"/>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49"/>
      <c r="D137" s="275"/>
      <c r="E137" s="219"/>
      <c r="F137" s="266"/>
      <c r="G137" s="277"/>
      <c r="H137" s="249"/>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49"/>
      <c r="J138" s="230"/>
      <c r="K138" s="232">
        <f>$H$54</f>
        <v>0</v>
      </c>
      <c r="L138" s="219"/>
      <c r="M138" s="435"/>
      <c r="N138" s="261"/>
      <c r="O138" s="437"/>
      <c r="P138" s="439"/>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433">
        <f>$O$126</f>
        <v>0</v>
      </c>
      <c r="C139" s="434"/>
      <c r="D139" s="275"/>
      <c r="E139" s="261" t="s">
        <v>51</v>
      </c>
      <c r="F139" s="300" t="str">
        <f>"("&amp;$H$138&amp;" "&amp;$K$138&amp;" + "&amp;$I$53&amp;" "&amp;$I$54&amp;")"</f>
        <v>(NEDO事業の従事時間(h/月) 0 + 他の公的事業従事時間(h/月) 0)</v>
      </c>
      <c r="G139" s="291"/>
      <c r="H139" s="292"/>
      <c r="I139" s="292"/>
      <c r="J139" s="292"/>
      <c r="K139" s="292"/>
      <c r="L139" s="292"/>
      <c r="M139" s="436"/>
      <c r="N139" s="296"/>
      <c r="O139" s="438"/>
      <c r="P139" s="438"/>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49"/>
      <c r="D156" s="252"/>
      <c r="E156" s="301">
        <f>A54</f>
        <v>18</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18</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462"/>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445" t="str">
        <f>TEXT($B$58*$F$58-G58,"###.00")&amp;" /固定除く"</f>
        <v>.00 /固定除く</v>
      </c>
      <c r="C161" s="438"/>
      <c r="D161" s="438"/>
      <c r="E161" s="276" t="str" cm="1">
        <f t="array" ref="E161">_xlfn.IFS(($B$58*$F$58-G58)&lt;G161,"＜",($B$58*$F$58-G58)&gt;=G161,"≧",TRUE,"")</f>
        <v>≧</v>
      </c>
      <c r="F161" s="257"/>
      <c r="G161" s="277">
        <f>$H$54+$I$54</f>
        <v>0</v>
      </c>
      <c r="H161" s="303" t="s">
        <v>57</v>
      </c>
      <c r="I161" s="263"/>
      <c r="J161" s="463">
        <f>$H$54</f>
        <v>0</v>
      </c>
      <c r="K161" s="438"/>
      <c r="L161" s="308"/>
      <c r="M161" s="296"/>
      <c r="N161" s="303" t="s">
        <v>61</v>
      </c>
      <c r="O161" s="296">
        <f>$I$54</f>
        <v>0</v>
      </c>
      <c r="P161" s="462"/>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49"/>
      <c r="D162" s="275"/>
      <c r="E162" s="276"/>
      <c r="F162" s="257"/>
      <c r="G162" s="252"/>
      <c r="H162" s="277"/>
      <c r="I162" s="252"/>
      <c r="J162" s="263"/>
      <c r="K162" s="277"/>
      <c r="L162" s="249"/>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437"/>
      <c r="P163" s="462"/>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445" t="str">
        <f>TEXT($B$58*$F$58+$D$58-G58,"###.00")&amp;" /固定含む"</f>
        <v>.00 /固定含む</v>
      </c>
      <c r="C164" s="438"/>
      <c r="D164" s="438"/>
      <c r="E164" s="276" t="str" cm="1">
        <f t="array" ref="E164">_xlfn.IFS(($B$58*$F$58+$D$58-G58)&lt;G164,"＜",($B$58*$F$58+$D$58-G58)&gt;=G164,"≧",TRUE,"")</f>
        <v>≧</v>
      </c>
      <c r="F164" s="257"/>
      <c r="G164" s="277">
        <f>$H$54+$I$54</f>
        <v>0</v>
      </c>
      <c r="H164" s="303" t="s">
        <v>57</v>
      </c>
      <c r="I164" s="277"/>
      <c r="J164" s="310">
        <f>$H$54</f>
        <v>0</v>
      </c>
      <c r="K164" s="276"/>
      <c r="L164" s="311" t="s">
        <v>61</v>
      </c>
      <c r="M164" s="296"/>
      <c r="N164" s="296">
        <f>$I$54</f>
        <v>0</v>
      </c>
      <c r="O164" s="438"/>
      <c r="P164" s="462"/>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49"/>
      <c r="D165" s="275" t="s">
        <v>87</v>
      </c>
      <c r="E165" s="275" t="s">
        <v>87</v>
      </c>
      <c r="F165" s="275" t="s">
        <v>87</v>
      </c>
      <c r="G165" s="252"/>
      <c r="H165" s="277"/>
      <c r="I165" s="252"/>
      <c r="J165" s="263"/>
      <c r="K165" s="277"/>
      <c r="L165" s="249"/>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49"/>
      <c r="D166" s="275" t="s">
        <v>87</v>
      </c>
      <c r="E166" s="275" t="s">
        <v>87</v>
      </c>
      <c r="F166" s="275" t="s">
        <v>87</v>
      </c>
      <c r="G166" s="252"/>
      <c r="H166" s="277"/>
      <c r="I166" s="252"/>
      <c r="J166" s="263"/>
      <c r="K166" s="277"/>
      <c r="L166" s="249"/>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49"/>
      <c r="D167" s="275" t="s">
        <v>87</v>
      </c>
      <c r="E167" s="275" t="s">
        <v>87</v>
      </c>
      <c r="F167" s="275" t="s">
        <v>87</v>
      </c>
      <c r="G167" s="252"/>
      <c r="H167" s="277"/>
      <c r="I167" s="235"/>
      <c r="J167" s="263"/>
      <c r="K167" s="277"/>
      <c r="L167" s="249"/>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49"/>
      <c r="D168" s="275" t="s">
        <v>87</v>
      </c>
      <c r="E168" s="275" t="s">
        <v>87</v>
      </c>
      <c r="F168" s="275" t="s">
        <v>87</v>
      </c>
      <c r="G168" s="252"/>
      <c r="H168" s="277"/>
      <c r="I168" s="252"/>
      <c r="J168" s="263"/>
      <c r="K168" s="277"/>
      <c r="L168" s="249"/>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49"/>
      <c r="D169" s="275"/>
      <c r="E169" s="275"/>
      <c r="F169" s="275"/>
      <c r="G169" s="252"/>
      <c r="H169" s="277"/>
      <c r="I169" s="252"/>
      <c r="J169" s="263"/>
      <c r="K169" s="277"/>
      <c r="L169" s="249"/>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49"/>
      <c r="C170" s="249"/>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49"/>
      <c r="D171" s="275"/>
      <c r="E171" s="276"/>
      <c r="F171" s="277">
        <f>H54</f>
        <v>0</v>
      </c>
      <c r="G171" s="263"/>
      <c r="H171" s="277"/>
      <c r="I171" s="252"/>
      <c r="J171" s="263"/>
      <c r="K171" s="277"/>
      <c r="L171" s="249"/>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49"/>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49"/>
      <c r="C173" s="249"/>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437" t="s">
        <v>51</v>
      </c>
      <c r="F174" s="252"/>
      <c r="G174" s="252"/>
      <c r="H174" s="267" t="str">
        <f>$H$53</f>
        <v>NEDO事業の従事時間(h/月)</v>
      </c>
      <c r="I174" s="249"/>
      <c r="J174" s="230"/>
      <c r="K174" s="232">
        <f>$H$54</f>
        <v>0</v>
      </c>
      <c r="L174" s="219"/>
      <c r="M174" s="219"/>
      <c r="N174" s="461"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445" t="str">
        <f>TEXT($B$58*$F$58-G58,"###.00")&amp;" /固定除く"</f>
        <v>.00 /固定除く</v>
      </c>
      <c r="C175" s="438"/>
      <c r="D175" s="438"/>
      <c r="E175" s="438"/>
      <c r="F175" s="300" t="str">
        <f>H174&amp;" "&amp;K$174&amp;" + "&amp;$I$53&amp;" "&amp;$I$54</f>
        <v>NEDO事業の従事時間(h/月) 0 + 他の公的事業従事時間(h/月) 0</v>
      </c>
      <c r="G175" s="291"/>
      <c r="H175" s="292"/>
      <c r="I175" s="292"/>
      <c r="J175" s="292"/>
      <c r="K175" s="292"/>
      <c r="L175" s="292"/>
      <c r="M175" s="219"/>
      <c r="N175" s="461"/>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49"/>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49"/>
      <c r="C177" s="249"/>
      <c r="D177" s="275"/>
      <c r="E177" s="219"/>
      <c r="F177" s="266"/>
      <c r="G177" s="277"/>
      <c r="H177" s="249"/>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437" t="s">
        <v>51</v>
      </c>
      <c r="F178" s="252"/>
      <c r="G178" s="252"/>
      <c r="H178" s="267" t="str">
        <f>$H$53</f>
        <v>NEDO事業の従事時間(h/月)</v>
      </c>
      <c r="I178" s="249"/>
      <c r="J178" s="230"/>
      <c r="K178" s="232">
        <f>$H$54</f>
        <v>0</v>
      </c>
      <c r="L178" s="219"/>
      <c r="M178" s="219"/>
      <c r="N178" s="461"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445" t="str">
        <f>TEXT($B$58*$F$58-G58,"###.00")&amp;" /固定除く"</f>
        <v>.00 /固定除く</v>
      </c>
      <c r="C179" s="438"/>
      <c r="D179" s="438"/>
      <c r="E179" s="438"/>
      <c r="F179" s="300" t="str">
        <f>H178&amp;" "&amp;K$174&amp;" + "&amp;$I$53&amp;" "&amp;$I$54</f>
        <v>NEDO事業の従事時間(h/月) 0 + 他の公的事業従事時間(h/月) 0</v>
      </c>
      <c r="G179" s="291"/>
      <c r="H179" s="292"/>
      <c r="I179" s="292"/>
      <c r="J179" s="292"/>
      <c r="K179" s="292"/>
      <c r="L179" s="292"/>
      <c r="M179" s="219"/>
      <c r="N179" s="461"/>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49"/>
      <c r="D180" s="275"/>
      <c r="E180" s="219"/>
      <c r="F180" s="266"/>
      <c r="G180" s="280" t="s">
        <v>61</v>
      </c>
      <c r="H180" s="249"/>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49"/>
      <c r="D181" s="257"/>
      <c r="E181" s="257"/>
      <c r="F181" s="319" t="str">
        <f>$O$156</f>
        <v>所定労働時間(h/月)</v>
      </c>
      <c r="G181" s="437" t="s">
        <v>51</v>
      </c>
      <c r="H181" s="252"/>
      <c r="I181" s="252"/>
      <c r="J181" s="267" t="str">
        <f>$H$53</f>
        <v>NEDO事業の従事時間(h/月)</v>
      </c>
      <c r="K181" s="249"/>
      <c r="L181" s="230"/>
      <c r="M181" s="443">
        <f>$H$54</f>
        <v>0</v>
      </c>
      <c r="N181" s="444"/>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445" t="str">
        <f>"( "&amp;H58+I58</f>
        <v>( 0</v>
      </c>
      <c r="C182" s="438"/>
      <c r="D182" s="320"/>
      <c r="E182" s="275"/>
      <c r="F182" s="288" t="str">
        <f>"ー　 "&amp;B58*F58-G58+D58&amp;"/固定含む )"</f>
        <v>ー　 0/固定含む )</v>
      </c>
      <c r="G182" s="438"/>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49"/>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49"/>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18</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433">
        <f>O188</f>
        <v>0</v>
      </c>
      <c r="C192" s="434"/>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49"/>
      <c r="D193" s="275"/>
      <c r="E193" s="275"/>
      <c r="F193" s="275"/>
      <c r="G193" s="252"/>
      <c r="H193" s="277"/>
      <c r="I193" s="252"/>
      <c r="J193" s="263"/>
      <c r="K193" s="277"/>
      <c r="L193" s="249"/>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49"/>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18</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433">
        <f>O219</f>
        <v>0</v>
      </c>
      <c r="C223" s="434"/>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49"/>
      <c r="D224" s="275"/>
      <c r="E224" s="275"/>
      <c r="F224" s="275"/>
      <c r="G224" s="252"/>
      <c r="H224" s="277"/>
      <c r="I224" s="252"/>
      <c r="J224" s="263"/>
      <c r="K224" s="277"/>
      <c r="L224" s="249"/>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V01thKkR7muDmKnVVItJDId04HpXSM2X/moBRadwaNJy3JEaVvbSfTZhidN0UwZ4cn32m2IfBYg8NFPzi0Tu2g==" saltValue="MZ8tkrkhyxL2B0PeBAq/Mg==" spinCount="100000" sheet="1" formatRows="0" selectLockedCells="1"/>
  <dataConsolidate/>
  <mergeCells count="114">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90:G91"/>
    <mergeCell ref="M90:N90"/>
    <mergeCell ref="B91:C91"/>
    <mergeCell ref="B76:F76"/>
    <mergeCell ref="B78:C78"/>
    <mergeCell ref="B83:D83"/>
    <mergeCell ref="E83:E84"/>
    <mergeCell ref="N83:N84"/>
    <mergeCell ref="B84:D84"/>
    <mergeCell ref="B72:D72"/>
    <mergeCell ref="L60:M60"/>
    <mergeCell ref="L61:M61"/>
    <mergeCell ref="B64:C64"/>
    <mergeCell ref="D64:E64"/>
    <mergeCell ref="B65:C65"/>
    <mergeCell ref="L68:N68"/>
    <mergeCell ref="B87:D87"/>
    <mergeCell ref="E87:E88"/>
    <mergeCell ref="N87:N88"/>
    <mergeCell ref="B88:D88"/>
    <mergeCell ref="B48:C48"/>
    <mergeCell ref="D48:E48"/>
    <mergeCell ref="G48:J48"/>
    <mergeCell ref="A50:Q51"/>
    <mergeCell ref="L48:P48"/>
    <mergeCell ref="O68:P68"/>
    <mergeCell ref="B69:D69"/>
    <mergeCell ref="L69:M69"/>
    <mergeCell ref="B71:F71"/>
    <mergeCell ref="G71:H71"/>
    <mergeCell ref="J34:Q40"/>
    <mergeCell ref="J41:Q43"/>
    <mergeCell ref="L53:M53"/>
    <mergeCell ref="L54:M54"/>
    <mergeCell ref="L56:M56"/>
    <mergeCell ref="L57:M57"/>
    <mergeCell ref="L58:M58"/>
    <mergeCell ref="L59:M59"/>
    <mergeCell ref="D47:E47"/>
    <mergeCell ref="J47:Q47"/>
    <mergeCell ref="I1:M1"/>
    <mergeCell ref="O1:P1"/>
    <mergeCell ref="R1:R3"/>
    <mergeCell ref="Y1:Y12"/>
    <mergeCell ref="E7:P7"/>
    <mergeCell ref="C8:D8"/>
    <mergeCell ref="A46:Q46"/>
    <mergeCell ref="O10:P10"/>
    <mergeCell ref="A11:A12"/>
    <mergeCell ref="B11:B12"/>
    <mergeCell ref="C11:C12"/>
    <mergeCell ref="D11:G11"/>
    <mergeCell ref="H11:H12"/>
    <mergeCell ref="I11:I12"/>
    <mergeCell ref="J11:Q12"/>
    <mergeCell ref="A9:A10"/>
    <mergeCell ref="E9:H9"/>
    <mergeCell ref="I9:J9"/>
    <mergeCell ref="N9:P9"/>
    <mergeCell ref="C10:D10"/>
    <mergeCell ref="E10:F10"/>
    <mergeCell ref="J13:Q19"/>
    <mergeCell ref="J20:Q26"/>
    <mergeCell ref="J27:Q33"/>
    <mergeCell ref="E8:H8"/>
    <mergeCell ref="N8:P8"/>
    <mergeCell ref="E6:P6"/>
    <mergeCell ref="C7:D7"/>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s>
  <phoneticPr fontId="2"/>
  <conditionalFormatting sqref="A13:I43">
    <cfRule type="expression" dxfId="111" priority="91">
      <formula>OR($C13="休暇",$C13="休日")</formula>
    </cfRule>
  </conditionalFormatting>
  <conditionalFormatting sqref="B13:B43">
    <cfRule type="expression" dxfId="110" priority="89">
      <formula>$B13="日"</formula>
    </cfRule>
    <cfRule type="expression" dxfId="109" priority="90">
      <formula>$B13="土"</formula>
    </cfRule>
  </conditionalFormatting>
  <conditionalFormatting sqref="B64 B68 F68 B71">
    <cfRule type="expression" dxfId="108" priority="35">
      <formula>OR($N$54="管理職",$N$54="裁量労働制",$N$54="固定残業制")</formula>
    </cfRule>
  </conditionalFormatting>
  <conditionalFormatting sqref="B64 B68 F68">
    <cfRule type="expression" dxfId="107" priority="3">
      <formula>OR($N$54="(大学・国研等)管理職",$N$54="(大学・国研等)裁量労働制")</formula>
    </cfRule>
  </conditionalFormatting>
  <conditionalFormatting sqref="B76">
    <cfRule type="expression" dxfId="106" priority="15">
      <formula>OR($N$54="管理職",$N$54="裁量労働制")</formula>
    </cfRule>
  </conditionalFormatting>
  <conditionalFormatting sqref="B77">
    <cfRule type="expression" dxfId="105" priority="29">
      <formula>OR($N$54="管理職",$N$54="裁量労働制")</formula>
    </cfRule>
  </conditionalFormatting>
  <conditionalFormatting sqref="B80">
    <cfRule type="expression" dxfId="104" priority="27">
      <formula>$N$54="固定残業制"</formula>
    </cfRule>
  </conditionalFormatting>
  <conditionalFormatting sqref="B83 B87 B90">
    <cfRule type="expression" dxfId="103" priority="24">
      <formula>$N$54="固定残業制"</formula>
    </cfRule>
  </conditionalFormatting>
  <conditionalFormatting sqref="B84 B88 B91">
    <cfRule type="expression" dxfId="102" priority="21">
      <formula>$N$54="固定残業制"</formula>
    </cfRule>
  </conditionalFormatting>
  <conditionalFormatting sqref="B65:C65 B69:C69 F69 B72:C72 B78:C78">
    <cfRule type="expression" dxfId="101" priority="9">
      <formula>OR($N$54="管理職",$N$54="裁量労働制")</formula>
    </cfRule>
  </conditionalFormatting>
  <conditionalFormatting sqref="B65:C65 B69:C69 F69 B72:C72">
    <cfRule type="expression" dxfId="100" priority="33">
      <formula>OR($N$54="管理職",$N$54="裁量労働制",$N$54="固定残業制")</formula>
    </cfRule>
  </conditionalFormatting>
  <conditionalFormatting sqref="B65:C65 B69:C69 F69">
    <cfRule type="expression" dxfId="99" priority="2">
      <formula>OR($N$54="(大学・国研等)管理職",$N$54="(大学・国研等)裁量労働制")</formula>
    </cfRule>
  </conditionalFormatting>
  <conditionalFormatting sqref="B69:D69">
    <cfRule type="expression" dxfId="98" priority="7">
      <formula>OR($N$54="管理職",$N$54="裁量労働制",$N$54="固定残業制",$N$54="(大学・国研等)管理職",$N$54="(大学・国研等)裁量労働制")</formula>
    </cfRule>
  </conditionalFormatting>
  <conditionalFormatting sqref="C64 F64:O64 C68 G68:O68 C71:N71">
    <cfRule type="expression" dxfId="97" priority="14">
      <formula>OR($N$54="管理職",$N$54="裁量労働制",$N$54="固定残業制")</formula>
    </cfRule>
  </conditionalFormatting>
  <conditionalFormatting sqref="C80:L80">
    <cfRule type="expression" dxfId="96" priority="25">
      <formula>$N$54="固定残業制"</formula>
    </cfRule>
  </conditionalFormatting>
  <conditionalFormatting sqref="C83:L83 C90:N90 C87:E87">
    <cfRule type="expression" dxfId="95" priority="18">
      <formula>$N$54="固定残業制"</formula>
    </cfRule>
  </conditionalFormatting>
  <conditionalFormatting sqref="C84:L84 C88:L88 C91:N91">
    <cfRule type="expression" dxfId="94" priority="19">
      <formula>$N$54="固定残業制"</formula>
    </cfRule>
  </conditionalFormatting>
  <conditionalFormatting sqref="C76:N76">
    <cfRule type="expression" dxfId="93" priority="34">
      <formula>OR($N$54="管理職",$N$54="裁量労働制")</formula>
    </cfRule>
  </conditionalFormatting>
  <conditionalFormatting sqref="C78:N78">
    <cfRule type="expression" dxfId="92" priority="32">
      <formula>OR($N$54="管理職",$N$54="裁量労働制")</formula>
    </cfRule>
  </conditionalFormatting>
  <conditionalFormatting sqref="C64:O64 C68 G68:O68">
    <cfRule type="expression" dxfId="91" priority="12">
      <formula>OR($N$54="管理職",$N$54="裁量労働制",$N$54="固定残業制",$N$54="(大学・国研等)管理職",$N$54="(大学・国研等)裁量労働制")</formula>
    </cfRule>
  </conditionalFormatting>
  <conditionalFormatting sqref="D65">
    <cfRule type="expression" dxfId="90" priority="1">
      <formula>OR($N$54="(大学・国研等)管理職",$N$54="(大学・国研等)裁量労働制")</formula>
    </cfRule>
  </conditionalFormatting>
  <conditionalFormatting sqref="D38:E39">
    <cfRule type="expression" dxfId="89" priority="37">
      <formula>OR($C38="休暇",$C38="休日")</formula>
    </cfRule>
  </conditionalFormatting>
  <conditionalFormatting sqref="D65:O65 C69 G69:O69 C72:N72">
    <cfRule type="expression" dxfId="88" priority="11">
      <formula>OR($N$54="管理職",$N$54="裁量労働制",$N$54="固定残業制")</formula>
    </cfRule>
  </conditionalFormatting>
  <conditionalFormatting sqref="D65:O65 C69 G69:O69">
    <cfRule type="expression" dxfId="87" priority="5">
      <formula>OR($N$54="(大学・国研等)管理職",$N$54="(大学・国研等)裁量労働制")</formula>
    </cfRule>
  </conditionalFormatting>
  <conditionalFormatting sqref="E10:F10">
    <cfRule type="expression" dxfId="86" priority="76">
      <formula>OR(I9="管理職/高プロ",I9="固定残業代有",I9="(大学・国研等)管理職/高プロ")</formula>
    </cfRule>
  </conditionalFormatting>
  <conditionalFormatting sqref="F83:L83 H90:N90">
    <cfRule type="expression" dxfId="85" priority="6">
      <formula>$N$54="固定残業制"</formula>
    </cfRule>
  </conditionalFormatting>
  <conditionalFormatting sqref="F87:L87">
    <cfRule type="expression" dxfId="84" priority="20">
      <formula>$N$54="固定残業制"</formula>
    </cfRule>
  </conditionalFormatting>
  <conditionalFormatting sqref="F77:N77">
    <cfRule type="expression" dxfId="83" priority="16">
      <formula>OR($N$54="管理職",$N$54="裁量労働制")</formula>
    </cfRule>
  </conditionalFormatting>
  <conditionalFormatting sqref="G10">
    <cfRule type="expression" dxfId="82" priority="78">
      <formula>OR($I$9="管理職/高プロ",$I$9="固定残業代有",$I$9="(大学・国研等)管理職/高プロ")</formula>
    </cfRule>
  </conditionalFormatting>
  <conditionalFormatting sqref="H2">
    <cfRule type="expression" dxfId="81" priority="85">
      <formula>COUNTA($F$1)=1</formula>
    </cfRule>
  </conditionalFormatting>
  <conditionalFormatting sqref="H10">
    <cfRule type="expression" dxfId="80" priority="74">
      <formula>OR($I$9="管理職/高プロ",$I$9="裁量",$I$9="固定残業代有",$I$9="(大学・国研等)裁量")</formula>
    </cfRule>
  </conditionalFormatting>
  <conditionalFormatting sqref="I9:J9">
    <cfRule type="expression" dxfId="79" priority="87">
      <formula>COUNTA($F$1)=1</formula>
    </cfRule>
  </conditionalFormatting>
  <conditionalFormatting sqref="I1:M1">
    <cfRule type="expression" dxfId="78" priority="88">
      <formula>$I$1&lt;&gt;"-"</formula>
    </cfRule>
  </conditionalFormatting>
  <conditionalFormatting sqref="J10">
    <cfRule type="expression" dxfId="77" priority="75">
      <formula>OR($I$9="管理職/高プロ",$I$9="裁量",$I$9="固定残業代有",$I$9="(大学・国研等)裁量")</formula>
    </cfRule>
  </conditionalFormatting>
  <conditionalFormatting sqref="K10">
    <cfRule type="expression" dxfId="76" priority="77">
      <formula>OR($I$9="裁量",$I$9="固定残業代有",$I$9="(大学・国研等)裁量")</formula>
    </cfRule>
  </conditionalFormatting>
  <conditionalFormatting sqref="M80">
    <cfRule type="expression" dxfId="75" priority="26">
      <formula>$N$54="固定残業制"</formula>
    </cfRule>
  </conditionalFormatting>
  <conditionalFormatting sqref="M83 M87 O90">
    <cfRule type="expression" dxfId="74" priority="23">
      <formula>$N$54="固定残業制"</formula>
    </cfRule>
  </conditionalFormatting>
  <conditionalFormatting sqref="M84 M88 O91">
    <cfRule type="expression" dxfId="73" priority="22">
      <formula>$N$54="固定残業制"</formula>
    </cfRule>
  </conditionalFormatting>
  <conditionalFormatting sqref="N10">
    <cfRule type="expression" dxfId="72" priority="79">
      <formula>OR($I$9="裁量",$I$9="固定残業代有",$I$9="(大学・国研等)裁量")</formula>
    </cfRule>
  </conditionalFormatting>
  <conditionalFormatting sqref="O10">
    <cfRule type="expression" dxfId="71" priority="80">
      <formula>OR($H$2="あり",$Q$2="あり")</formula>
    </cfRule>
  </conditionalFormatting>
  <conditionalFormatting sqref="O76">
    <cfRule type="expression" dxfId="70" priority="31">
      <formula>OR($N$54="管理職",$N$54="裁量労働制")</formula>
    </cfRule>
  </conditionalFormatting>
  <conditionalFormatting sqref="O77">
    <cfRule type="expression" dxfId="69" priority="10">
      <formula>OR(,$N$54="管理職",$N$54="裁量労働制")</formula>
    </cfRule>
  </conditionalFormatting>
  <conditionalFormatting sqref="O78">
    <cfRule type="expression" dxfId="68" priority="28">
      <formula>OR($N$54="管理職",$N$54="裁量労働制")</formula>
    </cfRule>
  </conditionalFormatting>
  <conditionalFormatting sqref="O80 O84 O88">
    <cfRule type="expression" dxfId="67" priority="17">
      <formula>$N$54="固定残業制"</formula>
    </cfRule>
  </conditionalFormatting>
  <conditionalFormatting sqref="P64 D68 O68:P68">
    <cfRule type="expression" dxfId="66" priority="4">
      <formula>OR($N$54="(大学・国研等)管理職",$N$54="(大学・国研等)裁量労働制")</formula>
    </cfRule>
  </conditionalFormatting>
  <conditionalFormatting sqref="P64 D68 P68 O71">
    <cfRule type="expression" dxfId="65" priority="13">
      <formula>OR($N$54="管理職",$N$54="裁量労働制",$N$54="固定残業制")</formula>
    </cfRule>
  </conditionalFormatting>
  <conditionalFormatting sqref="P65 P69 O72">
    <cfRule type="expression" dxfId="64" priority="8">
      <formula>OR($N$54="管理職",$N$54="裁量労働制",$N$54="固定残業制")</formula>
    </cfRule>
  </conditionalFormatting>
  <conditionalFormatting sqref="P65 P69">
    <cfRule type="expression" dxfId="63" priority="30">
      <formula>OR($N$54="管理職",$N$54="裁量労働制",$N$54="(大学・国研等)管理職",$N$54="(大学・国研等)裁量労働制")</formula>
    </cfRule>
  </conditionalFormatting>
  <conditionalFormatting sqref="Q2">
    <cfRule type="expression" dxfId="62" priority="86">
      <formula>COUNTA($F$1)=1</formula>
    </cfRule>
  </conditionalFormatting>
  <conditionalFormatting sqref="Q10">
    <cfRule type="expression" dxfId="61" priority="81">
      <formula>OR($H$2="あり",$Q$2="あり")</formula>
    </cfRule>
  </conditionalFormatting>
  <conditionalFormatting sqref="AI1">
    <cfRule type="expression" dxfId="57" priority="92">
      <formula>COUNTIF(AI2:AI26,"○")=COUNTA($AH$2:$AH$26)</formula>
    </cfRule>
  </conditionalFormatting>
  <dataValidations count="8">
    <dataValidation type="custom" allowBlank="1" showInputMessage="1" showErrorMessage="1" sqref="I20" xr:uid="{A84CD31A-5180-4F2D-817F-CFAD6720D92A}">
      <formula1>IF($C20="休日",I20="",I20&gt;"*")</formula1>
    </dataValidation>
    <dataValidation type="list" allowBlank="1" showInputMessage="1" showErrorMessage="1" sqref="C13:C43" xr:uid="{7678345C-7F75-4303-A6E5-FCCAA52C6170}">
      <formula1>$AP$4:$AP$7</formula1>
    </dataValidation>
    <dataValidation type="list" imeMode="on" allowBlank="1" sqref="I9:J9" xr:uid="{0D1F72E6-486C-4D86-AA49-AA393C9DF303}">
      <formula1>"通常勤務,管理職/高プロ,裁量,固定残業代有,出向,(大学・国研等)管理職/高プロ,(大学・国研等)裁量,その他"</formula1>
    </dataValidation>
    <dataValidation type="list" allowBlank="1" showInputMessage="1" showErrorMessage="1" sqref="N55:P55" xr:uid="{76366603-6046-4338-AEC5-2F412AEEFF52}">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9ADD1938-D05D-44CE-8A55-CB8E1142F9D6}">
      <formula1>0</formula1>
      <formula2>0.999988425925926</formula2>
    </dataValidation>
    <dataValidation type="time" operator="greaterThan" allowBlank="1" showInputMessage="1" showErrorMessage="1" errorTitle="時刻を入力して下さい。" error="0:01以上の時刻を入力して下さい。" sqref="G13:G43 E13:E43" xr:uid="{3CD98333-61F2-4759-984B-33A43444B5D9}">
      <formula1>0</formula1>
    </dataValidation>
    <dataValidation type="list" allowBlank="1" showInputMessage="1" showErrorMessage="1" sqref="F1:H1" xr:uid="{EC35046A-240E-43AD-9091-2E223CF1D255}">
      <formula1>"委託業務従事日誌,助成事業従事日誌"</formula1>
    </dataValidation>
    <dataValidation type="list" allowBlank="1" showInputMessage="1" showErrorMessage="1" sqref="H2 Q2" xr:uid="{3576AEA4-C28E-4952-B55B-58ED3E54E5EE}">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52B501A8-99D7-46A5-BE7A-CE0DBA794A51}">
            <xm:f>NOT(ISERROR(SEARCH("✕",S13)))</xm:f>
            <xm:f>"✕"</xm:f>
            <x14:dxf>
              <font>
                <b/>
                <i val="0"/>
                <color rgb="FFFF0000"/>
              </font>
              <fill>
                <patternFill patternType="none">
                  <bgColor auto="1"/>
                </patternFill>
              </fill>
            </x14:dxf>
          </x14:cfRule>
          <xm:sqref>S13:V43</xm:sqref>
        </x14:conditionalFormatting>
        <x14:conditionalFormatting xmlns:xm="http://schemas.microsoft.com/office/excel/2006/main">
          <x14:cfRule type="containsText" priority="84" operator="containsText" id="{96512285-8733-4955-BE60-F9CE9E27C6DD}">
            <xm:f>NOT(ISERROR(SEARCH("✕",S1)))</xm:f>
            <xm:f>"✕"</xm:f>
            <x14:dxf>
              <font>
                <b/>
                <i val="0"/>
                <color rgb="FFFF0000"/>
              </font>
              <fill>
                <patternFill patternType="none">
                  <bgColor auto="1"/>
                </patternFill>
              </fill>
            </x14:dxf>
          </x14:cfRule>
          <xm:sqref>S1:X12 AG1:AG43 W13:Y44</xm:sqref>
        </x14:conditionalFormatting>
        <x14:conditionalFormatting xmlns:xm="http://schemas.microsoft.com/office/excel/2006/main">
          <x14:cfRule type="containsText" priority="82" operator="containsText" id="{1FD957F2-13FA-4FE1-B9BC-63D3FD5B3B3E}">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36" operator="containsText" id="{AF4EF48D-3062-4D51-92ED-982B9808DE0B}">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90482-6607-4E05-BAD7-5B430C2AD1DC}">
  <dimension ref="A1:CZ248"/>
  <sheetViews>
    <sheetView showGridLines="0" view="pageBreakPreview" zoomScale="115" zoomScaleNormal="100" zoomScaleSheetLayoutView="115"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5" style="1" customWidth="1"/>
    <col min="11" max="11" width="5.75" style="1" customWidth="1"/>
    <col min="12" max="12" width="5.875" style="1" customWidth="1"/>
    <col min="13" max="13" width="3.75" style="1" customWidth="1"/>
    <col min="14" max="14" width="7.375" style="1" customWidth="1"/>
    <col min="15" max="15" width="6.125" style="1" customWidth="1"/>
    <col min="16"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2.3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341" t="s">
        <v>176</v>
      </c>
      <c r="B1" s="342"/>
      <c r="C1" s="342"/>
      <c r="D1" s="342"/>
      <c r="E1" s="342"/>
      <c r="F1" s="343" t="s">
        <v>110</v>
      </c>
      <c r="G1" s="344"/>
      <c r="H1" s="344"/>
      <c r="I1" s="345" t="str">
        <f>IF(AI1="エラーなし","-","コメント(S列)をご確認ください。")</f>
        <v>コメント(S列)をご確認ください。</v>
      </c>
      <c r="J1" s="346"/>
      <c r="K1" s="346"/>
      <c r="L1" s="346"/>
      <c r="M1" s="346"/>
      <c r="N1" s="34" t="str">
        <f>IF($F$1="委託業務従事日誌","契約管理番号：","事業番号：")</f>
        <v>契約管理番号：</v>
      </c>
      <c r="O1" s="347" t="s">
        <v>162</v>
      </c>
      <c r="P1" s="348"/>
      <c r="Q1" s="12" t="str">
        <f>IF($F$1="委託業務従事日誌","別紙７","")</f>
        <v>別紙７</v>
      </c>
      <c r="R1" s="349" t="s">
        <v>50</v>
      </c>
      <c r="S1" s="85" t="s">
        <v>94</v>
      </c>
      <c r="T1" s="105"/>
      <c r="U1" s="80"/>
      <c r="V1" s="80"/>
      <c r="W1" s="80"/>
      <c r="X1" s="80"/>
      <c r="Y1" s="326" t="s">
        <v>77</v>
      </c>
      <c r="Z1" s="326" t="s">
        <v>78</v>
      </c>
      <c r="AA1" s="326" t="s">
        <v>79</v>
      </c>
      <c r="AB1" s="326" t="s">
        <v>80</v>
      </c>
      <c r="AC1" s="326" t="s">
        <v>83</v>
      </c>
      <c r="AD1" s="326" t="s">
        <v>81</v>
      </c>
      <c r="AE1" s="326" t="s">
        <v>82</v>
      </c>
      <c r="AF1" s="326" t="s">
        <v>127</v>
      </c>
      <c r="AG1" s="326"/>
      <c r="AH1" s="73" t="s">
        <v>25</v>
      </c>
      <c r="AI1" s="74" t="str">
        <f>IF(COUNTIF(AI2:AI26,"○")=COUNTA(AH2:AH26),"エラーなし","エラーあり")</f>
        <v>エラーあり</v>
      </c>
      <c r="AJ1" s="77" t="s">
        <v>37</v>
      </c>
      <c r="AK1" s="77"/>
      <c r="AO1" s="30"/>
      <c r="AP1" s="30"/>
      <c r="AQ1" s="30"/>
      <c r="AR1" s="30"/>
      <c r="AS1" s="30"/>
    </row>
    <row r="2" spans="1:104" ht="17.100000000000001" customHeight="1" thickBot="1">
      <c r="A2" s="336" t="s">
        <v>14</v>
      </c>
      <c r="B2" s="337"/>
      <c r="C2" s="337"/>
      <c r="D2" s="337"/>
      <c r="E2" s="337"/>
      <c r="F2" s="337"/>
      <c r="G2" s="337"/>
      <c r="H2" s="102"/>
      <c r="I2" s="103"/>
      <c r="J2" s="103"/>
      <c r="K2" s="103"/>
      <c r="L2" s="103"/>
      <c r="M2" s="103"/>
      <c r="N2" s="103"/>
      <c r="O2" s="103"/>
      <c r="P2" s="103" t="s">
        <v>20</v>
      </c>
      <c r="Q2" s="79"/>
      <c r="R2" s="350"/>
      <c r="S2" s="80" t="str" cm="1">
        <f t="array" ref="S2">IF(AND(AI2="○",AI3="○"),"○",_xlfn.IFS(AI2="○","",AI2="✕","✕　"&amp;AJ2&amp;"　　")&amp;_xlfn.IFS(AI3="○","",AI3="✕","✕　"&amp;AJ3))</f>
        <v>○</v>
      </c>
      <c r="T2" s="80"/>
      <c r="W2" s="80"/>
      <c r="X2" s="80"/>
      <c r="Y2" s="327"/>
      <c r="Z2" s="327"/>
      <c r="AA2" s="327"/>
      <c r="AB2" s="327"/>
      <c r="AC2" s="327"/>
      <c r="AD2" s="327"/>
      <c r="AE2" s="327"/>
      <c r="AF2" s="327"/>
      <c r="AG2" s="327"/>
      <c r="AH2" s="181" t="s">
        <v>33</v>
      </c>
      <c r="AI2" s="182" t="str">
        <f>IF(A1="","✕","○")</f>
        <v>○</v>
      </c>
      <c r="AJ2" s="78" t="s">
        <v>43</v>
      </c>
    </row>
    <row r="3" spans="1:104" ht="17.100000000000001" customHeight="1" thickBot="1">
      <c r="A3" s="338" t="str">
        <f>IF($F$1="委託業務従事日誌","委託業務の名称：","助成事業の名称：")</f>
        <v>委託業務の名称：</v>
      </c>
      <c r="B3" s="330"/>
      <c r="C3" s="330"/>
      <c r="D3" s="330"/>
      <c r="E3" s="328" t="s">
        <v>133</v>
      </c>
      <c r="F3" s="329"/>
      <c r="G3" s="329"/>
      <c r="H3" s="329"/>
      <c r="I3" s="329"/>
      <c r="J3" s="329"/>
      <c r="K3" s="329"/>
      <c r="L3" s="329"/>
      <c r="M3" s="329"/>
      <c r="N3" s="329"/>
      <c r="O3" s="329"/>
      <c r="P3" s="329"/>
      <c r="Q3" s="98"/>
      <c r="R3" s="350"/>
      <c r="S3" s="80" t="str" cm="1">
        <f t="array" ref="S3">IF(AND(AI4="○",AI5="○"),"○",_xlfn.IFS(AI4="○","",AI4="✕","✕　"&amp;AJ4&amp;"　　")&amp;_xlfn.IFS(AI5="○","",AI5="✕","✕　"&amp;AJ5))</f>
        <v>✕　“他のNEDO事業有無”が未選択。　　✕　“他の公的事業有無”が未選択。</v>
      </c>
      <c r="T3" s="80"/>
      <c r="W3" s="80"/>
      <c r="X3" s="80"/>
      <c r="Y3" s="327"/>
      <c r="Z3" s="327"/>
      <c r="AA3" s="327"/>
      <c r="AB3" s="327"/>
      <c r="AC3" s="327"/>
      <c r="AD3" s="327"/>
      <c r="AE3" s="327"/>
      <c r="AF3" s="327"/>
      <c r="AG3" s="327"/>
      <c r="AH3" s="183" t="s">
        <v>32</v>
      </c>
      <c r="AI3" s="184" t="str">
        <f>IF(O1="","✕","○")</f>
        <v>○</v>
      </c>
      <c r="AJ3" s="78" t="s">
        <v>38</v>
      </c>
      <c r="AO3" s="170" t="s">
        <v>114</v>
      </c>
      <c r="AP3" s="172" t="s">
        <v>113</v>
      </c>
      <c r="AQ3" s="3"/>
      <c r="AR3" s="3"/>
      <c r="AS3" s="3"/>
    </row>
    <row r="4" spans="1:104" ht="17.100000000000001" customHeight="1" thickBot="1">
      <c r="A4" s="339"/>
      <c r="B4" s="340"/>
      <c r="C4" s="340"/>
      <c r="D4" s="340"/>
      <c r="E4" s="328" t="s">
        <v>132</v>
      </c>
      <c r="F4" s="329"/>
      <c r="G4" s="329"/>
      <c r="H4" s="329"/>
      <c r="I4" s="329"/>
      <c r="J4" s="329"/>
      <c r="K4" s="329"/>
      <c r="L4" s="329"/>
      <c r="M4" s="329"/>
      <c r="N4" s="329"/>
      <c r="O4" s="329"/>
      <c r="P4" s="329"/>
      <c r="Q4" s="98"/>
      <c r="S4" s="80" t="str">
        <f>IF(COUNTA(E3:P5)&gt;=1,"○","✕ "&amp;AJ6)</f>
        <v>○</v>
      </c>
      <c r="T4" s="80"/>
      <c r="W4" s="80"/>
      <c r="X4" s="80"/>
      <c r="Y4" s="327"/>
      <c r="Z4" s="327"/>
      <c r="AA4" s="327"/>
      <c r="AB4" s="327"/>
      <c r="AC4" s="327"/>
      <c r="AD4" s="327"/>
      <c r="AE4" s="327"/>
      <c r="AF4" s="327"/>
      <c r="AG4" s="327"/>
      <c r="AH4" s="183" t="s">
        <v>31</v>
      </c>
      <c r="AI4" s="184" t="str" cm="1">
        <f t="array" ref="AI4">_xlfn.IFS(H2="あり","○",H2="なし","○",TRUE,"✕")</f>
        <v>✕</v>
      </c>
      <c r="AJ4" s="78" t="s">
        <v>39</v>
      </c>
      <c r="AO4" s="171">
        <f>I9</f>
        <v>0</v>
      </c>
      <c r="AP4" s="173" t="e">
        <f>VLOOKUP($AO$4,$AO$11:$AS$19,2,)</f>
        <v>#N/A</v>
      </c>
      <c r="AQ4" s="3"/>
      <c r="AR4" s="3"/>
      <c r="AS4" s="3"/>
    </row>
    <row r="5" spans="1:104" ht="17.100000000000001" customHeight="1">
      <c r="A5" s="339"/>
      <c r="B5" s="340"/>
      <c r="C5" s="340"/>
      <c r="D5" s="340"/>
      <c r="E5" s="328" t="s">
        <v>163</v>
      </c>
      <c r="F5" s="329"/>
      <c r="G5" s="329"/>
      <c r="H5" s="329"/>
      <c r="I5" s="329"/>
      <c r="J5" s="329"/>
      <c r="K5" s="329"/>
      <c r="L5" s="329"/>
      <c r="M5" s="329"/>
      <c r="N5" s="329"/>
      <c r="O5" s="329"/>
      <c r="P5" s="329"/>
      <c r="Q5" s="98"/>
      <c r="R5" s="82"/>
      <c r="S5" s="80"/>
      <c r="T5" s="80"/>
      <c r="U5" s="29"/>
      <c r="V5" s="29"/>
      <c r="W5" s="80"/>
      <c r="X5" s="80"/>
      <c r="Y5" s="327"/>
      <c r="Z5" s="327"/>
      <c r="AA5" s="327"/>
      <c r="AB5" s="327"/>
      <c r="AC5" s="327"/>
      <c r="AD5" s="327"/>
      <c r="AE5" s="327"/>
      <c r="AF5" s="327"/>
      <c r="AG5" s="327"/>
      <c r="AH5" s="183" t="s">
        <v>30</v>
      </c>
      <c r="AI5" s="184" t="str" cm="1">
        <f t="array" ref="AI5">_xlfn.IFS(Q2="あり","○",Q2="なし","○",TRUE,"✕")</f>
        <v>✕</v>
      </c>
      <c r="AJ5" s="78" t="s">
        <v>95</v>
      </c>
      <c r="AO5" s="160"/>
      <c r="AP5" s="174" t="e">
        <f>VLOOKUP($AO$4,$AO$11:$AS$19,3,)</f>
        <v>#N/A</v>
      </c>
      <c r="AQ5" s="3"/>
      <c r="AR5" s="3"/>
      <c r="AS5" s="3"/>
    </row>
    <row r="6" spans="1:104" ht="17.100000000000001" customHeight="1">
      <c r="A6" s="338" t="str">
        <f>IF($F$1="委託業務従事日誌","再委託等項目：","委託・共同研究項目：")</f>
        <v>再委託等項目：</v>
      </c>
      <c r="B6" s="330"/>
      <c r="C6" s="330"/>
      <c r="D6" s="330"/>
      <c r="E6" s="328" t="s">
        <v>15</v>
      </c>
      <c r="F6" s="329"/>
      <c r="G6" s="329"/>
      <c r="H6" s="329"/>
      <c r="I6" s="329"/>
      <c r="J6" s="329"/>
      <c r="K6" s="329"/>
      <c r="L6" s="329"/>
      <c r="M6" s="329"/>
      <c r="N6" s="329"/>
      <c r="O6" s="329"/>
      <c r="P6" s="329"/>
      <c r="Q6" s="98"/>
      <c r="S6" s="80"/>
      <c r="T6" s="80"/>
      <c r="W6" s="80"/>
      <c r="X6" s="80"/>
      <c r="Y6" s="327"/>
      <c r="Z6" s="327"/>
      <c r="AA6" s="327"/>
      <c r="AB6" s="327"/>
      <c r="AC6" s="327"/>
      <c r="AD6" s="327"/>
      <c r="AE6" s="327"/>
      <c r="AF6" s="327"/>
      <c r="AG6" s="327"/>
      <c r="AH6" s="183" t="s">
        <v>29</v>
      </c>
      <c r="AI6" s="184" t="str">
        <f>IF(COUNTA(E3:P5)&gt;=1,"○","✕")</f>
        <v>○</v>
      </c>
      <c r="AJ6" s="78" t="s">
        <v>40</v>
      </c>
      <c r="AO6" s="160"/>
      <c r="AP6" s="174" t="e">
        <f>VLOOKUP($AO$4,$AO$11:$AS$19,4,)</f>
        <v>#N/A</v>
      </c>
      <c r="AQ6" s="3"/>
      <c r="AR6" s="3"/>
      <c r="AS6" s="3"/>
    </row>
    <row r="7" spans="1:104" ht="17.100000000000001" customHeight="1" thickBot="1">
      <c r="A7" s="97"/>
      <c r="B7" s="104"/>
      <c r="C7" s="330" t="str">
        <f>IF($F$1="委託業務従事日誌","委託先等名称：","助成先等名称：")</f>
        <v>委託先等名称：</v>
      </c>
      <c r="D7" s="331"/>
      <c r="E7" s="328" t="s">
        <v>129</v>
      </c>
      <c r="F7" s="329"/>
      <c r="G7" s="329"/>
      <c r="H7" s="329"/>
      <c r="I7" s="329"/>
      <c r="J7" s="329"/>
      <c r="K7" s="329"/>
      <c r="L7" s="329"/>
      <c r="M7" s="329"/>
      <c r="N7" s="329"/>
      <c r="O7" s="329"/>
      <c r="P7" s="329"/>
      <c r="Q7" s="98"/>
      <c r="R7" s="81" t="s">
        <v>49</v>
      </c>
      <c r="S7" s="80" t="str" cm="1">
        <f t="array" ref="S7">IF(COUNTA(E7)&gt;=1,_xlfn.IFS(E7=" ","✕"&amp;AJ7,E7="　","✕"&amp;AJ7,TRUE,"○"),"✕"&amp;AJ7)</f>
        <v>○</v>
      </c>
      <c r="T7" s="80"/>
      <c r="U7" s="30"/>
      <c r="V7" s="30"/>
      <c r="W7" s="80"/>
      <c r="X7" s="80"/>
      <c r="Y7" s="327"/>
      <c r="Z7" s="327"/>
      <c r="AA7" s="327"/>
      <c r="AB7" s="327"/>
      <c r="AC7" s="327"/>
      <c r="AD7" s="327"/>
      <c r="AE7" s="327"/>
      <c r="AF7" s="327"/>
      <c r="AG7" s="327"/>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351" t="s">
        <v>75</v>
      </c>
      <c r="D8" s="331"/>
      <c r="E8" s="389" t="s">
        <v>130</v>
      </c>
      <c r="F8" s="390"/>
      <c r="G8" s="390"/>
      <c r="H8" s="390"/>
      <c r="J8" s="35"/>
      <c r="K8" s="53"/>
      <c r="L8" s="53" t="str">
        <f>IF($F$1="委託業務従事日誌","業務管理者等","主任研究者等")&amp;"　所属："</f>
        <v>業務管理者等　所属：</v>
      </c>
      <c r="M8" s="53"/>
      <c r="N8" s="389" t="s">
        <v>134</v>
      </c>
      <c r="O8" s="390"/>
      <c r="P8" s="390"/>
      <c r="Q8" s="99"/>
      <c r="R8" s="81" t="s">
        <v>49</v>
      </c>
      <c r="S8" s="80" t="str" cm="1">
        <f t="array" ref="S8">_xlfn.IFS(AND(COUNTA(E8)&gt;=1,COUNTA(N8)&gt;=1),"○",TRUE,IF(COUNTA(E8)&gt;=1,"","✕ "&amp;AJ8&amp;" ")&amp;IF(COUNTA(N8)&gt;=1,"","✕ "&amp;AJ10))</f>
        <v>○</v>
      </c>
      <c r="T8" s="80"/>
      <c r="W8" s="80"/>
      <c r="X8" s="80"/>
      <c r="Y8" s="327"/>
      <c r="Z8" s="327"/>
      <c r="AA8" s="327"/>
      <c r="AB8" s="327"/>
      <c r="AC8" s="327"/>
      <c r="AD8" s="327"/>
      <c r="AE8" s="327"/>
      <c r="AF8" s="327"/>
      <c r="AG8" s="327"/>
      <c r="AH8" s="185" t="s">
        <v>97</v>
      </c>
      <c r="AI8" s="184" t="str">
        <f>IF(COUNTA(E8)&gt;=1,"○","✕")</f>
        <v>○</v>
      </c>
      <c r="AJ8" s="78" t="s">
        <v>96</v>
      </c>
      <c r="AO8" s="160"/>
      <c r="AP8" s="192"/>
      <c r="AQ8" s="3"/>
      <c r="AR8" s="3"/>
      <c r="AS8" s="3"/>
    </row>
    <row r="9" spans="1:104" ht="22.5" customHeight="1">
      <c r="A9" s="391" t="s">
        <v>107</v>
      </c>
      <c r="B9" s="158"/>
      <c r="C9" s="108"/>
      <c r="D9" s="106" t="s">
        <v>3</v>
      </c>
      <c r="E9" s="389" t="s">
        <v>177</v>
      </c>
      <c r="F9" s="389"/>
      <c r="G9" s="389"/>
      <c r="H9" s="389"/>
      <c r="I9" s="393"/>
      <c r="J9" s="394"/>
      <c r="K9" s="52"/>
      <c r="L9" s="52" t="s">
        <v>6</v>
      </c>
      <c r="M9" s="52"/>
      <c r="N9" s="389" t="s">
        <v>131</v>
      </c>
      <c r="O9" s="390"/>
      <c r="P9" s="390"/>
      <c r="Q9" s="99"/>
      <c r="R9" s="81" t="s">
        <v>49</v>
      </c>
      <c r="S9" s="80" t="str" cm="1">
        <f t="array" ref="S9">_xlfn.IFS(AND(COUNTA(E9)&gt;=1,COUNTA(N9)&gt;=1),"○",TRUE,IF(COUNTA(E9)&gt;=1,"","✕ "&amp;AJ9&amp;" ")&amp;IF(COUNTA(N9)&gt;=1,"","✕ "&amp;AJ11))</f>
        <v>○</v>
      </c>
      <c r="T9" s="80"/>
      <c r="W9" s="80"/>
      <c r="X9" s="80"/>
      <c r="Y9" s="327"/>
      <c r="Z9" s="327"/>
      <c r="AA9" s="327"/>
      <c r="AB9" s="327"/>
      <c r="AC9" s="327"/>
      <c r="AD9" s="327"/>
      <c r="AE9" s="327"/>
      <c r="AF9" s="327"/>
      <c r="AG9" s="327"/>
      <c r="AH9" s="183" t="s">
        <v>99</v>
      </c>
      <c r="AI9" s="184" t="str">
        <f>IF(COUNTA(E9)&gt;=1,"○","✕")</f>
        <v>○</v>
      </c>
      <c r="AJ9" s="78" t="s">
        <v>98</v>
      </c>
      <c r="AO9" s="160"/>
      <c r="AP9" s="159"/>
      <c r="AQ9" s="3"/>
      <c r="AR9" s="3"/>
      <c r="AS9" s="3"/>
    </row>
    <row r="10" spans="1:104" ht="30" customHeight="1" thickBot="1">
      <c r="A10" s="392"/>
      <c r="B10" s="70">
        <f>COUNTIF($B$13:$B$43,"月")+COUNTIF($B$13:$B$43,"火")+COUNTIF($B$13:$B$43,"水")+COUNTIF($B$13:$B$43,"木")+COUNTIF($B$13:$B$43,"金")+COUNTIF($B$13:$B$43,"土")+COUNTIF($B$13:$B$43,"日")-COUNTIF($C$13:$C$43,"休日")-COUNTIF($C$13:$C$43,"休日出勤")-COUNTIF($C$13:$C$43,"振休")-COUNTIF($C$13:$C$43,"代休")</f>
        <v>21</v>
      </c>
      <c r="C10" s="395" t="str">
        <f>"←稼働"&amp;F54&amp;"日
 + "&amp;"休暇"&amp;E54&amp;"日"</f>
        <v>←稼働21日
 + 休暇0日</v>
      </c>
      <c r="D10" s="396"/>
      <c r="E10" s="332" t="str">
        <f>IF(OR(I9="管理職/高プロ",I9="固定残業代有",I9="(大学・国研等)管理職/高プロ"),"所定労働時間                                                                                                                                                                                              (h/日)","")</f>
        <v/>
      </c>
      <c r="F10" s="333"/>
      <c r="G10" s="100"/>
      <c r="H10" s="334" t="str" cm="1">
        <f t="array" ref="H10">_xlfn.IFS(OR(N54="管理職",N54="裁量労働制",N54="固定残業制"),"時間休(h/月)",OR(N54="(大学・国研等)裁量労働制"),"給与支給上の休日労働時間(h/月)",TRUE,"")</f>
        <v/>
      </c>
      <c r="I10" s="335"/>
      <c r="J10" s="107"/>
      <c r="K10" s="334" t="str" cm="1">
        <f t="array" ref="K10">_xlfn.IFS(OR(N54="裁量労働制",N54="(大学・国研等)裁量労働制"),"労基提出した協定上
の みなし時間(h/日)",N54="固定残業制","雇用契約に記載の
固定残業時間(h/月)",TRUE,"")</f>
        <v/>
      </c>
      <c r="L10" s="335"/>
      <c r="M10" s="335"/>
      <c r="N10" s="107"/>
      <c r="O10" s="373" t="str" cm="1">
        <f t="array" ref="O10">_xlfn.IFS(OR(H2="あり",Q2="あり"),"他の公的事業
従事(h/月)",AND(H2="なし",Q2="なし"),"",TRUE,"")</f>
        <v/>
      </c>
      <c r="P10" s="335"/>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327"/>
      <c r="Z10" s="327"/>
      <c r="AA10" s="327"/>
      <c r="AB10" s="327"/>
      <c r="AC10" s="327"/>
      <c r="AD10" s="327"/>
      <c r="AE10" s="327"/>
      <c r="AF10" s="327"/>
      <c r="AG10" s="327"/>
      <c r="AH10" s="183" t="s">
        <v>100</v>
      </c>
      <c r="AI10" s="184" t="str">
        <f>IF(COUNTA(N8)&gt;=1,"○","✕")</f>
        <v>○</v>
      </c>
      <c r="AJ10" s="78" t="s">
        <v>101</v>
      </c>
      <c r="AO10" s="94"/>
      <c r="AP10" s="3"/>
      <c r="AQ10" s="3"/>
      <c r="AR10" s="3"/>
      <c r="AS10" s="3"/>
    </row>
    <row r="11" spans="1:104" s="3" customFormat="1" ht="17.100000000000001" customHeight="1" thickBot="1">
      <c r="A11" s="374" t="s">
        <v>0</v>
      </c>
      <c r="B11" s="376" t="s">
        <v>1</v>
      </c>
      <c r="C11" s="378" t="s">
        <v>92</v>
      </c>
      <c r="D11" s="380" t="s">
        <v>9</v>
      </c>
      <c r="E11" s="381"/>
      <c r="F11" s="381"/>
      <c r="G11" s="382"/>
      <c r="H11" s="383" t="s">
        <v>7</v>
      </c>
      <c r="I11" s="383" t="s">
        <v>8</v>
      </c>
      <c r="J11" s="385" t="s">
        <v>91</v>
      </c>
      <c r="K11" s="385"/>
      <c r="L11" s="385"/>
      <c r="M11" s="385"/>
      <c r="N11" s="385"/>
      <c r="O11" s="385"/>
      <c r="P11" s="385"/>
      <c r="Q11" s="386"/>
      <c r="R11" s="81"/>
      <c r="S11" s="110"/>
      <c r="T11" s="80"/>
      <c r="W11" s="80"/>
      <c r="X11" s="80"/>
      <c r="Y11" s="327"/>
      <c r="Z11" s="327"/>
      <c r="AA11" s="327"/>
      <c r="AB11" s="327"/>
      <c r="AC11" s="327"/>
      <c r="AD11" s="327"/>
      <c r="AE11" s="327"/>
      <c r="AF11" s="327"/>
      <c r="AG11" s="327"/>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375"/>
      <c r="B12" s="377"/>
      <c r="C12" s="379"/>
      <c r="D12" s="49" t="s">
        <v>4</v>
      </c>
      <c r="E12" s="4" t="s">
        <v>5</v>
      </c>
      <c r="F12" s="5" t="s">
        <v>4</v>
      </c>
      <c r="G12" s="4" t="s">
        <v>5</v>
      </c>
      <c r="H12" s="384"/>
      <c r="I12" s="384"/>
      <c r="J12" s="387"/>
      <c r="K12" s="387"/>
      <c r="L12" s="387"/>
      <c r="M12" s="387"/>
      <c r="N12" s="387"/>
      <c r="O12" s="387"/>
      <c r="P12" s="387"/>
      <c r="Q12" s="388"/>
      <c r="R12" s="81"/>
      <c r="S12" s="110" t="str">
        <f>IF(TEXT(ABS((E23-D23)+(G23-F23)-H23),IF((E23-D23)+(G23-F23)&lt;H23,"-[h]:mm","[h]:mm"))&lt;"0:00"*1,"✕","○")</f>
        <v>○</v>
      </c>
      <c r="T12" s="80"/>
      <c r="W12" s="80"/>
      <c r="X12" s="80"/>
      <c r="Y12" s="327"/>
      <c r="Z12" s="327"/>
      <c r="AA12" s="327"/>
      <c r="AB12" s="327"/>
      <c r="AC12" s="327"/>
      <c r="AD12" s="327"/>
      <c r="AE12" s="327"/>
      <c r="AF12" s="327"/>
      <c r="AG12" s="32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46082</v>
      </c>
      <c r="B13" s="45" t="str">
        <f>TEXT(A13,"aaa")</f>
        <v>日</v>
      </c>
      <c r="C13" s="95" t="s">
        <v>23</v>
      </c>
      <c r="D13" s="24"/>
      <c r="E13" s="25"/>
      <c r="F13" s="32"/>
      <c r="G13" s="25"/>
      <c r="H13" s="33"/>
      <c r="I13" s="6" t="str" cm="1">
        <f t="array" ref="I13">IFERROR(_xlfn.IFS(AND(D13&gt;0,E13=""),"--",AND(F13&gt;0,G13=""),"--",VALUE(TEXT(E13-D13,"[h]:mm"))+VALUE(TEXT(G13-F13,"[h]:mm"))-VALUE(TEXT(H13,"[h]:mm"))=0,"",VALUE(TEXT(E13-D13,"[h]:mm"))+VALUE(TEXT(G13-F13,"[h]:mm"))-VALUE(TEXT(H13,"[h]:mm"))&lt;0,"-",TRUE,(E13-D13)+(G13-F13)-H13),"-")</f>
        <v/>
      </c>
      <c r="J13" s="446"/>
      <c r="K13" s="447"/>
      <c r="L13" s="447"/>
      <c r="M13" s="447"/>
      <c r="N13" s="447"/>
      <c r="O13" s="447"/>
      <c r="P13" s="447"/>
      <c r="Q13" s="448"/>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189" t="str" cm="1">
        <f t="array" ref="AB13">_xlfn.IFS(AND(D13="",F13="",COUNTA($J$13)=0),"○",AND(I13="",COUNTA($J$13)=1),IF(OR($I$13&lt;&gt;"",$I$14&lt;&gt;"",$I$15&lt;&gt;"",$I$16&lt;&gt;"",$I$17&lt;&gt;"",$I$18&lt;&gt;"",$I$19&lt;&gt;""),"○","△"),AND(I13&gt;0,COUNTA($J$13)=1),"○",AND(I13="-",COUNTA($J$13)=1),"✕",TRUE,"✕")</f>
        <v>○</v>
      </c>
      <c r="AC13" s="75"/>
      <c r="AD13" s="75" t="str">
        <f t="shared" ref="AD13:AD43" si="0">IF(AND(D13&lt;=E13,F13&lt;=G13),"○","✕")</f>
        <v>○</v>
      </c>
      <c r="AE13" s="75" t="str" cm="1">
        <f t="array" ref="AE13">_xlfn.IFS(AND(E13&gt;0,D13=""),"✕",AND(G13&gt;0,F13=""),"✕",AND(F13&gt;0,E13&gt;F13),"✕",TRUE,"○")</f>
        <v>○</v>
      </c>
      <c r="AF13" s="189" t="str" cm="1">
        <f t="array" ref="AF13">IF(OR($I$9="管理職/高プロ",$I$9="裁量",$I$9="固定残業代有"),IF(OR(C13="休日",C13="休暇"),IF(AND(D13="",E13="",F13="",G13="",H13="",$J$13=""),"○",_xlfn.IFS(OR(D13&lt;&gt;"",E13&lt;&gt;"",F13&lt;&gt;"",G13&lt;&gt;"",H13&lt;&gt;""),"✕",AND(OR($I$13&gt;0,$I$14&gt;0,$I$15&gt;0,$I$16&gt;0,$I$17&gt;0),COUNTA($J$13)=1),"○",TRUE,"✕")),"○"),"○")</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46083</v>
      </c>
      <c r="B14" s="46" t="str">
        <f>TEXT(A14,"aaa")</f>
        <v>月</v>
      </c>
      <c r="C14" s="95" t="s">
        <v>126</v>
      </c>
      <c r="D14" s="60"/>
      <c r="E14" s="15"/>
      <c r="F14" s="16"/>
      <c r="G14" s="17"/>
      <c r="H14" s="18"/>
      <c r="I14" s="6" t="str" cm="1">
        <f t="array" ref="I14">IFERROR(_xlfn.IFS(AND(D14&gt;0,E14=""),"--",AND(F14&gt;0,G14=""),"--",VALUE(TEXT(E14-D14,"[h]:mm"))+VALUE(TEXT(G14-F14,"[h]:mm"))-VALUE(TEXT(H14,"[h]:mm"))=0,"",VALUE(TEXT(E14-D14,"[h]:mm"))+VALUE(TEXT(G14-F14,"[h]:mm"))-VALUE(TEXT(H14,"[h]:mm"))&lt;0,"-",TRUE,(E14-D14)+(G14-F14)-H14),"-")</f>
        <v/>
      </c>
      <c r="J14" s="367"/>
      <c r="K14" s="368"/>
      <c r="L14" s="368"/>
      <c r="M14" s="368"/>
      <c r="N14" s="368"/>
      <c r="O14" s="368"/>
      <c r="P14" s="368"/>
      <c r="Q14" s="369"/>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189" t="str" cm="1">
        <f t="array" ref="AB14">_xlfn.IFS(AND(D14="",F14="",COUNTA($J$13)=0),"○",AND(I14="",COUNTA($J$13)=1),IF(OR($I$13&lt;&gt;"",$I$14&lt;&gt;"",$I$15&lt;&gt;"",$I$16&lt;&gt;"",$I$17&lt;&gt;"",$I$18&lt;&gt;"",$I$19&lt;&gt;""),"○","△"),AND(I14&gt;0,COUNTA($J$13)=1),"○",AND(I14="-",COUNTA($J$13)=1),"✕",TRUE,"✕")</f>
        <v>○</v>
      </c>
      <c r="AC14" s="75"/>
      <c r="AD14" s="75" t="str">
        <f t="shared" si="0"/>
        <v>○</v>
      </c>
      <c r="AE14" s="75" t="str" cm="1">
        <f t="array" ref="AE14">_xlfn.IFS(AND(E14&gt;0,D14=""),"✕",AND(G14&gt;0,F14=""),"✕",AND(F14&gt;0,E14&gt;F14),"✕",TRUE,"○")</f>
        <v>○</v>
      </c>
      <c r="AF14" s="189" t="str" cm="1">
        <f t="array" ref="AF14">IF(OR($I$9="管理職/高プロ",$I$9="裁量",$I$9="固定残業代有"),IF(OR(C14="休日",C14="休暇"),IF(AND(D14="",E14="",F14="",G14="",H14="",$J$13=""),"○",_xlfn.IFS(OR(D14&lt;&gt;"",E14&lt;&gt;"",F14&lt;&gt;"",G14&lt;&gt;"",H14&lt;&gt;""),"✕",AND(OR($I$13&gt;0,$I$14&gt;0,$I$15&gt;0,$I$16&gt;0,$I$17&gt;0),COUNTA($J$13)=1),"○",TRUE,"✕")),"○"),"○")</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46084</v>
      </c>
      <c r="B15" s="46" t="str">
        <f t="shared" ref="B15:B18" si="2">TEXT(A15,"aaa")</f>
        <v>火</v>
      </c>
      <c r="C15" s="95" t="s">
        <v>126</v>
      </c>
      <c r="D15" s="60"/>
      <c r="E15" s="15"/>
      <c r="F15" s="16"/>
      <c r="G15" s="17"/>
      <c r="H15" s="18"/>
      <c r="I15" s="6" t="str" cm="1">
        <f t="array" ref="I15">IFERROR(_xlfn.IFS(AND(D15&gt;0,E15=""),"--",AND(F15&gt;0,G15=""),"--",VALUE(TEXT(E15-D15,"[h]:mm"))+VALUE(TEXT(G15-F15,"[h]:mm"))-VALUE(TEXT(H15,"[h]:mm"))=0,"",VALUE(TEXT(E15-D15,"[h]:mm"))+VALUE(TEXT(G15-F15,"[h]:mm"))-VALUE(TEXT(H15,"[h]:mm"))&lt;0,"-",TRUE,(E15-D15)+(G15-F15)-H15),"-")</f>
        <v/>
      </c>
      <c r="J15" s="367"/>
      <c r="K15" s="368"/>
      <c r="L15" s="368"/>
      <c r="M15" s="368"/>
      <c r="N15" s="368"/>
      <c r="O15" s="368"/>
      <c r="P15" s="368"/>
      <c r="Q15" s="369"/>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189" t="str" cm="1">
        <f t="array" ref="AB15">_xlfn.IFS(AND(D15="",F15="",COUNTA($J$13)=0),"○",AND(I15="",COUNTA($J$13)=1),IF(OR($I$13&lt;&gt;"",$I$14&lt;&gt;"",$I$15&lt;&gt;"",$I$16&lt;&gt;"",$I$17&lt;&gt;"",$I$18&lt;&gt;"",$I$19&lt;&gt;""),"○","△"),AND(I15&gt;0,COUNTA($J$13)=1),"○",AND(I15="-",COUNTA($J$13)=1),"✕",TRUE,"✕")</f>
        <v>○</v>
      </c>
      <c r="AC15" s="75"/>
      <c r="AD15" s="75" t="str">
        <f t="shared" si="0"/>
        <v>○</v>
      </c>
      <c r="AE15" s="75" t="str" cm="1">
        <f t="array" ref="AE15">_xlfn.IFS(AND(E15&gt;0,D15=""),"✕",AND(G15&gt;0,F15=""),"✕",AND(F15&gt;0,E15&gt;F15),"✕",TRUE,"○")</f>
        <v>○</v>
      </c>
      <c r="AF15" s="189" t="str" cm="1">
        <f t="array" ref="AF15">IF(OR($I$9="管理職/高プロ",$I$9="裁量",$I$9="固定残業代有"),IF(OR(C15="休日",C15="休暇"),IF(AND(D15="",E15="",F15="",G15="",H15="",$J$13=""),"○",_xlfn.IFS(OR(D15&lt;&gt;"",E15&lt;&gt;"",F15&lt;&gt;"",G15&lt;&gt;"",H15&lt;&gt;""),"✕",AND(OR($I$13&gt;0,$I$14&gt;0,$I$15&gt;0,$I$16&gt;0,$I$17&gt;0),COUNTA($J$13)=1),"○",TRUE,"✕")),"○"),"○")</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46085</v>
      </c>
      <c r="B16" s="46" t="str">
        <f t="shared" si="2"/>
        <v>水</v>
      </c>
      <c r="C16" s="95" t="s">
        <v>126</v>
      </c>
      <c r="D16" s="60"/>
      <c r="E16" s="15"/>
      <c r="F16" s="16"/>
      <c r="G16" s="17"/>
      <c r="H16" s="18"/>
      <c r="I16" s="6" t="str" cm="1">
        <f t="array" ref="I16">IFERROR(_xlfn.IFS(AND(D16&gt;0,E16=""),"--",AND(F16&gt;0,G16=""),"--",VALUE(TEXT(E16-D16,"[h]:mm"))+VALUE(TEXT(G16-F16,"[h]:mm"))-VALUE(TEXT(H16,"[h]:mm"))=0,"",VALUE(TEXT(E16-D16,"[h]:mm"))+VALUE(TEXT(G16-F16,"[h]:mm"))-VALUE(TEXT(H16,"[h]:mm"))&lt;0,"-",TRUE,(E16-D16)+(G16-F16)-H16),"-")</f>
        <v/>
      </c>
      <c r="J16" s="367"/>
      <c r="K16" s="368"/>
      <c r="L16" s="368"/>
      <c r="M16" s="368"/>
      <c r="N16" s="368"/>
      <c r="O16" s="368"/>
      <c r="P16" s="368"/>
      <c r="Q16" s="369"/>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189" t="str" cm="1">
        <f t="array" ref="AB16">_xlfn.IFS(AND(D16="",F16="",COUNTA($J$13)=0),"○",AND(I16="",COUNTA($J$13)=1),IF(OR($I$13&lt;&gt;"",$I$14&lt;&gt;"",$I$15&lt;&gt;"",$I$16&lt;&gt;"",$I$17&lt;&gt;"",$I$18&lt;&gt;"",$I$19&lt;&gt;""),"○","△"),AND(I16&gt;0,COUNTA($J$13)=1),"○",AND(I16="-",COUNTA($J$13)=1),"✕",TRUE,"✕")</f>
        <v>○</v>
      </c>
      <c r="AC16" s="75"/>
      <c r="AD16" s="75" t="str">
        <f t="shared" si="0"/>
        <v>○</v>
      </c>
      <c r="AE16" s="75" t="str" cm="1">
        <f t="array" ref="AE16">_xlfn.IFS(AND(E16&gt;0,D16=""),"✕",AND(G16&gt;0,F16=""),"✕",AND(F16&gt;0,E16&gt;F16),"✕",TRUE,"○")</f>
        <v>○</v>
      </c>
      <c r="AF16" s="189" t="str" cm="1">
        <f t="array" ref="AF16">IF(OR($I$9="管理職/高プロ",$I$9="裁量",$I$9="固定残業代有"),IF(OR(C16="休日",C16="休暇"),IF(AND(D16="",E16="",F16="",G16="",H16="",$J$13=""),"○",_xlfn.IFS(OR(D16&lt;&gt;"",E16&lt;&gt;"",F16&lt;&gt;"",G16&lt;&gt;"",H16&lt;&gt;""),"✕",AND(OR($I$13&gt;0,$I$14&gt;0,$I$15&gt;0,$I$16&gt;0,$I$17&gt;0),COUNTA($J$13)=1),"○",TRUE,"✕")),"○"),"○")</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46086</v>
      </c>
      <c r="B17" s="46" t="str">
        <f t="shared" si="2"/>
        <v>木</v>
      </c>
      <c r="C17" s="95" t="s">
        <v>126</v>
      </c>
      <c r="D17" s="60"/>
      <c r="E17" s="15"/>
      <c r="F17" s="16"/>
      <c r="G17" s="17"/>
      <c r="H17" s="18"/>
      <c r="I17" s="6" t="str" cm="1">
        <f t="array" ref="I17">IFERROR(_xlfn.IFS(AND(D17&gt;0,E17=""),"--",AND(F17&gt;0,G17=""),"--",VALUE(TEXT(E17-D17,"[h]:mm"))+VALUE(TEXT(G17-F17,"[h]:mm"))-VALUE(TEXT(H17,"[h]:mm"))=0,"",VALUE(TEXT(E17-D17,"[h]:mm"))+VALUE(TEXT(G17-F17,"[h]:mm"))-VALUE(TEXT(H17,"[h]:mm"))&lt;0,"-",TRUE,(E17-D17)+(G17-F17)-H17),"-")</f>
        <v/>
      </c>
      <c r="J17" s="367"/>
      <c r="K17" s="368"/>
      <c r="L17" s="368"/>
      <c r="M17" s="368"/>
      <c r="N17" s="368"/>
      <c r="O17" s="368"/>
      <c r="P17" s="368"/>
      <c r="Q17" s="369"/>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189" t="str" cm="1">
        <f t="array" ref="AB17">_xlfn.IFS(AND(D17="",F17="",COUNTA($J$13)=0),"○",AND(I17="",COUNTA($J$13)=1),IF(OR($I$13&lt;&gt;"",$I$14&lt;&gt;"",$I$15&lt;&gt;"",$I$16&lt;&gt;"",$I$17&lt;&gt;"",$I$18&lt;&gt;"",$I$19&lt;&gt;""),"○","△"),AND(I17&gt;0,COUNTA($J$13)=1),"○",AND(I17="-",COUNTA($J$13)=1),"✕",TRUE,"✕")</f>
        <v>○</v>
      </c>
      <c r="AC17" s="75"/>
      <c r="AD17" s="75" t="str">
        <f t="shared" si="0"/>
        <v>○</v>
      </c>
      <c r="AE17" s="75" t="str" cm="1">
        <f t="array" ref="AE17">_xlfn.IFS(AND(E17&gt;0,D17=""),"✕",AND(G17&gt;0,F17=""),"✕",AND(F17&gt;0,E17&gt;F17),"✕",TRUE,"○")</f>
        <v>○</v>
      </c>
      <c r="AF17" s="189" t="str" cm="1">
        <f t="array" ref="AF17">IF(OR($I$9="管理職/高プロ",$I$9="裁量",$I$9="固定残業代有"),IF(OR(C17="休日",C17="休暇"),IF(AND(D17="",E17="",F17="",G17="",H17="",$J$13=""),"○",_xlfn.IFS(OR(D17&lt;&gt;"",E17&lt;&gt;"",F17&lt;&gt;"",G17&lt;&gt;"",H17&lt;&gt;""),"✕",AND(OR($I$13&gt;0,$I$14&gt;0,$I$15&gt;0,$I$16&gt;0,$I$17&gt;0),COUNTA($J$13)=1),"○",TRUE,"✕")),"○"),"○")</f>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46087</v>
      </c>
      <c r="B18" s="47" t="str">
        <f t="shared" si="2"/>
        <v>金</v>
      </c>
      <c r="C18" s="95" t="s">
        <v>126</v>
      </c>
      <c r="D18" s="60"/>
      <c r="E18" s="15"/>
      <c r="F18" s="26"/>
      <c r="G18" s="27"/>
      <c r="H18" s="28"/>
      <c r="I18" s="6" t="str" cm="1">
        <f t="array" ref="I18">IFERROR(_xlfn.IFS(AND(D18&gt;0,E18=""),"--",AND(F18&gt;0,G18=""),"--",VALUE(TEXT(E18-D18,"[h]:mm"))+VALUE(TEXT(G18-F18,"[h]:mm"))-VALUE(TEXT(H18,"[h]:mm"))=0,"",VALUE(TEXT(E18-D18,"[h]:mm"))+VALUE(TEXT(G18-F18,"[h]:mm"))-VALUE(TEXT(H18,"[h]:mm"))&lt;0,"-",TRUE,(E18-D18)+(G18-F18)-H18),"-")</f>
        <v/>
      </c>
      <c r="J18" s="367"/>
      <c r="K18" s="368"/>
      <c r="L18" s="368"/>
      <c r="M18" s="368"/>
      <c r="N18" s="368"/>
      <c r="O18" s="368"/>
      <c r="P18" s="368"/>
      <c r="Q18" s="369"/>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189" t="str" cm="1">
        <f t="array" ref="AB18">_xlfn.IFS(AND(D18="",F18="",COUNTA($J$13)=0),"○",AND(I18="",COUNTA($J$13)=1),IF(OR($I$13&lt;&gt;"",$I$14&lt;&gt;"",$I$15&lt;&gt;"",$I$16&lt;&gt;"",$I$17&lt;&gt;"",$I$18&lt;&gt;"",$I$19&lt;&gt;""),"○","△"),AND(I18&gt;0,COUNTA($J$13)=1),"○",AND(I18="-",COUNTA($J$13)=1),"✕",TRUE,"✕")</f>
        <v>○</v>
      </c>
      <c r="AC18" s="75"/>
      <c r="AD18" s="75" t="str">
        <f t="shared" si="0"/>
        <v>○</v>
      </c>
      <c r="AE18" s="75" t="str" cm="1">
        <f t="array" ref="AE18">_xlfn.IFS(AND(E18&gt;0,D18=""),"✕",AND(G18&gt;0,F18=""),"✕",AND(F18&gt;0,E18&gt;F18),"✕",TRUE,"○")</f>
        <v>○</v>
      </c>
      <c r="AF18" s="189" t="str" cm="1">
        <f t="array" ref="AF18">IF(OR($I$9="管理職/高プロ",$I$9="裁量",$I$9="固定残業代有"),IF(OR(C18="休日",C18="休暇"),IF(AND(D18="",E18="",F18="",G18="",H18="",$J$18=""),"○",_xlfn.IFS(OR(D18&lt;&gt;"",E18&lt;&gt;"",F18&lt;&gt;"",G18&lt;&gt;"",H18&lt;&gt;""),"✕",AND(OR($I$18&gt;0,$I$19&gt;0,$I$20&gt;0,$I$21&gt;0,$I$22&gt;0,$I$23&gt;0,$I$24&gt;0),COUNTA($J$18)=1),"○",TRUE,"✕")),"○"),"○")</f>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46088</v>
      </c>
      <c r="B19" s="47" t="str">
        <f>TEXT(A19,"aaa")</f>
        <v>土</v>
      </c>
      <c r="C19" s="95" t="s">
        <v>23</v>
      </c>
      <c r="D19" s="62"/>
      <c r="E19" s="25"/>
      <c r="F19" s="26"/>
      <c r="G19" s="27"/>
      <c r="H19" s="28"/>
      <c r="I19" s="6" t="str" cm="1">
        <f t="array" ref="I19">IFERROR(_xlfn.IFS(AND(D19&gt;0,E19=""),"--",AND(F19&gt;0,G19=""),"--",VALUE(TEXT(E19-D19,"[h]:mm"))+VALUE(TEXT(G19-F19,"[h]:mm"))-VALUE(TEXT(H19,"[h]:mm"))=0,"",VALUE(TEXT(E19-D19,"[h]:mm"))+VALUE(TEXT(G19-F19,"[h]:mm"))-VALUE(TEXT(H19,"[h]:mm"))&lt;0,"-",TRUE,(E19-D19)+(G19-F19)-H19),"-")</f>
        <v/>
      </c>
      <c r="J19" s="449"/>
      <c r="K19" s="450"/>
      <c r="L19" s="450"/>
      <c r="M19" s="450"/>
      <c r="N19" s="450"/>
      <c r="O19" s="450"/>
      <c r="P19" s="450"/>
      <c r="Q19" s="451"/>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189" t="str" cm="1">
        <f t="array" ref="AB19">_xlfn.IFS(AND(D19="",F19="",COUNTA($J$13)=0),"○",AND(I19="",COUNTA($J$13)=1),IF(OR($I$13&lt;&gt;"",$I$14&lt;&gt;"",$I$15&lt;&gt;"",$I$16&lt;&gt;"",$I$17&lt;&gt;"",$I$18&lt;&gt;"",$I$19&lt;&gt;""),"○","△"),AND(I19&gt;0,COUNTA($J$13)=1),"○",AND(I19="-",COUNTA($J$13)=1),"✕",TRUE,"✕")</f>
        <v>○</v>
      </c>
      <c r="AC19" s="75"/>
      <c r="AD19" s="75" t="str">
        <f t="shared" si="0"/>
        <v>○</v>
      </c>
      <c r="AE19" s="75" t="str" cm="1">
        <f t="array" ref="AE19">_xlfn.IFS(AND(E19&gt;0,D19=""),"✕",AND(G19&gt;0,F19=""),"✕",AND(F19&gt;0,E19&gt;F19),"✕",TRUE,"○")</f>
        <v>○</v>
      </c>
      <c r="AF19" s="189" t="str" cm="1">
        <f t="array" ref="AF19">IF(OR($I$9="管理職/高プロ",$I$9="裁量",$I$9="固定残業代有"),IF(OR(C19="休日",C19="休暇"),IF(AND(D19="",E19="",F19="",G19="",H19="",$J$18=""),"○",_xlfn.IFS(OR(D19&lt;&gt;"",E19&lt;&gt;"",F19&lt;&gt;"",G19&lt;&gt;"",H19&lt;&gt;""),"✕",AND(OR($I$18&gt;0,$I$19&gt;0,$I$20&gt;0,$I$21&gt;0,$I$22&gt;0,$I$23&gt;0,$I$24&gt;0),COUNTA($J$18)=1),"○",TRUE,"✕")),"○"),"○")</f>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46089</v>
      </c>
      <c r="B20" s="46" t="str">
        <f>TEXT(A20,"aaa")</f>
        <v>日</v>
      </c>
      <c r="C20" s="95" t="s">
        <v>23</v>
      </c>
      <c r="D20" s="62"/>
      <c r="E20" s="25"/>
      <c r="F20" s="16"/>
      <c r="G20" s="17"/>
      <c r="H20" s="28"/>
      <c r="I20" s="6" t="str" cm="1">
        <f t="array" ref="I20">IFERROR(_xlfn.IFS(AND(D20&gt;0,E20=""),"--",AND(F20&gt;0,G20=""),"--",VALUE(TEXT(E20-D20,"[h]:mm"))+VALUE(TEXT(G20-F20,"[h]:mm"))-VALUE(TEXT(H20,"[h]:mm"))=0,"",VALUE(TEXT(E20-D20,"[h]:mm"))+VALUE(TEXT(G20-F20,"[h]:mm"))-VALUE(TEXT(H20,"[h]:mm"))&lt;0,"-",TRUE,(E20-D20)+(G20-F20)-H20),"-")</f>
        <v/>
      </c>
      <c r="J20" s="479"/>
      <c r="K20" s="453"/>
      <c r="L20" s="453"/>
      <c r="M20" s="453"/>
      <c r="N20" s="453"/>
      <c r="O20" s="453"/>
      <c r="P20" s="453"/>
      <c r="Q20" s="454"/>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AND(I20&gt;0,COUNTA($J$20)=1),"○",AND(I20="-",COUNTA($J$20)=1),"✕",TRUE,"✕")</f>
        <v>○</v>
      </c>
      <c r="AC20" s="75"/>
      <c r="AD20" s="75" t="str">
        <f t="shared" si="0"/>
        <v>○</v>
      </c>
      <c r="AE20" s="75" t="str" cm="1">
        <f t="array" ref="AE20">_xlfn.IFS(AND(E20&gt;0,D20=""),"✕",AND(G20&gt;0,F20=""),"✕",AND(F20&gt;0,E20&gt;F20),"✕",TRUE,"○")</f>
        <v>○</v>
      </c>
      <c r="AF20" s="189" t="str" cm="1">
        <f t="array" ref="AF20">IF(OR($I$9="管理職/高プロ",$I$9="裁量",$I$9="固定残業代有"),IF(OR(C20="休日",C20="休暇"),IF(AND(D20="",E20="",F20="",G20="",H20="",$J$18=""),"○",_xlfn.IFS(OR(D20&lt;&gt;"",E20&lt;&gt;"",F20&lt;&gt;"",G20&lt;&gt;"",H20&lt;&gt;""),"✕",AND(OR($I$18&gt;0,$I$19&gt;0,$I$20&gt;0,$I$21&gt;0,$I$22&gt;0,$I$23&gt;0,$I$24&gt;0),COUNTA($J$18)=1),"○",TRUE,"✕")),"○"),"○")</f>
        <v>○</v>
      </c>
      <c r="AG20" s="75"/>
      <c r="AH20" s="183" t="s">
        <v>72</v>
      </c>
      <c r="AI20" s="184" t="str">
        <f>IF(COUNTIF(AE13:AE43,"○")=31,"○","✕")</f>
        <v>○</v>
      </c>
      <c r="AJ20" s="78" t="s">
        <v>73</v>
      </c>
    </row>
    <row r="21" spans="1:45" ht="17.100000000000001" customHeight="1" thickBot="1">
      <c r="A21" s="7">
        <f t="shared" ref="A21" si="3">A20+1</f>
        <v>46090</v>
      </c>
      <c r="B21" s="46" t="str">
        <f t="shared" ref="B21:B43" si="4">TEXT(A21,"aaa")</f>
        <v>月</v>
      </c>
      <c r="C21" s="95" t="s">
        <v>126</v>
      </c>
      <c r="D21" s="60"/>
      <c r="E21" s="15"/>
      <c r="F21" s="16"/>
      <c r="G21" s="17"/>
      <c r="H21" s="28"/>
      <c r="I21" s="6" t="str" cm="1">
        <f t="array" ref="I21">IFERROR(_xlfn.IFS(AND(D21&gt;0,E21=""),"--",AND(F21&gt;0,G21=""),"--",VALUE(TEXT(E21-D21,"[h]:mm"))+VALUE(TEXT(G21-F21,"[h]:mm"))-VALUE(TEXT(H21,"[h]:mm"))=0,"",VALUE(TEXT(E21-D21,"[h]:mm"))+VALUE(TEXT(G21-F21,"[h]:mm"))-VALUE(TEXT(H21,"[h]:mm"))&lt;0,"-",TRUE,(E21-D21)+(G21-F21)-H21),"-")</f>
        <v/>
      </c>
      <c r="J21" s="455"/>
      <c r="K21" s="456"/>
      <c r="L21" s="456"/>
      <c r="M21" s="456"/>
      <c r="N21" s="456"/>
      <c r="O21" s="456"/>
      <c r="P21" s="456"/>
      <c r="Q21" s="457"/>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AND(I21&gt;0,COUNTA($J$20)=1),"○",AND(I21="-",COUNTA($J$20)=1),"✕",TRUE,"✕")</f>
        <v>○</v>
      </c>
      <c r="AC21" s="75"/>
      <c r="AD21" s="75" t="str">
        <f t="shared" si="0"/>
        <v>○</v>
      </c>
      <c r="AE21" s="75" t="str" cm="1">
        <f t="array" ref="AE21">_xlfn.IFS(AND(E21&gt;0,D21=""),"✕",AND(G21&gt;0,F21=""),"✕",AND(F21&gt;0,E21&gt;F21),"✕",TRUE,"○")</f>
        <v>○</v>
      </c>
      <c r="AF21" s="189" t="str" cm="1">
        <f t="array" ref="AF21">IF(OR($I$9="管理職/高プロ",$I$9="裁量",$I$9="固定残業代有"),IF(OR(C21="休日",C21="休暇"),IF(AND(D21="",E21="",F21="",G21="",H21="",$J$18=""),"○",_xlfn.IFS(OR(D21&lt;&gt;"",E21&lt;&gt;"",F21&lt;&gt;"",G21&lt;&gt;"",H21&lt;&gt;""),"✕",AND(OR($I$18&gt;0,$I$19&gt;0,$I$20&gt;0,$I$21&gt;0,$I$22&gt;0,$I$23&gt;0,$I$24&gt;0),COUNTA($J$18)=1),"○",TRUE,"✕")),"○"),"○")</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46091</v>
      </c>
      <c r="B22" s="46" t="str">
        <f t="shared" si="4"/>
        <v>火</v>
      </c>
      <c r="C22" s="95" t="s">
        <v>126</v>
      </c>
      <c r="D22" s="60"/>
      <c r="E22" s="15"/>
      <c r="F22" s="16"/>
      <c r="G22" s="17"/>
      <c r="H22" s="28"/>
      <c r="I22" s="6" t="str" cm="1">
        <f t="array" ref="I22">IFERROR(_xlfn.IFS(AND(D22&gt;0,E22=""),"--",AND(F22&gt;0,G22=""),"--",VALUE(TEXT(E22-D22,"[h]:mm"))+VALUE(TEXT(G22-F22,"[h]:mm"))-VALUE(TEXT(H22,"[h]:mm"))=0,"",VALUE(TEXT(E22-D22,"[h]:mm"))+VALUE(TEXT(G22-F22,"[h]:mm"))-VALUE(TEXT(H22,"[h]:mm"))&lt;0,"-",TRUE,(E22-D22)+(G22-F22)-H22),"-")</f>
        <v/>
      </c>
      <c r="J22" s="455"/>
      <c r="K22" s="456"/>
      <c r="L22" s="456"/>
      <c r="M22" s="456"/>
      <c r="N22" s="456"/>
      <c r="O22" s="456"/>
      <c r="P22" s="456"/>
      <c r="Q22" s="457"/>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AND(I22&gt;0,COUNTA($J$20)=1),"○",AND(I22="-",COUNTA($J$20)=1),"✕",TRUE,"✕")</f>
        <v>○</v>
      </c>
      <c r="AC22" s="75"/>
      <c r="AD22" s="75" t="str">
        <f t="shared" si="0"/>
        <v>○</v>
      </c>
      <c r="AE22" s="75" t="str" cm="1">
        <f t="array" ref="AE22">_xlfn.IFS(AND(E22&gt;0,D22=""),"✕",AND(G22&gt;0,F22=""),"✕",AND(F22&gt;0,E22&gt;F22),"✕",TRUE,"○")</f>
        <v>○</v>
      </c>
      <c r="AF22" s="189" t="str" cm="1">
        <f t="array" ref="AF22">IF(OR($I$9="管理職/高プロ",$I$9="裁量",$I$9="固定残業代有"),IF(OR(C22="休日",C22="休暇"),IF(AND(D22="",E22="",F22="",G22="",H22="",$J$18=""),"○",_xlfn.IFS(OR(D22&lt;&gt;"",E22&lt;&gt;"",F22&lt;&gt;"",G22&lt;&gt;"",H22&lt;&gt;""),"✕",AND(OR($I$18&gt;0,$I$19&gt;0,$I$20&gt;0,$I$21&gt;0,$I$22&gt;0,$I$23&gt;0,$I$24&gt;0),COUNTA($J$18)=1),"○",TRUE,"✕")),"○"),"○")</f>
        <v>○</v>
      </c>
      <c r="AG22" s="75"/>
      <c r="AH22" s="212"/>
      <c r="AI22" s="213"/>
      <c r="AJ22" s="78"/>
      <c r="AO22" s="30"/>
      <c r="AP22" s="30"/>
      <c r="AQ22" s="30"/>
      <c r="AR22" s="30"/>
      <c r="AS22" s="30"/>
    </row>
    <row r="23" spans="1:45" ht="17.100000000000001" customHeight="1">
      <c r="A23" s="7">
        <f t="shared" ref="A23:A38" si="5">A22+1</f>
        <v>46092</v>
      </c>
      <c r="B23" s="46" t="str">
        <f t="shared" si="4"/>
        <v>水</v>
      </c>
      <c r="C23" s="95" t="s">
        <v>126</v>
      </c>
      <c r="D23" s="60"/>
      <c r="E23" s="15"/>
      <c r="F23" s="16"/>
      <c r="G23" s="17"/>
      <c r="H23" s="28"/>
      <c r="I23" s="6" t="str" cm="1">
        <f t="array" ref="I23">IFERROR(_xlfn.IFS(AND(D23&gt;0,E23=""),"--",AND(F23&gt;0,G23=""),"--",VALUE(TEXT(E23-D23,"[h]:mm"))+VALUE(TEXT(G23-F23,"[h]:mm"))-VALUE(TEXT(H23,"[h]:mm"))=0,"",VALUE(TEXT(E23-D23,"[h]:mm"))+VALUE(TEXT(G23-F23,"[h]:mm"))-VALUE(TEXT(H23,"[h]:mm"))&lt;0,"-",TRUE,(E23-D23)+(G23-F23)-H23),"-")</f>
        <v/>
      </c>
      <c r="J23" s="455"/>
      <c r="K23" s="456"/>
      <c r="L23" s="456"/>
      <c r="M23" s="456"/>
      <c r="N23" s="456"/>
      <c r="O23" s="456"/>
      <c r="P23" s="456"/>
      <c r="Q23" s="457"/>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AND(I23&gt;0,COUNTA($J$20)=1),"○",AND(I23="-",COUNTA($J$20)=1),"✕",TRUE,"✕")</f>
        <v>○</v>
      </c>
      <c r="AC23" s="75"/>
      <c r="AD23" s="75" t="str">
        <f t="shared" si="0"/>
        <v>○</v>
      </c>
      <c r="AE23" s="75" t="str" cm="1">
        <f t="array" ref="AE23">_xlfn.IFS(AND(E23&gt;0,D23=""),"✕",AND(G23&gt;0,F23=""),"✕",AND(F23&gt;0,E23&gt;F23),"✕",TRUE,"○")</f>
        <v>○</v>
      </c>
      <c r="AF23" s="189" t="str" cm="1">
        <f t="array" ref="AF23">IF(OR($I$9="管理職/高プロ",$I$9="裁量",$I$9="固定残業代有"),IF(OR(C23="休日",C23="休暇"),IF(AND(D23="",E23="",F23="",G23="",H23="",$J$18=""),"○",_xlfn.IFS(OR(D23&lt;&gt;"",E23&lt;&gt;"",F23&lt;&gt;"",G23&lt;&gt;"",H23&lt;&gt;""),"✕",AND(OR($I$18&gt;0,$I$19&gt;0,$I$20&gt;0,$I$21&gt;0,$I$22&gt;0,$I$23&gt;0,$I$24&gt;0),COUNTA($J$18)=1),"○",TRUE,"✕")),"○"),"○")</f>
        <v>○</v>
      </c>
      <c r="AG23" s="75"/>
      <c r="AH23" s="144"/>
      <c r="AJ23" s="144"/>
      <c r="AO23" s="30"/>
      <c r="AP23" s="30"/>
      <c r="AQ23" s="30"/>
      <c r="AR23" s="30"/>
      <c r="AS23" s="30"/>
    </row>
    <row r="24" spans="1:45" ht="17.100000000000001" customHeight="1">
      <c r="A24" s="7">
        <f t="shared" si="5"/>
        <v>46093</v>
      </c>
      <c r="B24" s="46" t="str">
        <f t="shared" si="4"/>
        <v>木</v>
      </c>
      <c r="C24" s="95" t="s">
        <v>126</v>
      </c>
      <c r="D24" s="60"/>
      <c r="E24" s="15"/>
      <c r="F24" s="16"/>
      <c r="G24" s="17"/>
      <c r="H24" s="18"/>
      <c r="I24" s="6" t="str" cm="1">
        <f t="array" ref="I24">IFERROR(_xlfn.IFS(AND(D24&gt;0,E24=""),"--",AND(F24&gt;0,G24=""),"--",VALUE(TEXT(E24-D24,"[h]:mm"))+VALUE(TEXT(G24-F24,"[h]:mm"))-VALUE(TEXT(H24,"[h]:mm"))=0,"",VALUE(TEXT(E24-D24,"[h]:mm"))+VALUE(TEXT(G24-F24,"[h]:mm"))-VALUE(TEXT(H24,"[h]:mm"))&lt;0,"-",TRUE,(E24-D24)+(G24-F24)-H24),"-")</f>
        <v/>
      </c>
      <c r="J24" s="455"/>
      <c r="K24" s="456"/>
      <c r="L24" s="456"/>
      <c r="M24" s="456"/>
      <c r="N24" s="456"/>
      <c r="O24" s="456"/>
      <c r="P24" s="456"/>
      <c r="Q24" s="457"/>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AND(I24&gt;0,COUNTA($J$20)=1),"○",AND(I24="-",COUNTA($J$20)=1),"✕",TRUE,"✕")</f>
        <v>○</v>
      </c>
      <c r="AC24" s="75"/>
      <c r="AD24" s="75" t="str">
        <f t="shared" si="0"/>
        <v>○</v>
      </c>
      <c r="AE24" s="75" t="str" cm="1">
        <f t="array" ref="AE24">_xlfn.IFS(AND(E24&gt;0,D24=""),"✕",AND(G24&gt;0,F24=""),"✕",AND(F24&gt;0,E24&gt;F24),"✕",TRUE,"○")</f>
        <v>○</v>
      </c>
      <c r="AF24" s="189" t="str" cm="1">
        <f t="array" ref="AF24">IF(OR($I$9="管理職/高プロ",$I$9="裁量",$I$9="固定残業代有"),IF(OR(C24="休日",C24="休暇"),IF(AND(D24="",E24="",F24="",G24="",H24="",$J$18=""),"○",_xlfn.IFS(OR(D24&lt;&gt;"",E24&lt;&gt;"",F24&lt;&gt;"",G24&lt;&gt;"",H24&lt;&gt;""),"✕",AND(OR($I$18&gt;0,$I$19&gt;0,$I$20&gt;0,$I$21&gt;0,$I$22&gt;0,$I$23&gt;0,$I$24&gt;0),COUNTA($J$18)=1),"○",TRUE,"✕")),"○"),"○")</f>
        <v>○</v>
      </c>
      <c r="AG24" s="75"/>
      <c r="AO24" s="30"/>
      <c r="AP24" s="30"/>
      <c r="AQ24" s="30"/>
      <c r="AR24" s="30"/>
      <c r="AS24" s="30"/>
    </row>
    <row r="25" spans="1:45" ht="17.100000000000001" customHeight="1">
      <c r="A25" s="7">
        <f t="shared" si="5"/>
        <v>46094</v>
      </c>
      <c r="B25" s="46" t="str">
        <f t="shared" si="4"/>
        <v>金</v>
      </c>
      <c r="C25" s="95" t="s">
        <v>126</v>
      </c>
      <c r="D25" s="60"/>
      <c r="E25" s="15"/>
      <c r="F25" s="16"/>
      <c r="G25" s="17"/>
      <c r="H25" s="18"/>
      <c r="I25" s="6" t="str" cm="1">
        <f t="array" ref="I25">IFERROR(_xlfn.IFS(AND(D25&gt;0,E25=""),"--",AND(F25&gt;0,G25=""),"--",VALUE(TEXT(E25-D25,"[h]:mm"))+VALUE(TEXT(G25-F25,"[h]:mm"))-VALUE(TEXT(H25,"[h]:mm"))=0,"",VALUE(TEXT(E25-D25,"[h]:mm"))+VALUE(TEXT(G25-F25,"[h]:mm"))-VALUE(TEXT(H25,"[h]:mm"))&lt;0,"-",TRUE,(E25-D25)+(G25-F25)-H25),"-")</f>
        <v/>
      </c>
      <c r="J25" s="455"/>
      <c r="K25" s="456"/>
      <c r="L25" s="456"/>
      <c r="M25" s="456"/>
      <c r="N25" s="456"/>
      <c r="O25" s="456"/>
      <c r="P25" s="456"/>
      <c r="Q25" s="457"/>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AND(I25&gt;0,COUNTA($J$20)=1),"○",AND(I25="-",COUNTA($J$20)=1),"✕",TRUE,"✕")</f>
        <v>○</v>
      </c>
      <c r="AC25" s="75"/>
      <c r="AD25" s="75" t="str">
        <f t="shared" si="0"/>
        <v>○</v>
      </c>
      <c r="AE25" s="75" t="str" cm="1">
        <f t="array" ref="AE25">_xlfn.IFS(AND(E25&gt;0,D25=""),"✕",AND(G25&gt;0,F25=""),"✕",AND(F25&gt;0,E25&gt;F25),"✕",TRUE,"○")</f>
        <v>○</v>
      </c>
      <c r="AF25" s="189" t="str" cm="1">
        <f t="array" ref="AF25">IF(OR($I$9="管理職/高プロ",$I$9="裁量",$I$9="固定残業代有"),IF(OR(C25="休日",C25="休暇"),IF(AND(D25="",E25="",F25="",G25="",H25="",$J$25=""),"○",_xlfn.IFS(OR(D25&lt;&gt;"",E25&lt;&gt;"",F25&lt;&gt;"",G25&lt;&gt;"",H25&lt;&gt;""),"✕",AND(OR($I$25&gt;0,$I$26&gt;0,$I$27&gt;0,$I$28&gt;0,$I$29&gt;0,$I$30&gt;0,$I$31&gt;0),COUNTA($J$25)=1),"○",TRUE,"✕")),"○"),"○")</f>
        <v>○</v>
      </c>
      <c r="AG25" s="75"/>
      <c r="AO25" s="30"/>
      <c r="AP25" s="30"/>
      <c r="AQ25" s="30"/>
      <c r="AR25" s="30"/>
      <c r="AS25" s="30"/>
    </row>
    <row r="26" spans="1:45" ht="17.100000000000001" customHeight="1">
      <c r="A26" s="7">
        <f t="shared" si="5"/>
        <v>46095</v>
      </c>
      <c r="B26" s="46" t="str">
        <f t="shared" si="4"/>
        <v>土</v>
      </c>
      <c r="C26" s="95" t="s">
        <v>23</v>
      </c>
      <c r="D26" s="61"/>
      <c r="E26" s="14"/>
      <c r="F26" s="16"/>
      <c r="G26" s="17"/>
      <c r="H26" s="18"/>
      <c r="I26" s="6" t="str" cm="1">
        <f t="array" ref="I26">IFERROR(_xlfn.IFS(AND(D26&gt;0,E26=""),"--",AND(F26&gt;0,G26=""),"--",VALUE(TEXT(E26-D26,"[h]:mm"))+VALUE(TEXT(G26-F26,"[h]:mm"))-VALUE(TEXT(H26,"[h]:mm"))=0,"",VALUE(TEXT(E26-D26,"[h]:mm"))+VALUE(TEXT(G26-F26,"[h]:mm"))-VALUE(TEXT(H26,"[h]:mm"))&lt;0,"-",TRUE,(E26-D26)+(G26-F26)-H26),"-")</f>
        <v/>
      </c>
      <c r="J26" s="458"/>
      <c r="K26" s="459"/>
      <c r="L26" s="459"/>
      <c r="M26" s="459"/>
      <c r="N26" s="459"/>
      <c r="O26" s="459"/>
      <c r="P26" s="459"/>
      <c r="Q26" s="460"/>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AND(I26&gt;0,COUNTA($J$20)=1),"○",AND(I26="-",COUNTA($J$20)=1),"✕",TRUE,"✕")</f>
        <v>○</v>
      </c>
      <c r="AC26" s="75"/>
      <c r="AD26" s="75" t="str">
        <f t="shared" si="0"/>
        <v>○</v>
      </c>
      <c r="AE26" s="75" t="str" cm="1">
        <f t="array" ref="AE26">_xlfn.IFS(AND(E26&gt;0,D26=""),"✕",AND(G26&gt;0,F26=""),"✕",AND(F26&gt;0,E26&gt;F26),"✕",TRUE,"○")</f>
        <v>○</v>
      </c>
      <c r="AF26" s="189" t="str" cm="1">
        <f t="array" ref="AF26">IF(OR($I$9="管理職/高プロ",$I$9="裁量",$I$9="固定残業代有"),IF(OR(C26="休日",C26="休暇"),IF(AND(D26="",E26="",F26="",G26="",H26="",$J$25=""),"○",_xlfn.IFS(OR(D26&lt;&gt;"",E26&lt;&gt;"",F26&lt;&gt;"",G26&lt;&gt;"",H26&lt;&gt;""),"✕",AND(OR($I$25&gt;0,$I$26&gt;0,$I$27&gt;0,$I$28&gt;0,$I$29&gt;0,$I$30&gt;0,$I$31&gt;0),COUNTA($J$25)=1),"○",TRUE,"✕")),"○"),"○")</f>
        <v>○</v>
      </c>
      <c r="AG26" s="75"/>
      <c r="AO26" s="30"/>
      <c r="AP26" s="30"/>
      <c r="AQ26" s="30"/>
      <c r="AR26" s="30"/>
      <c r="AS26" s="30"/>
    </row>
    <row r="27" spans="1:45" ht="17.100000000000001" customHeight="1">
      <c r="A27" s="7">
        <f t="shared" si="5"/>
        <v>46096</v>
      </c>
      <c r="B27" s="46" t="str">
        <f t="shared" si="4"/>
        <v>日</v>
      </c>
      <c r="C27" s="95" t="s">
        <v>23</v>
      </c>
      <c r="D27" s="61"/>
      <c r="E27" s="14"/>
      <c r="F27" s="16"/>
      <c r="G27" s="17"/>
      <c r="H27" s="18"/>
      <c r="I27" s="6" t="str" cm="1">
        <f t="array" ref="I27">IFERROR(_xlfn.IFS(AND(D27&gt;0,E27=""),"--",AND(F27&gt;0,G27=""),"--",VALUE(TEXT(E27-D27,"[h]:mm"))+VALUE(TEXT(G27-F27,"[h]:mm"))-VALUE(TEXT(H27,"[h]:mm"))=0,"",VALUE(TEXT(E27-D27,"[h]:mm"))+VALUE(TEXT(G27-F27,"[h]:mm"))-VALUE(TEXT(H27,"[h]:mm"))&lt;0,"-",TRUE,(E27-D27)+(G27-F27)-H27),"-")</f>
        <v/>
      </c>
      <c r="J27" s="480"/>
      <c r="K27" s="453"/>
      <c r="L27" s="453"/>
      <c r="M27" s="453"/>
      <c r="N27" s="453"/>
      <c r="O27" s="453"/>
      <c r="P27" s="453"/>
      <c r="Q27" s="454"/>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$27)=0),"○",AND(I27="",COUNTA($J$27)=1),IF(OR($I$27&lt;&gt;"",$I$28&lt;&gt;"",$I$29&lt;&gt;"",$I$30&lt;&gt;"",$I$31&lt;&gt;"",$I$32&lt;&gt;"",$I$33&lt;&gt;""),"○","△"),AND(I27&gt;0,COUNTA($J$27)=1),"○",AND(I27="-",COUNTA($J$27)=1),"✕",TRUE,"✕")</f>
        <v>○</v>
      </c>
      <c r="AC27" s="75"/>
      <c r="AD27" s="75" t="str">
        <f t="shared" si="0"/>
        <v>○</v>
      </c>
      <c r="AE27" s="75" t="str" cm="1">
        <f t="array" ref="AE27">_xlfn.IFS(AND(E27&gt;0,D27=""),"✕",AND(G27&gt;0,F27=""),"✕",AND(F27&gt;0,E27&gt;F27),"✕",TRUE,"○")</f>
        <v>○</v>
      </c>
      <c r="AF27" s="189" t="str" cm="1">
        <f t="array" ref="AF27">IF(OR($I$9="管理職/高プロ",$I$9="裁量",$I$9="固定残業代有"),IF(OR(C27="休日",C27="休暇"),IF(AND(D27="",E27="",F27="",G27="",H27="",$J$25=""),"○",_xlfn.IFS(OR(D27&lt;&gt;"",E27&lt;&gt;"",F27&lt;&gt;"",G27&lt;&gt;"",H27&lt;&gt;""),"✕",AND(OR($I$25&gt;0,$I$26&gt;0,$I$27&gt;0,$I$28&gt;0,$I$29&gt;0,$I$30&gt;0,$I$31&gt;0),COUNTA($J$25)=1),"○",TRUE,"✕")),"○"),"○")</f>
        <v>○</v>
      </c>
      <c r="AG27" s="75"/>
      <c r="AO27" s="30"/>
      <c r="AP27" s="30"/>
      <c r="AQ27" s="30"/>
      <c r="AR27" s="30"/>
      <c r="AS27" s="30"/>
    </row>
    <row r="28" spans="1:45" ht="17.100000000000001" customHeight="1">
      <c r="A28" s="7">
        <f t="shared" si="5"/>
        <v>46097</v>
      </c>
      <c r="B28" s="46" t="str">
        <f t="shared" si="4"/>
        <v>月</v>
      </c>
      <c r="C28" s="95" t="s">
        <v>126</v>
      </c>
      <c r="D28" s="61"/>
      <c r="E28" s="14"/>
      <c r="F28" s="16"/>
      <c r="G28" s="17"/>
      <c r="H28" s="18"/>
      <c r="I28" s="6" t="str" cm="1">
        <f t="array" ref="I28">IFERROR(_xlfn.IFS(AND(D28&gt;0,E28=""),"--",AND(F28&gt;0,G28=""),"--",VALUE(TEXT(E28-D28,"[h]:mm"))+VALUE(TEXT(G28-F28,"[h]:mm"))-VALUE(TEXT(H28,"[h]:mm"))=0,"",VALUE(TEXT(E28-D28,"[h]:mm"))+VALUE(TEXT(G28-F28,"[h]:mm"))-VALUE(TEXT(H28,"[h]:mm"))&lt;0,"-",TRUE,(E28-D28)+(G28-F28)-H28),"-")</f>
        <v/>
      </c>
      <c r="J28" s="455"/>
      <c r="K28" s="456"/>
      <c r="L28" s="456"/>
      <c r="M28" s="456"/>
      <c r="N28" s="456"/>
      <c r="O28" s="456"/>
      <c r="P28" s="456"/>
      <c r="Q28" s="457"/>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$27)=0),"○",AND(I28="",COUNTA($J$27)=1),IF(OR($I$27&lt;&gt;"",$I$28&lt;&gt;"",$I$29&lt;&gt;"",$I$30&lt;&gt;"",$I$31&lt;&gt;"",$I$32&lt;&gt;"",$I$33&lt;&gt;""),"○","△"),AND(I28&gt;0,COUNTA($J$27)=1),"○",AND(I28="-",COUNTA($J$27)=1),"✕",TRUE,"✕")</f>
        <v>○</v>
      </c>
      <c r="AC28" s="75"/>
      <c r="AD28" s="75" t="str">
        <f t="shared" si="0"/>
        <v>○</v>
      </c>
      <c r="AE28" s="75" t="str" cm="1">
        <f t="array" ref="AE28">_xlfn.IFS(AND(E28&gt;0,D28=""),"✕",AND(G28&gt;0,F28=""),"✕",AND(F28&gt;0,E28&gt;F28),"✕",TRUE,"○")</f>
        <v>○</v>
      </c>
      <c r="AF28" s="189" t="str" cm="1">
        <f t="array" ref="AF28">IF(OR($I$9="管理職/高プロ",$I$9="裁量",$I$9="固定残業代有"),IF(OR(C28="休日",C28="休暇"),IF(AND(D28="",E28="",F28="",G28="",H28="",$J$25=""),"○",_xlfn.IFS(OR(D28&lt;&gt;"",E28&lt;&gt;"",F28&lt;&gt;"",G28&lt;&gt;"",H28&lt;&gt;""),"✕",AND(OR($I$25&gt;0,$I$26&gt;0,$I$27&gt;0,$I$28&gt;0,$I$29&gt;0,$I$30&gt;0,$I$31&gt;0),COUNTA($J$25)=1),"○",TRUE,"✕")),"○"),"○")</f>
        <v>○</v>
      </c>
      <c r="AG28" s="75"/>
      <c r="AO28" s="30"/>
      <c r="AP28" s="30"/>
      <c r="AQ28" s="30"/>
      <c r="AR28" s="30"/>
      <c r="AS28" s="30"/>
    </row>
    <row r="29" spans="1:45" ht="17.100000000000001" customHeight="1">
      <c r="A29" s="7">
        <f t="shared" si="5"/>
        <v>46098</v>
      </c>
      <c r="B29" s="46" t="str">
        <f t="shared" si="4"/>
        <v>火</v>
      </c>
      <c r="C29" s="95" t="s">
        <v>126</v>
      </c>
      <c r="D29" s="60"/>
      <c r="E29" s="15"/>
      <c r="F29" s="16"/>
      <c r="G29" s="17"/>
      <c r="H29" s="18"/>
      <c r="I29" s="6" t="str" cm="1">
        <f t="array" ref="I29">IFERROR(_xlfn.IFS(AND(D29&gt;0,E29=""),"--",AND(F29&gt;0,G29=""),"--",VALUE(TEXT(E29-D29,"[h]:mm"))+VALUE(TEXT(G29-F29,"[h]:mm"))-VALUE(TEXT(H29,"[h]:mm"))=0,"",VALUE(TEXT(E29-D29,"[h]:mm"))+VALUE(TEXT(G29-F29,"[h]:mm"))-VALUE(TEXT(H29,"[h]:mm"))&lt;0,"-",TRUE,(E29-D29)+(G29-F29)-H29),"-")</f>
        <v/>
      </c>
      <c r="J29" s="455"/>
      <c r="K29" s="456"/>
      <c r="L29" s="456"/>
      <c r="M29" s="456"/>
      <c r="N29" s="456"/>
      <c r="O29" s="456"/>
      <c r="P29" s="456"/>
      <c r="Q29" s="457"/>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$27)=0),"○",AND(I29="",COUNTA($J$27)=1),IF(OR($I$27&lt;&gt;"",$I$28&lt;&gt;"",$I$29&lt;&gt;"",$I$30&lt;&gt;"",$I$31&lt;&gt;"",$I$32&lt;&gt;"",$I$33&lt;&gt;""),"○","△"),AND(I29&gt;0,COUNTA($J$27)=1),"○",AND(I29="-",COUNTA($J$27)=1),"✕",TRUE,"✕")</f>
        <v>○</v>
      </c>
      <c r="AC29" s="75"/>
      <c r="AD29" s="75" t="str">
        <f t="shared" si="0"/>
        <v>○</v>
      </c>
      <c r="AE29" s="75" t="str" cm="1">
        <f t="array" ref="AE29">_xlfn.IFS(AND(E29&gt;0,D29=""),"✕",AND(G29&gt;0,F29=""),"✕",AND(F29&gt;0,E29&gt;F29),"✕",TRUE,"○")</f>
        <v>○</v>
      </c>
      <c r="AF29" s="189" t="str" cm="1">
        <f t="array" ref="AF29">IF(OR($I$9="管理職/高プロ",$I$9="裁量",$I$9="固定残業代有"),IF(OR(C29="休日",C29="休暇"),IF(AND(D29="",E29="",F29="",G29="",H29="",$J$25=""),"○",_xlfn.IFS(OR(D29&lt;&gt;"",E29&lt;&gt;"",F29&lt;&gt;"",G29&lt;&gt;"",H29&lt;&gt;""),"✕",AND(OR($I$25&gt;0,$I$26&gt;0,$I$27&gt;0,$I$28&gt;0,$I$29&gt;0,$I$30&gt;0,$I$31&gt;0),COUNTA($J$25)=1),"○",TRUE,"✕")),"○"),"○")</f>
        <v>○</v>
      </c>
      <c r="AG29" s="75"/>
      <c r="AO29" s="30"/>
      <c r="AP29" s="30"/>
      <c r="AQ29" s="30"/>
      <c r="AR29" s="30"/>
      <c r="AS29" s="30"/>
    </row>
    <row r="30" spans="1:45" ht="17.100000000000001" customHeight="1">
      <c r="A30" s="7">
        <f t="shared" si="5"/>
        <v>46099</v>
      </c>
      <c r="B30" s="46" t="str">
        <f t="shared" si="4"/>
        <v>水</v>
      </c>
      <c r="C30" s="95" t="s">
        <v>126</v>
      </c>
      <c r="D30" s="60"/>
      <c r="E30" s="15"/>
      <c r="F30" s="16"/>
      <c r="G30" s="17"/>
      <c r="H30" s="18"/>
      <c r="I30" s="6" t="str" cm="1">
        <f t="array" ref="I30">IFERROR(_xlfn.IFS(AND(D30&gt;0,E30=""),"--",AND(F30&gt;0,G30=""),"--",VALUE(TEXT(E30-D30,"[h]:mm"))+VALUE(TEXT(G30-F30,"[h]:mm"))-VALUE(TEXT(H30,"[h]:mm"))=0,"",VALUE(TEXT(E30-D30,"[h]:mm"))+VALUE(TEXT(G30-F30,"[h]:mm"))-VALUE(TEXT(H30,"[h]:mm"))&lt;0,"-",TRUE,(E30-D30)+(G30-F30)-H30),"-")</f>
        <v/>
      </c>
      <c r="J30" s="455"/>
      <c r="K30" s="456"/>
      <c r="L30" s="456"/>
      <c r="M30" s="456"/>
      <c r="N30" s="456"/>
      <c r="O30" s="456"/>
      <c r="P30" s="456"/>
      <c r="Q30" s="457"/>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$27)=0),"○",AND(I30="",COUNTA($J$27)=1),IF(OR($I$27&lt;&gt;"",$I$28&lt;&gt;"",$I$29&lt;&gt;"",$I$30&lt;&gt;"",$I$31&lt;&gt;"",$I$32&lt;&gt;"",$I$33&lt;&gt;""),"○","△"),AND(I30&gt;0,COUNTA($J$27)=1),"○",AND(I30="-",COUNTA($J$27)=1),"✕",TRUE,"✕")</f>
        <v>○</v>
      </c>
      <c r="AC30" s="75"/>
      <c r="AD30" s="75" t="str">
        <f t="shared" si="0"/>
        <v>○</v>
      </c>
      <c r="AE30" s="75" t="str" cm="1">
        <f t="array" ref="AE30">_xlfn.IFS(AND(E30&gt;0,D30=""),"✕",AND(G30&gt;0,F30=""),"✕",AND(F30&gt;0,E30&gt;F30),"✕",TRUE,"○")</f>
        <v>○</v>
      </c>
      <c r="AF30" s="189" t="str" cm="1">
        <f t="array" ref="AF30">IF(OR($I$9="管理職/高プロ",$I$9="裁量",$I$9="固定残業代有"),IF(OR(C30="休日",C30="休暇"),IF(AND(D30="",E30="",F30="",G30="",H30="",$J$25=""),"○",_xlfn.IFS(OR(D30&lt;&gt;"",E30&lt;&gt;"",F30&lt;&gt;"",G30&lt;&gt;"",H30&lt;&gt;""),"✕",AND(OR($I$25&gt;0,$I$26&gt;0,$I$27&gt;0,$I$28&gt;0,$I$29&gt;0,$I$30&gt;0,$I$31&gt;0),COUNTA($J$25)=1),"○",TRUE,"✕")),"○"),"○")</f>
        <v>○</v>
      </c>
      <c r="AG30" s="75"/>
      <c r="AO30" s="30"/>
      <c r="AP30" s="30"/>
      <c r="AQ30" s="30"/>
      <c r="AR30" s="30"/>
      <c r="AS30" s="30"/>
    </row>
    <row r="31" spans="1:45" ht="17.100000000000001" customHeight="1">
      <c r="A31" s="7">
        <f t="shared" si="5"/>
        <v>46100</v>
      </c>
      <c r="B31" s="46" t="str">
        <f t="shared" si="4"/>
        <v>木</v>
      </c>
      <c r="C31" s="95" t="s">
        <v>126</v>
      </c>
      <c r="D31" s="60"/>
      <c r="E31" s="15"/>
      <c r="F31" s="16"/>
      <c r="G31" s="17"/>
      <c r="H31" s="18"/>
      <c r="I31" s="6" t="str" cm="1">
        <f t="array" ref="I31">IFERROR(_xlfn.IFS(AND(D31&gt;0,E31=""),"--",AND(F31&gt;0,G31=""),"--",VALUE(TEXT(E31-D31,"[h]:mm"))+VALUE(TEXT(G31-F31,"[h]:mm"))-VALUE(TEXT(H31,"[h]:mm"))=0,"",VALUE(TEXT(E31-D31,"[h]:mm"))+VALUE(TEXT(G31-F31,"[h]:mm"))-VALUE(TEXT(H31,"[h]:mm"))&lt;0,"-",TRUE,(E31-D31)+(G31-F31)-H31),"-")</f>
        <v/>
      </c>
      <c r="J31" s="455"/>
      <c r="K31" s="456"/>
      <c r="L31" s="456"/>
      <c r="M31" s="456"/>
      <c r="N31" s="456"/>
      <c r="O31" s="456"/>
      <c r="P31" s="456"/>
      <c r="Q31" s="457"/>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$27)=0),"○",AND(I31="",COUNTA($J$27)=1),IF(OR($I$27&lt;&gt;"",$I$28&lt;&gt;"",$I$29&lt;&gt;"",$I$30&lt;&gt;"",$I$31&lt;&gt;"",$I$32&lt;&gt;"",$I$33&lt;&gt;""),"○","△"),AND(I31&gt;0,COUNTA($J$27)=1),"○",AND(I31="-",COUNTA($J$27)=1),"✕",TRUE,"✕")</f>
        <v>○</v>
      </c>
      <c r="AC31" s="75"/>
      <c r="AD31" s="75" t="str">
        <f t="shared" si="0"/>
        <v>○</v>
      </c>
      <c r="AE31" s="75" t="str" cm="1">
        <f t="array" ref="AE31">_xlfn.IFS(AND(E31&gt;0,D31=""),"✕",AND(G31&gt;0,F31=""),"✕",AND(F31&gt;0,E31&gt;F31),"✕",TRUE,"○")</f>
        <v>○</v>
      </c>
      <c r="AF31" s="189" t="str" cm="1">
        <f t="array" ref="AF31">IF(OR($I$9="管理職/高プロ",$I$9="裁量",$I$9="固定残業代有"),IF(OR(C31="休日",C31="休暇"),IF(AND(D31="",E31="",F31="",G31="",H31="",$J$25=""),"○",_xlfn.IFS(OR(D31&lt;&gt;"",E31&lt;&gt;"",F31&lt;&gt;"",G31&lt;&gt;"",H31&lt;&gt;""),"✕",AND(OR($I$25&gt;0,$I$26&gt;0,$I$27&gt;0,$I$28&gt;0,$I$29&gt;0,$I$30&gt;0,$I$31&gt;0),COUNTA($J$25)=1),"○",TRUE,"✕")),"○"),"○")</f>
        <v>○</v>
      </c>
      <c r="AG31" s="75"/>
      <c r="AO31" s="30"/>
      <c r="AP31" s="30"/>
      <c r="AQ31" s="30"/>
      <c r="AR31" s="30"/>
      <c r="AS31" s="30"/>
    </row>
    <row r="32" spans="1:45" ht="17.100000000000001" customHeight="1">
      <c r="A32" s="7">
        <f t="shared" si="5"/>
        <v>46101</v>
      </c>
      <c r="B32" s="46" t="str">
        <f t="shared" si="4"/>
        <v>金</v>
      </c>
      <c r="C32" s="95" t="s">
        <v>23</v>
      </c>
      <c r="D32" s="60"/>
      <c r="E32" s="15"/>
      <c r="F32" s="16"/>
      <c r="G32" s="17"/>
      <c r="H32" s="18"/>
      <c r="I32" s="6" t="str" cm="1">
        <f t="array" ref="I32">IFERROR(_xlfn.IFS(AND(D32&gt;0,E32=""),"--",AND(F32&gt;0,G32=""),"--",VALUE(TEXT(E32-D32,"[h]:mm"))+VALUE(TEXT(G32-F32,"[h]:mm"))-VALUE(TEXT(H32,"[h]:mm"))=0,"",VALUE(TEXT(E32-D32,"[h]:mm"))+VALUE(TEXT(G32-F32,"[h]:mm"))-VALUE(TEXT(H32,"[h]:mm"))&lt;0,"-",TRUE,(E32-D32)+(G32-F32)-H32),"-")</f>
        <v/>
      </c>
      <c r="J32" s="455"/>
      <c r="K32" s="456"/>
      <c r="L32" s="456"/>
      <c r="M32" s="456"/>
      <c r="N32" s="456"/>
      <c r="O32" s="456"/>
      <c r="P32" s="456"/>
      <c r="Q32" s="457"/>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$27)=0),"○",AND(I32="",COUNTA($J$27)=1),IF(OR($I$27&lt;&gt;"",$I$28&lt;&gt;"",$I$29&lt;&gt;"",$I$30&lt;&gt;"",$I$31&lt;&gt;"",$I$32&lt;&gt;"",$I$33&lt;&gt;""),"○","△"),AND(I32&gt;0,COUNTA($J$27)=1),"○",AND(I32="-",COUNTA($J$27)=1),"✕",TRUE,"✕")</f>
        <v>○</v>
      </c>
      <c r="AC32" s="75"/>
      <c r="AD32" s="75" t="str">
        <f t="shared" si="0"/>
        <v>○</v>
      </c>
      <c r="AE32" s="75" t="str" cm="1">
        <f t="array" ref="AE32">_xlfn.IFS(AND(E32&gt;0,D32=""),"✕",AND(G32&gt;0,F32=""),"✕",AND(F32&gt;0,E32&gt;F32),"✕",TRUE,"○")</f>
        <v>○</v>
      </c>
      <c r="AF32" s="189" t="str" cm="1">
        <f t="array" ref="AF32">IF(OR($I$9="管理職/高プロ",$I$9="裁量",$I$9="固定残業代有"),IF(OR(C32="休日",C32="休暇"),IF(AND(D32="",E32="",F32="",G32="",H32="",$J$32=""),"○",_xlfn.IFS(OR(D32&lt;&gt;"",E32&lt;&gt;"",F32&lt;&gt;"",G32&lt;&gt;"",H32&lt;&gt;""),"✕",AND(OR($I$32&gt;0,$I$33&gt;0,$I$34&gt;0,$I$35&gt;0,$I$36&gt;0,$I$37&gt;0,$I$38&gt;0),COUNTA($J$32)=1),"○",TRUE,"✕")),"○"),"○")</f>
        <v>○</v>
      </c>
      <c r="AG32" s="75"/>
      <c r="AO32" s="30"/>
      <c r="AP32" s="30"/>
      <c r="AQ32" s="30"/>
      <c r="AR32" s="30"/>
      <c r="AS32" s="30"/>
    </row>
    <row r="33" spans="1:45" ht="17.100000000000001" customHeight="1">
      <c r="A33" s="7">
        <f t="shared" si="5"/>
        <v>46102</v>
      </c>
      <c r="B33" s="46" t="str">
        <f t="shared" si="4"/>
        <v>土</v>
      </c>
      <c r="C33" s="95" t="s">
        <v>23</v>
      </c>
      <c r="D33" s="61"/>
      <c r="E33" s="14"/>
      <c r="F33" s="16"/>
      <c r="G33" s="17"/>
      <c r="H33" s="18"/>
      <c r="I33" s="6" t="str" cm="1">
        <f t="array" ref="I33">IFERROR(_xlfn.IFS(AND(D33&gt;0,E33=""),"--",AND(F33&gt;0,G33=""),"--",VALUE(TEXT(E33-D33,"[h]:mm"))+VALUE(TEXT(G33-F33,"[h]:mm"))-VALUE(TEXT(H33,"[h]:mm"))=0,"",VALUE(TEXT(E33-D33,"[h]:mm"))+VALUE(TEXT(G33-F33,"[h]:mm"))-VALUE(TEXT(H33,"[h]:mm"))&lt;0,"-",TRUE,(E33-D33)+(G33-F33)-H33),"-")</f>
        <v/>
      </c>
      <c r="J33" s="458"/>
      <c r="K33" s="459"/>
      <c r="L33" s="459"/>
      <c r="M33" s="459"/>
      <c r="N33" s="459"/>
      <c r="O33" s="459"/>
      <c r="P33" s="459"/>
      <c r="Q33" s="460"/>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$27)=0),"○",AND(I33="",COUNTA($J$27)=1),IF(OR($I$27&lt;&gt;"",$I$28&lt;&gt;"",$I$29&lt;&gt;"",$I$30&lt;&gt;"",$I$31&lt;&gt;"",$I$32&lt;&gt;"",$I$33&lt;&gt;""),"○","△"),AND(I33&gt;0,COUNTA($J$27)=1),"○",AND(I33="-",COUNTA($J$27)=1),"✕",TRUE,"✕")</f>
        <v>○</v>
      </c>
      <c r="AC33" s="75"/>
      <c r="AD33" s="75" t="str">
        <f t="shared" si="0"/>
        <v>○</v>
      </c>
      <c r="AE33" s="75" t="str" cm="1">
        <f t="array" ref="AE33">_xlfn.IFS(AND(E33&gt;0,D33=""),"✕",AND(G33&gt;0,F33=""),"✕",AND(F33&gt;0,E33&gt;F33),"✕",TRUE,"○")</f>
        <v>○</v>
      </c>
      <c r="AF33" s="189" t="str" cm="1">
        <f t="array" ref="AF33">IF(OR($I$9="管理職/高プロ",$I$9="裁量",$I$9="固定残業代有"),IF(OR(C33="休日",C33="休暇"),IF(AND(D33="",E33="",F33="",G33="",H33="",$J$32=""),"○",_xlfn.IFS(OR(D33&lt;&gt;"",E33&lt;&gt;"",F33&lt;&gt;"",G33&lt;&gt;"",H33&lt;&gt;""),"✕",AND(OR($I$32&gt;0,$I$33&gt;0,$I$34&gt;0,$I$35&gt;0,$I$36&gt;0,$I$37&gt;0,$I$38&gt;0),COUNTA($J$32)=1),"○",TRUE,"✕")),"○"),"○")</f>
        <v>○</v>
      </c>
      <c r="AG33" s="75"/>
      <c r="AO33" s="30"/>
      <c r="AP33" s="30"/>
      <c r="AQ33" s="30"/>
      <c r="AR33" s="30"/>
      <c r="AS33" s="30"/>
    </row>
    <row r="34" spans="1:45" ht="17.100000000000001" customHeight="1">
      <c r="A34" s="7">
        <f t="shared" si="5"/>
        <v>46103</v>
      </c>
      <c r="B34" s="46" t="str">
        <f t="shared" si="4"/>
        <v>日</v>
      </c>
      <c r="C34" s="95" t="s">
        <v>23</v>
      </c>
      <c r="D34" s="61"/>
      <c r="E34" s="14"/>
      <c r="F34" s="16"/>
      <c r="G34" s="17"/>
      <c r="H34" s="18"/>
      <c r="I34" s="6" t="str" cm="1">
        <f t="array" ref="I34">IFERROR(_xlfn.IFS(AND(D34&gt;0,E34=""),"--",AND(F34&gt;0,G34=""),"--",VALUE(TEXT(E34-D34,"[h]:mm"))+VALUE(TEXT(G34-F34,"[h]:mm"))-VALUE(TEXT(H34,"[h]:mm"))=0,"",VALUE(TEXT(E34-D34,"[h]:mm"))+VALUE(TEXT(G34-F34,"[h]:mm"))-VALUE(TEXT(H34,"[h]:mm"))&lt;0,"-",TRUE,(E34-D34)+(G34-F34)-H34),"-")</f>
        <v/>
      </c>
      <c r="J34" s="480"/>
      <c r="K34" s="453"/>
      <c r="L34" s="453"/>
      <c r="M34" s="453"/>
      <c r="N34" s="453"/>
      <c r="O34" s="453"/>
      <c r="P34" s="453"/>
      <c r="Q34" s="454"/>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$34)=0),"○",AND(I34="",COUNTA($J$34)=1),IF(OR($I$34&lt;&gt;"",$I$35&lt;&gt;"",$I$36&lt;&gt;"",$I$37&lt;&gt;"",$I$38&lt;&gt;"",$I$39&lt;&gt;"",$I$40&lt;&gt;""),"○","△"),AND(I34&gt;0,COUNTA($J$34)=1),"○",AND(I34="-",COUNTA($J$34)=1),"✕",TRUE,"✕")</f>
        <v>○</v>
      </c>
      <c r="AC34" s="75"/>
      <c r="AD34" s="75" t="str">
        <f t="shared" si="0"/>
        <v>○</v>
      </c>
      <c r="AE34" s="75" t="str" cm="1">
        <f t="array" ref="AE34">_xlfn.IFS(AND(E34&gt;0,D34=""),"✕",AND(G34&gt;0,F34=""),"✕",AND(F34&gt;0,E34&gt;F34),"✕",TRUE,"○")</f>
        <v>○</v>
      </c>
      <c r="AF34" s="189" t="str" cm="1">
        <f t="array" ref="AF34">IF(OR($I$9="管理職/高プロ",$I$9="裁量",$I$9="固定残業代有"),IF(OR(C34="休日",C34="休暇"),IF(AND(D34="",E34="",F34="",G34="",H34="",$J$32=""),"○",_xlfn.IFS(OR(D34&lt;&gt;"",E34&lt;&gt;"",F34&lt;&gt;"",G34&lt;&gt;"",H34&lt;&gt;""),"✕",AND(OR($I$32&gt;0,$I$33&gt;0,$I$34&gt;0,$I$35&gt;0,$I$36&gt;0,$I$37&gt;0,$I$38&gt;0),COUNTA($J$32)=1),"○",TRUE,"✕")),"○"),"○")</f>
        <v>○</v>
      </c>
      <c r="AG34" s="75"/>
      <c r="AO34" s="30"/>
      <c r="AP34" s="30"/>
      <c r="AQ34" s="30"/>
      <c r="AR34" s="30"/>
      <c r="AS34" s="30"/>
    </row>
    <row r="35" spans="1:45" ht="17.100000000000001" customHeight="1">
      <c r="A35" s="7">
        <f t="shared" si="5"/>
        <v>46104</v>
      </c>
      <c r="B35" s="46" t="str">
        <f t="shared" si="4"/>
        <v>月</v>
      </c>
      <c r="C35" s="95" t="s">
        <v>126</v>
      </c>
      <c r="D35" s="13"/>
      <c r="E35" s="14"/>
      <c r="F35" s="16"/>
      <c r="G35" s="17"/>
      <c r="H35" s="18"/>
      <c r="I35" s="6" t="str" cm="1">
        <f t="array" ref="I35">IFERROR(_xlfn.IFS(AND(D35&gt;0,E35=""),"--",AND(F35&gt;0,G35=""),"--",VALUE(TEXT(E35-D35,"[h]:mm"))+VALUE(TEXT(G35-F35,"[h]:mm"))-VALUE(TEXT(H35,"[h]:mm"))=0,"",VALUE(TEXT(E35-D35,"[h]:mm"))+VALUE(TEXT(G35-F35,"[h]:mm"))-VALUE(TEXT(H35,"[h]:mm"))&lt;0,"-",TRUE,(E35-D35)+(G35-F35)-H35),"-")</f>
        <v/>
      </c>
      <c r="J35" s="455"/>
      <c r="K35" s="456"/>
      <c r="L35" s="456"/>
      <c r="M35" s="456"/>
      <c r="N35" s="456"/>
      <c r="O35" s="456"/>
      <c r="P35" s="456"/>
      <c r="Q35" s="457"/>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$34)=0),"○",AND(I35="",COUNTA($J$34)=1),IF(OR($I$34&lt;&gt;"",$I$35&lt;&gt;"",$I$36&lt;&gt;"",$I$37&lt;&gt;"",$I$38&lt;&gt;"",$I$39&lt;&gt;"",$I$40&lt;&gt;""),"○","△"),AND(I35&gt;0,COUNTA($J$34)=1),"○",AND(I35="-",COUNTA($J$34)=1),"✕",TRUE,"✕")</f>
        <v>○</v>
      </c>
      <c r="AC35" s="75"/>
      <c r="AD35" s="75" t="str">
        <f t="shared" si="0"/>
        <v>○</v>
      </c>
      <c r="AE35" s="75" t="str" cm="1">
        <f t="array" ref="AE35">_xlfn.IFS(AND(E35&gt;0,D35=""),"✕",AND(G35&gt;0,F35=""),"✕",AND(F35&gt;0,E35&gt;F35),"✕",TRUE,"○")</f>
        <v>○</v>
      </c>
      <c r="AF35" s="189" t="str" cm="1">
        <f t="array" ref="AF35">IF(OR($I$9="管理職/高プロ",$I$9="裁量",$I$9="固定残業代有"),IF(OR(C35="休日",C35="休暇"),IF(AND(D35="",E35="",F35="",G35="",H35="",$J$32=""),"○",_xlfn.IFS(OR(D35&lt;&gt;"",E35&lt;&gt;"",F35&lt;&gt;"",G35&lt;&gt;"",H35&lt;&gt;""),"✕",AND(OR($I$32&gt;0,$I$33&gt;0,$I$34&gt;0,$I$35&gt;0,$I$36&gt;0,$I$37&gt;0,$I$38&gt;0),COUNTA($J$32)=1),"○",TRUE,"✕")),"○"),"○")</f>
        <v>○</v>
      </c>
      <c r="AG35" s="75"/>
      <c r="AO35" s="30"/>
      <c r="AP35" s="30"/>
      <c r="AQ35" s="30"/>
      <c r="AR35" s="30"/>
      <c r="AS35" s="30"/>
    </row>
    <row r="36" spans="1:45" ht="17.100000000000001" customHeight="1">
      <c r="A36" s="7">
        <f t="shared" si="5"/>
        <v>46105</v>
      </c>
      <c r="B36" s="46" t="str">
        <f t="shared" si="4"/>
        <v>火</v>
      </c>
      <c r="C36" s="95" t="s">
        <v>126</v>
      </c>
      <c r="D36" s="60"/>
      <c r="E36" s="15"/>
      <c r="F36" s="16"/>
      <c r="G36" s="17"/>
      <c r="H36" s="18"/>
      <c r="I36" s="6" t="str" cm="1">
        <f t="array" ref="I36">IFERROR(_xlfn.IFS(AND(D36&gt;0,E36=""),"--",AND(F36&gt;0,G36=""),"--",VALUE(TEXT(E36-D36,"[h]:mm"))+VALUE(TEXT(G36-F36,"[h]:mm"))-VALUE(TEXT(H36,"[h]:mm"))=0,"",VALUE(TEXT(E36-D36,"[h]:mm"))+VALUE(TEXT(G36-F36,"[h]:mm"))-VALUE(TEXT(H36,"[h]:mm"))&lt;0,"-",TRUE,(E36-D36)+(G36-F36)-H36),"-")</f>
        <v/>
      </c>
      <c r="J36" s="455"/>
      <c r="K36" s="456"/>
      <c r="L36" s="456"/>
      <c r="M36" s="456"/>
      <c r="N36" s="456"/>
      <c r="O36" s="456"/>
      <c r="P36" s="456"/>
      <c r="Q36" s="457"/>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$34)=0),"○",AND(I36="",COUNTA($J$34)=1),IF(OR($I$34&lt;&gt;"",$I$35&lt;&gt;"",$I$36&lt;&gt;"",$I$37&lt;&gt;"",$I$38&lt;&gt;"",$I$39&lt;&gt;"",$I$40&lt;&gt;""),"○","△"),AND(I36&gt;0,COUNTA($J$34)=1),"○",AND(I36="-",COUNTA($J$34)=1),"✕",TRUE,"✕")</f>
        <v>○</v>
      </c>
      <c r="AC36" s="75"/>
      <c r="AD36" s="75" t="str">
        <f t="shared" si="0"/>
        <v>○</v>
      </c>
      <c r="AE36" s="75" t="str" cm="1">
        <f t="array" ref="AE36">_xlfn.IFS(AND(E36&gt;0,D36=""),"✕",AND(G36&gt;0,F36=""),"✕",AND(F36&gt;0,E36&gt;F36),"✕",TRUE,"○")</f>
        <v>○</v>
      </c>
      <c r="AF36" s="189" t="str" cm="1">
        <f t="array" ref="AF36">IF(OR($I$9="管理職/高プロ",$I$9="裁量",$I$9="固定残業代有"),IF(OR(C36="休日",C36="休暇"),IF(AND(D36="",E36="",F36="",G36="",H36="",$J$32=""),"○",_xlfn.IFS(OR(D36&lt;&gt;"",E36&lt;&gt;"",F36&lt;&gt;"",G36&lt;&gt;"",H36&lt;&gt;""),"✕",AND(OR($I$32&gt;0,$I$33&gt;0,$I$34&gt;0,$I$35&gt;0,$I$36&gt;0,$I$37&gt;0,$I$38&gt;0),COUNTA($J$32)=1),"○",TRUE,"✕")),"○"),"○")</f>
        <v>○</v>
      </c>
      <c r="AG36" s="75"/>
      <c r="AO36" s="30"/>
      <c r="AP36" s="30"/>
      <c r="AQ36" s="30"/>
      <c r="AR36" s="30"/>
      <c r="AS36" s="30"/>
    </row>
    <row r="37" spans="1:45" ht="17.100000000000001" customHeight="1">
      <c r="A37" s="7">
        <f t="shared" si="5"/>
        <v>46106</v>
      </c>
      <c r="B37" s="46" t="str">
        <f t="shared" si="4"/>
        <v>水</v>
      </c>
      <c r="C37" s="95" t="s">
        <v>126</v>
      </c>
      <c r="D37" s="60"/>
      <c r="E37" s="15"/>
      <c r="F37" s="16"/>
      <c r="G37" s="17"/>
      <c r="H37" s="18"/>
      <c r="I37" s="6" t="str" cm="1">
        <f t="array" ref="I37">IFERROR(_xlfn.IFS(AND(D37&gt;0,E37=""),"--",AND(F37&gt;0,G37=""),"--",VALUE(TEXT(E37-D37,"[h]:mm"))+VALUE(TEXT(G37-F37,"[h]:mm"))-VALUE(TEXT(H37,"[h]:mm"))=0,"",VALUE(TEXT(E37-D37,"[h]:mm"))+VALUE(TEXT(G37-F37,"[h]:mm"))-VALUE(TEXT(H37,"[h]:mm"))&lt;0,"-",TRUE,(E37-D37)+(G37-F37)-H37),"-")</f>
        <v/>
      </c>
      <c r="J37" s="455"/>
      <c r="K37" s="456"/>
      <c r="L37" s="456"/>
      <c r="M37" s="456"/>
      <c r="N37" s="456"/>
      <c r="O37" s="456"/>
      <c r="P37" s="456"/>
      <c r="Q37" s="457"/>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$34)=0),"○",AND(I37="",COUNTA($J$34)=1),IF(OR($I$34&lt;&gt;"",$I$35&lt;&gt;"",$I$36&lt;&gt;"",$I$37&lt;&gt;"",$I$38&lt;&gt;"",$I$39&lt;&gt;"",$I$40&lt;&gt;""),"○","△"),AND(I37&gt;0,COUNTA($J$34)=1),"○",AND(I37="-",COUNTA($J$34)=1),"✕",TRUE,"✕")</f>
        <v>○</v>
      </c>
      <c r="AC37" s="75"/>
      <c r="AD37" s="75" t="str">
        <f t="shared" si="0"/>
        <v>○</v>
      </c>
      <c r="AE37" s="75" t="str" cm="1">
        <f t="array" ref="AE37">_xlfn.IFS(AND(E37&gt;0,D37=""),"✕",AND(G37&gt;0,F37=""),"✕",AND(F37&gt;0,E37&gt;F37),"✕",TRUE,"○")</f>
        <v>○</v>
      </c>
      <c r="AF37" s="189" t="str" cm="1">
        <f t="array" ref="AF37">IF(OR($I$9="管理職/高プロ",$I$9="裁量",$I$9="固定残業代有"),IF(OR(C37="休日",C37="休暇"),IF(AND(D37="",E37="",F37="",G37="",H37="",$J$32=""),"○",_xlfn.IFS(OR(D37&lt;&gt;"",E37&lt;&gt;"",F37&lt;&gt;"",G37&lt;&gt;"",H37&lt;&gt;""),"✕",AND(OR($I$32&gt;0,$I$33&gt;0,$I$34&gt;0,$I$35&gt;0,$I$36&gt;0,$I$37&gt;0,$I$38&gt;0),COUNTA($J$32)=1),"○",TRUE,"✕")),"○"),"○")</f>
        <v>○</v>
      </c>
      <c r="AG37" s="75"/>
      <c r="AO37" s="30"/>
      <c r="AP37" s="30"/>
      <c r="AQ37" s="30"/>
      <c r="AR37" s="30"/>
      <c r="AS37" s="30"/>
    </row>
    <row r="38" spans="1:45" ht="17.100000000000001" customHeight="1">
      <c r="A38" s="7">
        <f t="shared" si="5"/>
        <v>46107</v>
      </c>
      <c r="B38" s="46" t="str">
        <f t="shared" si="4"/>
        <v>木</v>
      </c>
      <c r="C38" s="95" t="s">
        <v>126</v>
      </c>
      <c r="D38" s="60"/>
      <c r="E38" s="15"/>
      <c r="F38" s="16"/>
      <c r="G38" s="17"/>
      <c r="H38" s="18"/>
      <c r="I38" s="6" t="str" cm="1">
        <f t="array" ref="I38">IFERROR(_xlfn.IFS(AND(D38&gt;0,E38=""),"--",AND(F38&gt;0,G38=""),"--",VALUE(TEXT(E38-D38,"[h]:mm"))+VALUE(TEXT(G38-F38,"[h]:mm"))-VALUE(TEXT(H38,"[h]:mm"))=0,"",VALUE(TEXT(E38-D38,"[h]:mm"))+VALUE(TEXT(G38-F38,"[h]:mm"))-VALUE(TEXT(H38,"[h]:mm"))&lt;0,"-",TRUE,(E38-D38)+(G38-F38)-H38),"-")</f>
        <v/>
      </c>
      <c r="J38" s="455"/>
      <c r="K38" s="456"/>
      <c r="L38" s="456"/>
      <c r="M38" s="456"/>
      <c r="N38" s="456"/>
      <c r="O38" s="456"/>
      <c r="P38" s="456"/>
      <c r="Q38" s="457"/>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$34)=0),"○",AND(I38="",COUNTA($J$34)=1),IF(OR($I$34&lt;&gt;"",$I$35&lt;&gt;"",$I$36&lt;&gt;"",$I$37&lt;&gt;"",$I$38&lt;&gt;"",$I$39&lt;&gt;"",$I$40&lt;&gt;""),"○","△"),AND(I38&gt;0,COUNTA($J$34)=1),"○",AND(I38="-",COUNTA($J$34)=1),"✕",TRUE,"✕")</f>
        <v>○</v>
      </c>
      <c r="AC38" s="75"/>
      <c r="AD38" s="75" t="str">
        <f t="shared" si="0"/>
        <v>○</v>
      </c>
      <c r="AE38" s="75" t="str" cm="1">
        <f t="array" ref="AE38">_xlfn.IFS(AND(E38&gt;0,D38=""),"✕",AND(G38&gt;0,F38=""),"✕",AND(F38&gt;0,E38&gt;F38),"✕",TRUE,"○")</f>
        <v>○</v>
      </c>
      <c r="AF38" s="189" t="str" cm="1">
        <f t="array" ref="AF38">IF(OR($I$9="管理職/高プロ",$I$9="裁量",$I$9="固定残業代有"),IF(OR(C38="休日",C38="休暇"),IF(AND(D38="",E38="",F38="",G38="",H38="",$J$32=""),"○",_xlfn.IFS(OR(D38&lt;&gt;"",E38&lt;&gt;"",F38&lt;&gt;"",G38&lt;&gt;"",H38&lt;&gt;""),"✕",AND(OR($I$32&gt;0,$I$33&gt;0,$I$34&gt;0,$I$35&gt;0,$I$36&gt;0,$I$37&gt;0,$I$38&gt;0),COUNTA($J$32)=1),"○",TRUE,"✕")),"○"),"○")</f>
        <v>○</v>
      </c>
      <c r="AG38" s="75"/>
      <c r="AO38" s="30"/>
      <c r="AP38" s="30"/>
      <c r="AQ38" s="30"/>
      <c r="AR38" s="30"/>
      <c r="AS38" s="30"/>
    </row>
    <row r="39" spans="1:45" ht="17.100000000000001" customHeight="1">
      <c r="A39" s="7">
        <f>A38+1</f>
        <v>46108</v>
      </c>
      <c r="B39" s="46" t="str">
        <f t="shared" si="4"/>
        <v>金</v>
      </c>
      <c r="C39" s="95" t="s">
        <v>126</v>
      </c>
      <c r="D39" s="60"/>
      <c r="E39" s="15"/>
      <c r="F39" s="16"/>
      <c r="G39" s="17"/>
      <c r="H39" s="18"/>
      <c r="I39" s="6" t="str" cm="1">
        <f t="array" ref="I39">IFERROR(_xlfn.IFS(AND(D39&gt;0,E39=""),"--",AND(F39&gt;0,G39=""),"--",VALUE(TEXT(E39-D39,"[h]:mm"))+VALUE(TEXT(G39-F39,"[h]:mm"))-VALUE(TEXT(H39,"[h]:mm"))=0,"",VALUE(TEXT(E39-D39,"[h]:mm"))+VALUE(TEXT(G39-F39,"[h]:mm"))-VALUE(TEXT(H39,"[h]:mm"))&lt;0,"-",TRUE,(E39-D39)+(G39-F39)-H39),"-")</f>
        <v/>
      </c>
      <c r="J39" s="455"/>
      <c r="K39" s="456"/>
      <c r="L39" s="456"/>
      <c r="M39" s="456"/>
      <c r="N39" s="456"/>
      <c r="O39" s="456"/>
      <c r="P39" s="456"/>
      <c r="Q39" s="457"/>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$34)=0),"○",AND(I39="",COUNTA($J$34)=1),IF(OR($I$34&lt;&gt;"",$I$35&lt;&gt;"",$I$36&lt;&gt;"",$I$37&lt;&gt;"",$I$38&lt;&gt;"",$I$39&lt;&gt;"",$I$40&lt;&gt;""),"○","△"),AND(I39&gt;0,COUNTA($J$34)=1),"○",AND(I39="-",COUNTA($J$34)=1),"✕",TRUE,"✕")</f>
        <v>○</v>
      </c>
      <c r="AC39" s="75"/>
      <c r="AD39" s="75" t="str">
        <f t="shared" si="0"/>
        <v>○</v>
      </c>
      <c r="AE39" s="75" t="str" cm="1">
        <f t="array" ref="AE39">_xlfn.IFS(AND(E39&gt;0,D39=""),"✕",AND(G39&gt;0,F39=""),"✕",AND(F39&gt;0,E39&gt;F39),"✕",TRUE,"○")</f>
        <v>○</v>
      </c>
      <c r="AF39" s="189" t="str" cm="1">
        <f t="array" ref="AF39">IF(OR($I$9="管理職/高プロ",$I$9="裁量",$I$9="固定残業代有"),IF(OR(C39="休日",C39="休暇"),IF(AND(D39="",E39="",F39="",G39="",H39="",$J$39=""),"○",_xlfn.IFS(OR(D39&lt;&gt;"",E39&lt;&gt;"",F39&lt;&gt;"",G39&lt;&gt;"",H39&lt;&gt;""),"✕",AND(OR($I$39&gt;0,$I$40&gt;0,$I$41&gt;0,$I$42&gt;0,$I$43&gt;0),COUNTA($J$39)=1),"○",TRUE,"✕")),"○"),"○")</f>
        <v>○</v>
      </c>
      <c r="AG39" s="75"/>
      <c r="AO39" s="30"/>
      <c r="AP39" s="30"/>
      <c r="AQ39" s="30"/>
      <c r="AR39" s="30"/>
      <c r="AS39" s="30"/>
    </row>
    <row r="40" spans="1:45" ht="17.100000000000001" customHeight="1">
      <c r="A40" s="7">
        <f>A39+1</f>
        <v>46109</v>
      </c>
      <c r="B40" s="46" t="str">
        <f t="shared" si="4"/>
        <v>土</v>
      </c>
      <c r="C40" s="95" t="s">
        <v>23</v>
      </c>
      <c r="D40" s="60"/>
      <c r="E40" s="15"/>
      <c r="F40" s="16"/>
      <c r="G40" s="17"/>
      <c r="H40" s="18"/>
      <c r="I40" s="6" t="str" cm="1">
        <f t="array" ref="I40">IFERROR(_xlfn.IFS(AND(D40&gt;0,E40=""),"--",AND(F40&gt;0,G40=""),"--",VALUE(TEXT(E40-D40,"[h]:mm"))+VALUE(TEXT(G40-F40,"[h]:mm"))-VALUE(TEXT(H40,"[h]:mm"))=0,"",VALUE(TEXT(E40-D40,"[h]:mm"))+VALUE(TEXT(G40-F40,"[h]:mm"))-VALUE(TEXT(H40,"[h]:mm"))&lt;0,"-",TRUE,(E40-D40)+(G40-F40)-H40),"-")</f>
        <v/>
      </c>
      <c r="J40" s="458"/>
      <c r="K40" s="459"/>
      <c r="L40" s="459"/>
      <c r="M40" s="459"/>
      <c r="N40" s="459"/>
      <c r="O40" s="459"/>
      <c r="P40" s="459"/>
      <c r="Q40" s="460"/>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$34)=0),"○",AND(I40="",COUNTA($J$34)=1),IF(OR($I$34&lt;&gt;"",$I$35&lt;&gt;"",$I$36&lt;&gt;"",$I$37&lt;&gt;"",$I$38&lt;&gt;"",$I$39&lt;&gt;"",$I$40&lt;&gt;""),"○","△"),AND(I40&gt;0,COUNTA($J$34)=1),"○",AND(I40="-",COUNTA($J$34)=1),"✕",TRUE,"✕")</f>
        <v>○</v>
      </c>
      <c r="AC40" s="75"/>
      <c r="AD40" s="75" t="str">
        <f t="shared" si="0"/>
        <v>○</v>
      </c>
      <c r="AE40" s="75" t="str" cm="1">
        <f t="array" ref="AE40">_xlfn.IFS(AND(E40&gt;0,D40=""),"✕",AND(G40&gt;0,F40=""),"✕",AND(F40&gt;0,E40&gt;F40),"✕",TRUE,"○")</f>
        <v>○</v>
      </c>
      <c r="AF40" s="189" t="str" cm="1">
        <f t="array" ref="AF40">IF(OR($I$9="管理職/高プロ",$I$9="裁量",$I$9="固定残業代有"),IF(OR(C40="休日",C40="休暇"),IF(AND(D40="",E40="",F40="",G40="",H40="",$J$39=""),"○",_xlfn.IFS(OR(D40&lt;&gt;"",E40&lt;&gt;"",F40&lt;&gt;"",G40&lt;&gt;"",H40&lt;&gt;""),"✕",AND(OR($I$39&gt;0,$I$40&gt;0,$I$41&gt;0,$I$42&gt;0,$I$43&gt;0),COUNTA($J$39)=1),"○",TRUE,"✕")),"○"),"○")</f>
        <v>○</v>
      </c>
      <c r="AG40" s="75"/>
      <c r="AO40" s="30"/>
      <c r="AP40" s="30"/>
      <c r="AQ40" s="30"/>
      <c r="AR40" s="30"/>
      <c r="AS40" s="30"/>
    </row>
    <row r="41" spans="1:45" ht="17.100000000000001" customHeight="1">
      <c r="A41" s="7">
        <f>IF(DAY(A40+1)&lt;4,"",A40+1)</f>
        <v>46110</v>
      </c>
      <c r="B41" s="46" t="str">
        <f t="shared" si="4"/>
        <v>日</v>
      </c>
      <c r="C41" s="95" t="s">
        <v>23</v>
      </c>
      <c r="D41" s="61"/>
      <c r="E41" s="14"/>
      <c r="F41" s="16"/>
      <c r="G41" s="17"/>
      <c r="H41" s="18"/>
      <c r="I41" s="6" t="str" cm="1">
        <f t="array" ref="I41">IFERROR(_xlfn.IFS(AND(D41&gt;0,E41=""),"--",AND(F41&gt;0,G41=""),"--",VALUE(TEXT(E41-D41,"[h]:mm"))+VALUE(TEXT(G41-F41,"[h]:mm"))-VALUE(TEXT(H41,"[h]:mm"))=0,"",VALUE(TEXT(E41-D41,"[h]:mm"))+VALUE(TEXT(G41-F41,"[h]:mm"))-VALUE(TEXT(H41,"[h]:mm"))&lt;0,"-",TRUE,(E41-D41)+(G41-F41)-H41),"-")</f>
        <v/>
      </c>
      <c r="J41" s="480"/>
      <c r="K41" s="453"/>
      <c r="L41" s="453"/>
      <c r="M41" s="453"/>
      <c r="N41" s="453"/>
      <c r="O41" s="453"/>
      <c r="P41" s="453"/>
      <c r="Q41" s="454"/>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_xlfn.IFS(AND(D41="",F41="",COUNTA($J$41)=0),"○",AND(I41="",COUNTA($J$41)=1),IF(OR($I$41&lt;&gt;"",$I$42&lt;&gt;"",$I$43&lt;&gt;""),"○","△"),AND(I41&gt;0,COUNTA($J$41)=1),"○",AND(I41="-",COUNTA($J$41)=1),"✕",TRUE,"✕")</f>
        <v>○</v>
      </c>
      <c r="AC41" s="75"/>
      <c r="AD41" s="75" t="str">
        <f t="shared" si="0"/>
        <v>○</v>
      </c>
      <c r="AE41" s="75" t="str" cm="1">
        <f t="array" ref="AE41">_xlfn.IFS(AND(E41&gt;0,D41=""),"✕",AND(G41&gt;0,F41=""),"✕",AND(F41&gt;0,E41&gt;F41),"✕",TRUE,"○")</f>
        <v>○</v>
      </c>
      <c r="AF41" s="189" t="str" cm="1">
        <f t="array" ref="AF41">IF(OR($I$9="管理職/高プロ",$I$9="裁量",$I$9="固定残業代有"),IF(OR(C41="休日",C41="休暇"),IF(AND(D41="",E41="",F41="",G41="",H41="",$J$39=""),"○",_xlfn.IFS(OR(D41&lt;&gt;"",E41&lt;&gt;"",F41&lt;&gt;"",G41&lt;&gt;"",H41&lt;&gt;""),"✕",AND(OR($I$39&gt;0,$I$40&gt;0,$I$41&gt;0,$I$42&gt;0,$I$43&gt;0),COUNTA($J$39)=1),"○",TRUE,"✕")),"○"),"○")</f>
        <v>○</v>
      </c>
      <c r="AG41" s="75"/>
      <c r="AO41" s="30"/>
      <c r="AP41" s="30"/>
      <c r="AQ41" s="30"/>
      <c r="AR41" s="30"/>
      <c r="AS41" s="30"/>
    </row>
    <row r="42" spans="1:45" ht="17.100000000000001" customHeight="1">
      <c r="A42" s="7">
        <f>IF(DAY(A40+2)&lt;4,"",A40+2)</f>
        <v>46111</v>
      </c>
      <c r="B42" s="46" t="str">
        <f t="shared" si="4"/>
        <v>月</v>
      </c>
      <c r="C42" s="95"/>
      <c r="D42" s="60"/>
      <c r="E42" s="15"/>
      <c r="F42" s="16"/>
      <c r="G42" s="17"/>
      <c r="H42" s="18"/>
      <c r="I42" s="6" t="str" cm="1">
        <f t="array" ref="I42">IFERROR(_xlfn.IFS(AND(D42&gt;0,E42=""),"--",AND(F42&gt;0,G42=""),"--",VALUE(TEXT(E42-D42,"[h]:mm"))+VALUE(TEXT(G42-F42,"[h]:mm"))-VALUE(TEXT(H42,"[h]:mm"))=0,"",VALUE(TEXT(E42-D42,"[h]:mm"))+VALUE(TEXT(G42-F42,"[h]:mm"))-VALUE(TEXT(H42,"[h]:mm"))&lt;0,"-",TRUE,(E42-D42)+(G42-F42)-H42),"-")</f>
        <v/>
      </c>
      <c r="J42" s="455"/>
      <c r="K42" s="456"/>
      <c r="L42" s="456"/>
      <c r="M42" s="456"/>
      <c r="N42" s="456"/>
      <c r="O42" s="456"/>
      <c r="P42" s="456"/>
      <c r="Q42" s="457"/>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_xlfn.IFS(AND(D42="",F42="",COUNTA($J$41)=0),"○",AND(I42="",COUNTA($J$41)=1),IF(OR($I$41&lt;&gt;"",$I$42&lt;&gt;"",$I$43&lt;&gt;""),"○","△"),AND(I42&gt;0,COUNTA($J$41)=1),"○",AND(I42="-",COUNTA($J$41)=1),"✕",TRUE,"✕")</f>
        <v>○</v>
      </c>
      <c r="AC42" s="75"/>
      <c r="AD42" s="75" t="str">
        <f t="shared" si="0"/>
        <v>○</v>
      </c>
      <c r="AE42" s="75" t="str" cm="1">
        <f t="array" ref="AE42">_xlfn.IFS(AND(E42&gt;0,D42=""),"✕",AND(G42&gt;0,F42=""),"✕",AND(F42&gt;0,E42&gt;F42),"✕",TRUE,"○")</f>
        <v>○</v>
      </c>
      <c r="AF42" s="189" t="str" cm="1">
        <f t="array" ref="AF42">IF(OR($I$9="管理職/高プロ",$I$9="裁量",$I$9="固定残業代有"),IF(OR(C42="休日",C42="休暇"),IF(AND(D42="",E42="",F42="",G42="",H42="",$J$39=""),"○",_xlfn.IFS(OR(D42&lt;&gt;"",E42&lt;&gt;"",F42&lt;&gt;"",G42&lt;&gt;"",H42&lt;&gt;""),"✕",AND(OR($I$39&gt;0,$I$40&gt;0,$I$41&gt;0,$I$42&gt;0,$I$43&gt;0),COUNTA($J$39)=1),"○",TRUE,"✕")),"○"),"○")</f>
        <v>○</v>
      </c>
      <c r="AG42" s="75"/>
      <c r="AO42" s="30"/>
      <c r="AP42" s="30"/>
      <c r="AQ42" s="30"/>
      <c r="AR42" s="30"/>
      <c r="AS42" s="30"/>
    </row>
    <row r="43" spans="1:45" ht="17.100000000000001" customHeight="1" thickBot="1">
      <c r="A43" s="8">
        <f>IF(DAY(A40+3)&lt;4,"",A40+3)</f>
        <v>46112</v>
      </c>
      <c r="B43" s="48" t="str">
        <f t="shared" si="4"/>
        <v>火</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481"/>
      <c r="K43" s="482"/>
      <c r="L43" s="482"/>
      <c r="M43" s="482"/>
      <c r="N43" s="482"/>
      <c r="O43" s="482"/>
      <c r="P43" s="482"/>
      <c r="Q43" s="483"/>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_xlfn.IFS(AND(D43="",F43="",COUNTA($J$41)=0),"○",AND(I43="",COUNTA($J$41)=1),IF(OR($I$41&lt;&gt;"",$I$42&lt;&gt;"",$I$43&lt;&gt;""),"○","△"),AND(I43&gt;0,COUNTA($J$41)=1),"○",AND(I43="-",COUNTA($J$41)=1),"✕",TRUE,"✕")</f>
        <v>○</v>
      </c>
      <c r="AC43" s="75"/>
      <c r="AD43" s="75" t="str">
        <f t="shared" si="0"/>
        <v>○</v>
      </c>
      <c r="AE43" s="75" t="str" cm="1">
        <f t="array" ref="AE43">_xlfn.IFS(AND(E43&gt;0,D43=""),"✕",AND(G43&gt;0,F43=""),"✕",AND(F43&gt;0,E43&gt;F43),"✕",TRUE,"○")</f>
        <v>○</v>
      </c>
      <c r="AF43" s="189" t="str" cm="1">
        <f t="array" ref="AF43">IF(OR($I$9="管理職/高プロ",$I$9="裁量",$I$9="固定残業代有"),IF(OR(C43="休日",C43="休暇"),IF(AND(D43="",E43="",F43="",G43="",H43="",$J$39=""),"○",_xlfn.IFS(OR(D43&lt;&gt;"",E43&lt;&gt;"",F43&lt;&gt;"",G43&lt;&gt;"",H43&lt;&gt;""),"✕",AND(OR($I$39&gt;0,$I$40&gt;0,$I$41&gt;0,$I$42&gt;0,$I$43&gt;0),COUNTA($J$39)=1),"○",TRUE,"✕")),"○"),"○")</f>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352" t="s">
        <v>10</v>
      </c>
      <c r="B46" s="353"/>
      <c r="C46" s="353"/>
      <c r="D46" s="353"/>
      <c r="E46" s="353"/>
      <c r="F46" s="353"/>
      <c r="G46" s="353"/>
      <c r="H46" s="353"/>
      <c r="I46" s="353"/>
      <c r="J46" s="353"/>
      <c r="K46" s="353"/>
      <c r="L46" s="353"/>
      <c r="M46" s="353"/>
      <c r="N46" s="353"/>
      <c r="O46" s="353"/>
      <c r="P46" s="353"/>
      <c r="Q46" s="354"/>
      <c r="AO46" s="30"/>
      <c r="AP46" s="30"/>
      <c r="AQ46" s="30"/>
      <c r="AR46" s="30"/>
      <c r="AS46" s="30"/>
    </row>
    <row r="47" spans="1:45" ht="10.5" customHeight="1" thickBot="1">
      <c r="A47" s="41"/>
      <c r="B47" s="65"/>
      <c r="C47" s="65"/>
      <c r="D47" s="355"/>
      <c r="E47" s="355"/>
      <c r="F47" s="66"/>
      <c r="G47" s="66"/>
      <c r="H47" s="66"/>
      <c r="I47" s="66"/>
      <c r="J47" s="355"/>
      <c r="K47" s="355"/>
      <c r="L47" s="355"/>
      <c r="M47" s="355"/>
      <c r="N47" s="355"/>
      <c r="O47" s="355"/>
      <c r="P47" s="355"/>
      <c r="Q47" s="356"/>
      <c r="AO47" s="30"/>
      <c r="AP47" s="30"/>
      <c r="AQ47" s="30"/>
      <c r="AR47" s="30"/>
      <c r="AS47" s="30"/>
    </row>
    <row r="48" spans="1:45" ht="17.100000000000001" customHeight="1" thickBot="1">
      <c r="A48" s="11"/>
      <c r="B48" s="357" t="s">
        <v>12</v>
      </c>
      <c r="C48" s="358"/>
      <c r="D48" s="359"/>
      <c r="E48" s="360"/>
      <c r="F48" s="64" t="s">
        <v>13</v>
      </c>
      <c r="G48" s="361"/>
      <c r="H48" s="362"/>
      <c r="I48" s="362"/>
      <c r="J48" s="363"/>
      <c r="K48" s="64" t="s">
        <v>11</v>
      </c>
      <c r="L48" s="410"/>
      <c r="M48" s="362"/>
      <c r="N48" s="362"/>
      <c r="O48" s="362"/>
      <c r="P48" s="36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406" t="s">
        <v>55</v>
      </c>
      <c r="B50" s="406"/>
      <c r="C50" s="406"/>
      <c r="D50" s="406"/>
      <c r="E50" s="406"/>
      <c r="F50" s="406"/>
      <c r="G50" s="406"/>
      <c r="H50" s="406"/>
      <c r="I50" s="406"/>
      <c r="J50" s="406"/>
      <c r="K50" s="406"/>
      <c r="L50" s="406"/>
      <c r="M50" s="406"/>
      <c r="N50" s="406"/>
      <c r="O50" s="406"/>
      <c r="P50" s="406"/>
      <c r="Q50" s="406"/>
      <c r="AO50" s="30"/>
      <c r="AP50" s="30"/>
      <c r="AQ50" s="30"/>
      <c r="AR50" s="30"/>
      <c r="AS50" s="30"/>
    </row>
    <row r="51" spans="1:45" ht="21" customHeight="1">
      <c r="A51" s="407"/>
      <c r="B51" s="407"/>
      <c r="C51" s="407"/>
      <c r="D51" s="407"/>
      <c r="E51" s="407"/>
      <c r="F51" s="407"/>
      <c r="G51" s="407"/>
      <c r="H51" s="407"/>
      <c r="I51" s="407"/>
      <c r="J51" s="407"/>
      <c r="K51" s="407"/>
      <c r="L51" s="407"/>
      <c r="M51" s="407"/>
      <c r="N51" s="407"/>
      <c r="O51" s="407"/>
      <c r="P51" s="407"/>
      <c r="Q51" s="407"/>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408" t="s">
        <v>144</v>
      </c>
      <c r="M53" s="409"/>
      <c r="N53" s="220" t="s">
        <v>21</v>
      </c>
      <c r="O53" s="221"/>
      <c r="P53" s="221"/>
      <c r="Q53" s="221"/>
      <c r="AI53" s="76"/>
    </row>
    <row r="54" spans="1:45" ht="12" hidden="1" outlineLevel="1" thickBot="1">
      <c r="A54" s="222">
        <f>$B$10</f>
        <v>21</v>
      </c>
      <c r="B54" s="223">
        <f>G10</f>
        <v>0</v>
      </c>
      <c r="C54" s="223"/>
      <c r="D54" s="224">
        <f>N10</f>
        <v>0</v>
      </c>
      <c r="E54" s="224">
        <f>COUNTIF($C$13:$C$43,"休暇")</f>
        <v>0</v>
      </c>
      <c r="F54" s="225">
        <f>A54-E54</f>
        <v>21</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97" t="str" cm="1">
        <f t="array" ref="L54">_xlfn.IFS(N54="裁量労働制",L57,N54="固定残業制",L58,N54="管理職",L56,N54="一般従業員",L59,N54="(大学・国研等)管理職",L60,N54="(大学・国研等)裁量労働制",L61,TRUE,"-")</f>
        <v>-</v>
      </c>
      <c r="M54" s="398"/>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21</v>
      </c>
      <c r="B56" s="223">
        <f>B54</f>
        <v>0</v>
      </c>
      <c r="C56" s="223"/>
      <c r="D56" s="233"/>
      <c r="E56" s="224">
        <f>E54</f>
        <v>0</v>
      </c>
      <c r="F56" s="225">
        <f>A56-E56</f>
        <v>21</v>
      </c>
      <c r="G56" s="233">
        <f>G54</f>
        <v>0</v>
      </c>
      <c r="H56" s="224">
        <f>H54</f>
        <v>0</v>
      </c>
      <c r="I56" s="224">
        <f>I54</f>
        <v>0</v>
      </c>
      <c r="J56" s="233">
        <f>J54</f>
        <v>0</v>
      </c>
      <c r="K56" s="219"/>
      <c r="L56" s="397">
        <f>ROUNDDOWN(IF((B56*F56-G56)&gt;=(H56+I56+J56),H56+J56,IF((B56*F56-G56)&lt;=(H56+I56+J56),(B56*F56-G56)*(H56+J56)/(H56+I56+J56))),2)</f>
        <v>0</v>
      </c>
      <c r="M56" s="398"/>
      <c r="N56" s="228" t="s">
        <v>84</v>
      </c>
      <c r="O56" s="228"/>
      <c r="P56" s="228"/>
      <c r="Q56" s="228"/>
    </row>
    <row r="57" spans="1:45" ht="12" hidden="1" outlineLevel="1" thickBot="1">
      <c r="A57" s="222">
        <f>A54</f>
        <v>21</v>
      </c>
      <c r="B57" s="223">
        <f>B54</f>
        <v>0</v>
      </c>
      <c r="C57" s="223"/>
      <c r="D57" s="234">
        <f>D54</f>
        <v>0</v>
      </c>
      <c r="E57" s="224">
        <f>E54</f>
        <v>0</v>
      </c>
      <c r="F57" s="225">
        <f>A57-E57</f>
        <v>21</v>
      </c>
      <c r="G57" s="233">
        <f>G54</f>
        <v>0</v>
      </c>
      <c r="H57" s="224">
        <f>H54</f>
        <v>0</v>
      </c>
      <c r="I57" s="224">
        <f>I54</f>
        <v>0</v>
      </c>
      <c r="J57" s="224">
        <f>J54</f>
        <v>0</v>
      </c>
      <c r="K57" s="219"/>
      <c r="L57" s="397">
        <f>ROUNDDOWN(IF((D57*F57-G57)&gt;=(H57+I57),H57,IF((D57*F57-G57)&lt;(H57+I57),(D57*F57-G57)/(H57+I57)*H57))+J57,2)</f>
        <v>0</v>
      </c>
      <c r="M57" s="398"/>
      <c r="N57" s="228" t="s">
        <v>16</v>
      </c>
      <c r="O57" s="228"/>
      <c r="P57" s="228"/>
      <c r="Q57" s="228"/>
    </row>
    <row r="58" spans="1:45" ht="12" hidden="1" outlineLevel="1" thickBot="1">
      <c r="A58" s="222">
        <f>A54</f>
        <v>21</v>
      </c>
      <c r="B58" s="223">
        <f>B54</f>
        <v>0</v>
      </c>
      <c r="C58" s="223"/>
      <c r="D58" s="234">
        <f>D54</f>
        <v>0</v>
      </c>
      <c r="E58" s="224">
        <f>E54</f>
        <v>0</v>
      </c>
      <c r="F58" s="225">
        <f>A58-E58</f>
        <v>21</v>
      </c>
      <c r="G58" s="233">
        <f>G54</f>
        <v>0</v>
      </c>
      <c r="H58" s="224">
        <f>H54</f>
        <v>0</v>
      </c>
      <c r="I58" s="224">
        <f>I54</f>
        <v>0</v>
      </c>
      <c r="J58" s="224">
        <f>J54</f>
        <v>0</v>
      </c>
      <c r="K58" s="219"/>
      <c r="L58" s="397">
        <f>ROUNDDOWN(IF((B58*F58-G58)&gt;=(H58+I58),H58,IF((H58+I58)&lt;(B58*F58-G58+D58),(B58*F58-G58)*H58/(H58+I58),(B58*F58-G58)*H58/(H58+I58)+((H58+I58)-(B58*F58-G58+D58))*H58/(H58+I58)))+J58,2)</f>
        <v>0</v>
      </c>
      <c r="M58" s="398"/>
      <c r="N58" s="228" t="s">
        <v>17</v>
      </c>
      <c r="O58" s="228"/>
      <c r="P58" s="228"/>
      <c r="Q58" s="228"/>
    </row>
    <row r="59" spans="1:45" ht="12" hidden="1" outlineLevel="1" thickBot="1">
      <c r="A59" s="235"/>
      <c r="B59" s="235"/>
      <c r="C59" s="235"/>
      <c r="D59" s="236"/>
      <c r="E59" s="236"/>
      <c r="F59" s="236"/>
      <c r="G59" s="236"/>
      <c r="H59" s="236"/>
      <c r="I59" s="236"/>
      <c r="J59" s="236"/>
      <c r="K59" s="235"/>
      <c r="L59" s="397">
        <f>H54+J54</f>
        <v>0</v>
      </c>
      <c r="M59" s="398"/>
      <c r="N59" s="228" t="s">
        <v>18</v>
      </c>
      <c r="O59" s="228"/>
      <c r="P59" s="228"/>
      <c r="Q59" s="228"/>
    </row>
    <row r="60" spans="1:45" ht="14.25" hidden="1" outlineLevel="1" thickBot="1">
      <c r="A60" s="222">
        <f>A54</f>
        <v>21</v>
      </c>
      <c r="B60" s="223">
        <f>B54</f>
        <v>0</v>
      </c>
      <c r="C60" s="223"/>
      <c r="D60" s="234"/>
      <c r="E60" s="224">
        <f>E54</f>
        <v>0</v>
      </c>
      <c r="F60" s="225">
        <f>A60-E60</f>
        <v>21</v>
      </c>
      <c r="G60" s="233"/>
      <c r="H60" s="224">
        <f>H54</f>
        <v>0</v>
      </c>
      <c r="I60" s="224">
        <f>I54</f>
        <v>0</v>
      </c>
      <c r="J60" s="224">
        <f>J54</f>
        <v>0</v>
      </c>
      <c r="K60" s="219"/>
      <c r="L60" s="397">
        <f>ROUNDDOWN(IF((A60*B60)&gt;=(H60+J60+I60),(A60*B60),IF((A60*B60)&lt;(H60+J60+I60),(H60+J60+I60))),2)</f>
        <v>0</v>
      </c>
      <c r="M60" s="399"/>
      <c r="N60" s="237" t="s">
        <v>108</v>
      </c>
      <c r="O60" s="228"/>
      <c r="P60" s="228"/>
      <c r="Q60" s="228"/>
    </row>
    <row r="61" spans="1:45" ht="14.25" hidden="1" outlineLevel="1" thickBot="1">
      <c r="A61" s="222">
        <f>A54</f>
        <v>21</v>
      </c>
      <c r="B61" s="223">
        <f>B54</f>
        <v>0</v>
      </c>
      <c r="C61" s="223"/>
      <c r="D61" s="234">
        <f>D54</f>
        <v>0</v>
      </c>
      <c r="E61" s="224">
        <f>E54</f>
        <v>0</v>
      </c>
      <c r="F61" s="225">
        <f>A61-E61</f>
        <v>21</v>
      </c>
      <c r="G61" s="233">
        <f>G54</f>
        <v>0</v>
      </c>
      <c r="H61" s="224">
        <f>H54</f>
        <v>0</v>
      </c>
      <c r="I61" s="224">
        <f>I54</f>
        <v>0</v>
      </c>
      <c r="J61" s="224">
        <f>J54</f>
        <v>0</v>
      </c>
      <c r="K61" s="219"/>
      <c r="L61" s="397">
        <f>ROUNDDOWN(IF((A61*D61)+G61&gt;=(H61+J61+I61),(A61*D61)+G61,IF((A61*D61)+G61&lt;(H61+J61+I61),(H61+J61+I61))),2)</f>
        <v>0</v>
      </c>
      <c r="M61" s="399"/>
      <c r="N61" s="237" t="s">
        <v>109</v>
      </c>
      <c r="O61" s="228"/>
      <c r="P61" s="228"/>
      <c r="Q61" s="228"/>
    </row>
    <row r="62" spans="1:45" ht="12" hidden="1" outlineLevel="1" thickBot="1">
      <c r="A62" s="235"/>
      <c r="B62" s="235"/>
      <c r="C62" s="235"/>
      <c r="D62" s="235"/>
      <c r="E62" s="235"/>
      <c r="F62" s="235"/>
      <c r="G62" s="235"/>
      <c r="H62" s="235"/>
      <c r="I62" s="235"/>
      <c r="J62" s="235"/>
      <c r="K62" s="235"/>
      <c r="L62" s="238"/>
      <c r="M62" s="238"/>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40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01"/>
      <c r="D64" s="402" t="str" cm="1">
        <f t="array" ref="D64">IF(AND(B95="",B126="",B157=""),"●",IF(_xlfn.IFS($N$54="管理職",B95,$N$54="裁量労働制",B126,$N$54="固定残業制",B157,TRUE,"")=0,"",_xlfn.IFS($N$54="管理職",B95,$N$54="裁量労働制",B126,$N$54="固定残業制",B157,TRUE,"")))</f>
        <v/>
      </c>
      <c r="E64" s="403"/>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40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05"/>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424"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25"/>
      <c r="N68" s="425"/>
      <c r="O68" s="426"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7"/>
      <c r="Q68" s="119"/>
    </row>
    <row r="69" spans="1:18" ht="16.5" customHeight="1">
      <c r="A69" s="115"/>
      <c r="B69" s="428"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9"/>
      <c r="D69" s="430"/>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1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1"/>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414" t="str" cm="1">
        <f t="array" ref="B71">IF(AND(B101="",B132="",B163=""),"●",IF(_xlfn.IFS($N$54="管理職",B101,$N$54="裁量労働制",B132,$N$54="固定残業制",B163,TRUE,"")=0,"",_xlfn.IFS($N$54="管理職",B101,$N$54="裁量労働制",B132,$N$54="固定残業制",B163,TRUE,"")))</f>
        <v/>
      </c>
      <c r="C71" s="414"/>
      <c r="D71" s="414"/>
      <c r="E71" s="414"/>
      <c r="F71" s="414"/>
      <c r="G71" s="432" t="str" cm="1">
        <f t="array" ref="G71">IF(AND(H101="",H132="",H163=""),"●",IF(_xlfn.IFS($N$54="管理職",H101,$N$54="裁量労働制",H132,$N$54="固定残業制",H163,TRUE,"")=0,"",_xlfn.IFS($N$54="管理職",H101,$N$54="裁量労働制",H132,$N$54="固定残業制",H163,TRUE,"")))</f>
        <v/>
      </c>
      <c r="H71" s="432"/>
      <c r="I71" s="80"/>
      <c r="J71" s="80"/>
      <c r="K71" s="239"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411" t="str" cm="1">
        <f t="array" ref="B72">IF(AND(B102="",B133="",B164=""),"●",IF(_xlfn.IFS($N$54="管理職",B102,$N$54="裁量労働制",B133,$N$54="固定残業制",B164,TRUE,"")=0,"",_xlfn.IFS($N$54="管理職",B102,$N$54="裁量労働制",B133,$N$54="固定残業制",B164,TRUE,"")))</f>
        <v/>
      </c>
      <c r="C72" s="412"/>
      <c r="D72" s="413"/>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0"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414" t="str" cm="1">
        <f t="array" ref="B76">IF(AND(B106="",B137="",B166=""),"●",IF(_xlfn.IFS($N$54="管理職",B106,$N$54="裁量労働制",B137,$N$54="固定残業制",B166,TRUE,"")=0,"",_xlfn.IFS($N$54="管理職",B106,$N$54="裁量労働制",B137,$N$54="固定残業制",B166,TRUE,"")))</f>
        <v/>
      </c>
      <c r="C76" s="414"/>
      <c r="D76" s="414"/>
      <c r="E76" s="414"/>
      <c r="F76" s="414"/>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415" t="str" cm="1">
        <f t="array" ref="B78">IF(AND(B108="",B139="",B168=""),"●",IF(_xlfn.IFS($N$54="管理職",B108,$N$54="裁量労働制",B139,$N$54="固定残業制",B168,TRUE,"")=0,"",_xlfn.IFS($N$54="管理職",B108,$N$54="裁量労働制",B139,$N$54="固定残業制",B168,TRUE,"")))</f>
        <v/>
      </c>
      <c r="C78" s="416"/>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2"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417" t="str" cm="1">
        <f t="array" ref="B83">IF(AND(B114="",B145="",B174=""),"●",IF(_xlfn.IFS($N$54="管理職",B114,$N$54="裁量労働制",B145,$N$54="固定残業制",B174,TRUE,"")=0,"",_xlfn.IFS($N$54="管理職",B114,$N$54="裁量労働制",B145,$N$54="固定残業制",B174,TRUE,"")))</f>
        <v/>
      </c>
      <c r="C83" s="418"/>
      <c r="D83" s="418"/>
      <c r="E83" s="419"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420"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421" t="str" cm="1">
        <f t="array" ref="B84">IF(AND(B115="",B146="",B175=""),"●",IF(_xlfn.IFS($N$54="管理職",B115,$N$54="裁量労働制",B146,$N$54="固定残業制",B175,TRUE,"")=0,"",_xlfn.IFS($N$54="管理職",B115,$N$54="裁量労働制",B146,$N$54="固定残業制",B175,TRUE,"")))</f>
        <v/>
      </c>
      <c r="C84" s="422" t="str" cm="1">
        <f t="array" ref="C84">IF(AND(C115="",C146="",C175=""),"●",IF(_xlfn.IFS($N$54="管理職",C115,$N$54="裁量労働制",C146,$N$54="固定残業制",C175,TRUE,"")=0,"",_xlfn.IFS($N$54="管理職",C115,$N$54="裁量労働制",C146,$N$54="固定残業制",C175,TRUE,"")))</f>
        <v>●</v>
      </c>
      <c r="D84" s="423"/>
      <c r="E84" s="418"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420"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417" t="str" cm="1">
        <f t="array" ref="B87">IF(AND(B118="",B149="",B178=""),"●",IF(_xlfn.IFS($N$54="管理職",B118,$N$54="裁量労働制",B149,$N$54="固定残業制",B178,TRUE,"")=0,"",_xlfn.IFS($N$54="管理職",B118,$N$54="裁量労働制",B149,$N$54="固定残業制",B178,TRUE,"")))</f>
        <v/>
      </c>
      <c r="C87" s="418"/>
      <c r="D87" s="418"/>
      <c r="E87" s="419"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420"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421" t="str" cm="1">
        <f t="array" ref="B88">IF(AND(B119="",B150="",B179=""),"●",IF(_xlfn.IFS($N$54="管理職",B119,$N$54="裁量労働制",B150,$N$54="固定残業制",B179,TRUE,"")=0,"",_xlfn.IFS($N$54="管理職",B119,$N$54="裁量労働制",B150,$N$54="固定残業制",B179,TRUE,"")))</f>
        <v/>
      </c>
      <c r="C88" s="422" t="str" cm="1">
        <f t="array" ref="C88">IF(AND(C119="",C150="",C179=""),"●",IF(_xlfn.IFS($N$54="管理職",C119,$N$54="裁量労働制",C150,$N$54="固定残業制",C179,TRUE,"")=0,"",_xlfn.IFS($N$54="管理職",C119,$N$54="裁量労働制",C150,$N$54="固定残業制",C179,TRUE,"")))</f>
        <v>●</v>
      </c>
      <c r="D88" s="423"/>
      <c r="E88" s="418"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420"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419" t="str" cm="1">
        <f t="array" ref="G90">IF(AND(G121="",G152="",G181=""),"●",IF(_xlfn.IFS($N$54="管理職",G121,$N$54="裁量労働制",G152,$N$54="固定残業制",G181,TRUE,"")=0,"",_xlfn.IFS($N$54="管理職",G121,$N$54="裁量労働制",G152,$N$54="固定残業制",G181,TRUE,"")))</f>
        <v/>
      </c>
      <c r="H90" s="3"/>
      <c r="I90" s="3"/>
      <c r="J90" s="243" t="str" cm="1">
        <f t="array" ref="J90">IF(AND(J121="",J152="",J181=""),"●",IF(_xlfn.IFS($N$54="管理職",J121,$N$54="裁量労働制",J152,$N$54="固定残業制",J181,TRUE,"")=0,"",_xlfn.IFS($N$54="管理職",J121,$N$54="裁量労働制",J152,$N$54="固定残業制",J181,TRUE,"")))</f>
        <v/>
      </c>
      <c r="K90" s="88"/>
      <c r="L90" s="44"/>
      <c r="M90" s="440" t="str" cm="1">
        <f t="array" ref="M90">IF(AND(M121="",M152="",M181=""),"●",IF(_xlfn.IFS($N$54="管理職",M121,$N$54="裁量労働制",M152,$N$54="固定残業制",M181,TRUE,"")=0,"",_xlfn.IFS($N$54="管理職",M121,$N$54="裁量労働制",M152,$N$54="固定残業制",M181,TRUE,"")))</f>
        <v/>
      </c>
      <c r="N90" s="441"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442" t="str" cm="1">
        <f t="array" ref="B91">IF(AND(B122="",B153="",B182=""),"●",IF(_xlfn.IFS($N$54="管理職",B122,$N$54="裁量労働制",B153,$N$54="固定残業制",B182,TRUE,"")=0,"",_xlfn.IFS($N$54="管理職",B122,$N$54="裁量労働制",B153,$N$54="固定残業制",B182,TRUE,"")))</f>
        <v/>
      </c>
      <c r="C91" s="423" t="str" cm="1">
        <f t="array" ref="C91">IF(AND(C122="",C153="",C182=""),"●",IF(_xlfn.IFS($N$54="管理職",C122,$N$54="裁量労働制",C153,$N$54="固定残業制",C182,TRUE,"")=0,"",_xlfn.IFS($N$54="管理職",C122,$N$54="裁量労働制",C153,$N$54="固定残業制",C182,TRUE,"")))</f>
        <v>●</v>
      </c>
      <c r="D91" s="139"/>
      <c r="E91" s="87"/>
      <c r="F91" s="244" t="str" cm="1">
        <f t="array" ref="F91">IF(AND(F122="",F153="",F182=""),"●",IF(_xlfn.IFS($N$54="管理職",F122,$N$54="裁量労働制",F153,$N$54="固定残業制",F182,TRUE,"")=0,"",_xlfn.IFS($N$54="管理職",F122,$N$54="裁量労働制",F153,$N$54="固定残業制",F182,TRUE,"")))</f>
        <v/>
      </c>
      <c r="G91" s="418"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50" t="s">
        <v>56</v>
      </c>
      <c r="B93" s="245" t="s">
        <v>135</v>
      </c>
      <c r="C93" s="246"/>
      <c r="D93" s="247"/>
      <c r="E93" s="247"/>
      <c r="F93" s="247"/>
      <c r="G93" s="247"/>
      <c r="H93" s="247"/>
      <c r="I93" s="247"/>
      <c r="J93" s="248"/>
      <c r="K93" s="248"/>
      <c r="L93" s="248"/>
      <c r="M93" s="248"/>
      <c r="N93" s="248"/>
      <c r="O93" s="248"/>
      <c r="P93" s="248"/>
      <c r="Q93" s="251"/>
    </row>
    <row r="94" spans="1:18" ht="16.5" hidden="1" outlineLevel="1">
      <c r="A94" s="252"/>
      <c r="B94" s="253" t="str">
        <f>$A$53</f>
        <v>所定労働日数(日/月)</v>
      </c>
      <c r="C94" s="249"/>
      <c r="D94" s="252"/>
      <c r="E94" s="236">
        <f>$A$54</f>
        <v>21</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21</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464">
        <f>O95</f>
        <v>0</v>
      </c>
      <c r="C99" s="465"/>
      <c r="D99" s="275"/>
      <c r="E99" s="276" t="str" cm="1">
        <f t="array" ref="E99">_xlfn.IFS(B99&lt;G99,"＜",B99&gt;=G99,"≧",TRUE,"")</f>
        <v>≧</v>
      </c>
      <c r="F99" s="257"/>
      <c r="G99" s="277">
        <f>$H$54+$I$54+$J$54</f>
        <v>0</v>
      </c>
      <c r="H99" s="252" t="s">
        <v>57</v>
      </c>
      <c r="I99" s="263" t="s">
        <v>58</v>
      </c>
      <c r="J99" s="277">
        <f>$H$54</f>
        <v>0</v>
      </c>
      <c r="K99" s="276" t="s">
        <v>86</v>
      </c>
      <c r="L99" s="439">
        <f>$I$54</f>
        <v>0</v>
      </c>
      <c r="M99" s="46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49"/>
      <c r="D100" s="275"/>
      <c r="E100" s="275"/>
      <c r="F100" s="275"/>
      <c r="G100" s="252"/>
      <c r="H100" s="277"/>
      <c r="I100" s="275" t="s">
        <v>87</v>
      </c>
      <c r="J100" s="275" t="s">
        <v>87</v>
      </c>
      <c r="K100" s="275" t="s">
        <v>87</v>
      </c>
      <c r="L100" s="249"/>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49"/>
      <c r="D101" s="275"/>
      <c r="E101" s="276"/>
      <c r="F101" s="266"/>
      <c r="G101" s="257"/>
      <c r="H101" s="277"/>
      <c r="I101" s="252"/>
      <c r="J101" s="263"/>
      <c r="K101" s="277"/>
      <c r="L101" s="249"/>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49"/>
      <c r="D102" s="275"/>
      <c r="E102" s="276"/>
      <c r="F102" s="277">
        <f>$H$54</f>
        <v>0</v>
      </c>
      <c r="G102" s="263"/>
      <c r="H102" s="252" t="s">
        <v>86</v>
      </c>
      <c r="I102" s="257"/>
      <c r="J102" s="256" t="str">
        <f>$J$53</f>
        <v>休日NEDO従事時間(h/月)</v>
      </c>
      <c r="K102" s="277"/>
      <c r="L102" s="249"/>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49"/>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49"/>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49"/>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49"/>
      <c r="D106" s="275"/>
      <c r="E106" s="219"/>
      <c r="F106" s="266"/>
      <c r="G106" s="277"/>
      <c r="H106" s="249"/>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439"/>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433">
        <f>O95</f>
        <v>0</v>
      </c>
      <c r="C108" s="434"/>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438"/>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49"/>
      <c r="D125" s="252"/>
      <c r="E125" s="236">
        <f>$A$54</f>
        <v>21</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21</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433">
        <f>O126</f>
        <v>0</v>
      </c>
      <c r="C130" s="434"/>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49"/>
      <c r="D131" s="275" t="s">
        <v>87</v>
      </c>
      <c r="E131" s="275" t="s">
        <v>87</v>
      </c>
      <c r="F131" s="275" t="s">
        <v>87</v>
      </c>
      <c r="G131" s="252"/>
      <c r="H131" s="277"/>
      <c r="I131" s="252"/>
      <c r="J131" s="263"/>
      <c r="K131" s="277"/>
      <c r="L131" s="249"/>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49"/>
      <c r="D132" s="275"/>
      <c r="E132" s="276"/>
      <c r="F132" s="266"/>
      <c r="G132" s="257"/>
      <c r="H132" s="277"/>
      <c r="I132" s="252"/>
      <c r="J132" s="263"/>
      <c r="K132" s="277"/>
      <c r="L132" s="249"/>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49"/>
      <c r="D133" s="275"/>
      <c r="E133" s="276"/>
      <c r="F133" s="277">
        <f>$H$54</f>
        <v>0</v>
      </c>
      <c r="G133" s="263"/>
      <c r="H133" s="277"/>
      <c r="I133" s="252"/>
      <c r="J133" s="263"/>
      <c r="K133" s="277"/>
      <c r="L133" s="249"/>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49"/>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49"/>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49"/>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49"/>
      <c r="D137" s="275"/>
      <c r="E137" s="219"/>
      <c r="F137" s="266"/>
      <c r="G137" s="277"/>
      <c r="H137" s="249"/>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49"/>
      <c r="J138" s="230"/>
      <c r="K138" s="232">
        <f>$H$54</f>
        <v>0</v>
      </c>
      <c r="L138" s="219"/>
      <c r="M138" s="435"/>
      <c r="N138" s="261"/>
      <c r="O138" s="437"/>
      <c r="P138" s="439"/>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433">
        <f>$O$126</f>
        <v>0</v>
      </c>
      <c r="C139" s="434"/>
      <c r="D139" s="275"/>
      <c r="E139" s="261" t="s">
        <v>51</v>
      </c>
      <c r="F139" s="300" t="str">
        <f>"("&amp;$H$138&amp;" "&amp;$K$138&amp;" + "&amp;$I$53&amp;" "&amp;$I$54&amp;")"</f>
        <v>(NEDO事業の従事時間(h/月) 0 + 他の公的事業従事時間(h/月) 0)</v>
      </c>
      <c r="G139" s="291"/>
      <c r="H139" s="292"/>
      <c r="I139" s="292"/>
      <c r="J139" s="292"/>
      <c r="K139" s="292"/>
      <c r="L139" s="292"/>
      <c r="M139" s="436"/>
      <c r="N139" s="296"/>
      <c r="O139" s="438"/>
      <c r="P139" s="438"/>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49"/>
      <c r="D156" s="252"/>
      <c r="E156" s="301">
        <f>A54</f>
        <v>21</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21</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462"/>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445" t="str">
        <f>TEXT($B$58*$F$58-G58,"###.00")&amp;" /固定除く"</f>
        <v>.00 /固定除く</v>
      </c>
      <c r="C161" s="438"/>
      <c r="D161" s="438"/>
      <c r="E161" s="276" t="str" cm="1">
        <f t="array" ref="E161">_xlfn.IFS(($B$58*$F$58-G58)&lt;G161,"＜",($B$58*$F$58-G58)&gt;=G161,"≧",TRUE,"")</f>
        <v>≧</v>
      </c>
      <c r="F161" s="257"/>
      <c r="G161" s="277">
        <f>$H$54+$I$54</f>
        <v>0</v>
      </c>
      <c r="H161" s="303" t="s">
        <v>57</v>
      </c>
      <c r="I161" s="263"/>
      <c r="J161" s="463">
        <f>$H$54</f>
        <v>0</v>
      </c>
      <c r="K161" s="438"/>
      <c r="L161" s="308"/>
      <c r="M161" s="296"/>
      <c r="N161" s="303" t="s">
        <v>61</v>
      </c>
      <c r="O161" s="296">
        <f>$I$54</f>
        <v>0</v>
      </c>
      <c r="P161" s="462"/>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49"/>
      <c r="D162" s="275"/>
      <c r="E162" s="276"/>
      <c r="F162" s="257"/>
      <c r="G162" s="252"/>
      <c r="H162" s="277"/>
      <c r="I162" s="252"/>
      <c r="J162" s="263"/>
      <c r="K162" s="277"/>
      <c r="L162" s="249"/>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437"/>
      <c r="P163" s="462"/>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445" t="str">
        <f>TEXT($B$58*$F$58+$D$58-G58,"###.00")&amp;" /固定含む"</f>
        <v>.00 /固定含む</v>
      </c>
      <c r="C164" s="438"/>
      <c r="D164" s="438"/>
      <c r="E164" s="276" t="str" cm="1">
        <f t="array" ref="E164">_xlfn.IFS(($B$58*$F$58+$D$58-G58)&lt;G164,"＜",($B$58*$F$58+$D$58-G58)&gt;=G164,"≧",TRUE,"")</f>
        <v>≧</v>
      </c>
      <c r="F164" s="257"/>
      <c r="G164" s="277">
        <f>$H$54+$I$54</f>
        <v>0</v>
      </c>
      <c r="H164" s="303" t="s">
        <v>57</v>
      </c>
      <c r="I164" s="277"/>
      <c r="J164" s="310">
        <f>$H$54</f>
        <v>0</v>
      </c>
      <c r="K164" s="276"/>
      <c r="L164" s="311" t="s">
        <v>61</v>
      </c>
      <c r="M164" s="296"/>
      <c r="N164" s="296">
        <f>$I$54</f>
        <v>0</v>
      </c>
      <c r="O164" s="438"/>
      <c r="P164" s="462"/>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49"/>
      <c r="D165" s="275" t="s">
        <v>87</v>
      </c>
      <c r="E165" s="275" t="s">
        <v>87</v>
      </c>
      <c r="F165" s="275" t="s">
        <v>87</v>
      </c>
      <c r="G165" s="252"/>
      <c r="H165" s="277"/>
      <c r="I165" s="252"/>
      <c r="J165" s="263"/>
      <c r="K165" s="277"/>
      <c r="L165" s="249"/>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49"/>
      <c r="D166" s="275" t="s">
        <v>87</v>
      </c>
      <c r="E166" s="275" t="s">
        <v>87</v>
      </c>
      <c r="F166" s="275" t="s">
        <v>87</v>
      </c>
      <c r="G166" s="252"/>
      <c r="H166" s="277"/>
      <c r="I166" s="252"/>
      <c r="J166" s="263"/>
      <c r="K166" s="277"/>
      <c r="L166" s="249"/>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49"/>
      <c r="D167" s="275" t="s">
        <v>87</v>
      </c>
      <c r="E167" s="275" t="s">
        <v>87</v>
      </c>
      <c r="F167" s="275" t="s">
        <v>87</v>
      </c>
      <c r="G167" s="252"/>
      <c r="H167" s="277"/>
      <c r="I167" s="235"/>
      <c r="J167" s="263"/>
      <c r="K167" s="277"/>
      <c r="L167" s="249"/>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49"/>
      <c r="D168" s="275" t="s">
        <v>87</v>
      </c>
      <c r="E168" s="275" t="s">
        <v>87</v>
      </c>
      <c r="F168" s="275" t="s">
        <v>87</v>
      </c>
      <c r="G168" s="252"/>
      <c r="H168" s="277"/>
      <c r="I168" s="252"/>
      <c r="J168" s="263"/>
      <c r="K168" s="277"/>
      <c r="L168" s="249"/>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49"/>
      <c r="D169" s="275"/>
      <c r="E169" s="275"/>
      <c r="F169" s="275"/>
      <c r="G169" s="252"/>
      <c r="H169" s="277"/>
      <c r="I169" s="252"/>
      <c r="J169" s="263"/>
      <c r="K169" s="277"/>
      <c r="L169" s="249"/>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49"/>
      <c r="C170" s="249"/>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49"/>
      <c r="D171" s="275"/>
      <c r="E171" s="276"/>
      <c r="F171" s="277">
        <f>H54</f>
        <v>0</v>
      </c>
      <c r="G171" s="263"/>
      <c r="H171" s="277"/>
      <c r="I171" s="252"/>
      <c r="J171" s="263"/>
      <c r="K171" s="277"/>
      <c r="L171" s="249"/>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49"/>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49"/>
      <c r="C173" s="249"/>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437" t="s">
        <v>51</v>
      </c>
      <c r="F174" s="252"/>
      <c r="G174" s="252"/>
      <c r="H174" s="267" t="str">
        <f>$H$53</f>
        <v>NEDO事業の従事時間(h/月)</v>
      </c>
      <c r="I174" s="249"/>
      <c r="J174" s="230"/>
      <c r="K174" s="232">
        <f>$H$54</f>
        <v>0</v>
      </c>
      <c r="L174" s="219"/>
      <c r="M174" s="219"/>
      <c r="N174" s="461"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445" t="str">
        <f>TEXT($B$58*$F$58-G58,"###.00")&amp;" /固定除く"</f>
        <v>.00 /固定除く</v>
      </c>
      <c r="C175" s="438"/>
      <c r="D175" s="438"/>
      <c r="E175" s="438"/>
      <c r="F175" s="300" t="str">
        <f>H174&amp;" "&amp;K$174&amp;" + "&amp;$I$53&amp;" "&amp;$I$54</f>
        <v>NEDO事業の従事時間(h/月) 0 + 他の公的事業従事時間(h/月) 0</v>
      </c>
      <c r="G175" s="291"/>
      <c r="H175" s="292"/>
      <c r="I175" s="292"/>
      <c r="J175" s="292"/>
      <c r="K175" s="292"/>
      <c r="L175" s="292"/>
      <c r="M175" s="219"/>
      <c r="N175" s="461"/>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49"/>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49"/>
      <c r="C177" s="249"/>
      <c r="D177" s="275"/>
      <c r="E177" s="219"/>
      <c r="F177" s="266"/>
      <c r="G177" s="277"/>
      <c r="H177" s="249"/>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437" t="s">
        <v>51</v>
      </c>
      <c r="F178" s="252"/>
      <c r="G178" s="252"/>
      <c r="H178" s="267" t="str">
        <f>$H$53</f>
        <v>NEDO事業の従事時間(h/月)</v>
      </c>
      <c r="I178" s="249"/>
      <c r="J178" s="230"/>
      <c r="K178" s="232">
        <f>$H$54</f>
        <v>0</v>
      </c>
      <c r="L178" s="219"/>
      <c r="M178" s="219"/>
      <c r="N178" s="461"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445" t="str">
        <f>TEXT($B$58*$F$58-G58,"###.00")&amp;" /固定除く"</f>
        <v>.00 /固定除く</v>
      </c>
      <c r="C179" s="438"/>
      <c r="D179" s="438"/>
      <c r="E179" s="438"/>
      <c r="F179" s="300" t="str">
        <f>H178&amp;" "&amp;K$174&amp;" + "&amp;$I$53&amp;" "&amp;$I$54</f>
        <v>NEDO事業の従事時間(h/月) 0 + 他の公的事業従事時間(h/月) 0</v>
      </c>
      <c r="G179" s="291"/>
      <c r="H179" s="292"/>
      <c r="I179" s="292"/>
      <c r="J179" s="292"/>
      <c r="K179" s="292"/>
      <c r="L179" s="292"/>
      <c r="M179" s="219"/>
      <c r="N179" s="461"/>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49"/>
      <c r="D180" s="275"/>
      <c r="E180" s="219"/>
      <c r="F180" s="266"/>
      <c r="G180" s="280" t="s">
        <v>61</v>
      </c>
      <c r="H180" s="249"/>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49"/>
      <c r="D181" s="257"/>
      <c r="E181" s="257"/>
      <c r="F181" s="319" t="str">
        <f>$O$156</f>
        <v>所定労働時間(h/月)</v>
      </c>
      <c r="G181" s="437" t="s">
        <v>51</v>
      </c>
      <c r="H181" s="252"/>
      <c r="I181" s="252"/>
      <c r="J181" s="267" t="str">
        <f>$H$53</f>
        <v>NEDO事業の従事時間(h/月)</v>
      </c>
      <c r="K181" s="249"/>
      <c r="L181" s="230"/>
      <c r="M181" s="443">
        <f>$H$54</f>
        <v>0</v>
      </c>
      <c r="N181" s="444"/>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445" t="str">
        <f>"( "&amp;H58+I58</f>
        <v>( 0</v>
      </c>
      <c r="C182" s="438"/>
      <c r="D182" s="320"/>
      <c r="E182" s="275"/>
      <c r="F182" s="288" t="str">
        <f>"ー　 "&amp;B58*F58-G58+D58&amp;"/固定含む )"</f>
        <v>ー　 0/固定含む )</v>
      </c>
      <c r="G182" s="438"/>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49"/>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49"/>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21</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433">
        <f>O188</f>
        <v>0</v>
      </c>
      <c r="C192" s="434"/>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49"/>
      <c r="D193" s="275"/>
      <c r="E193" s="275"/>
      <c r="F193" s="275"/>
      <c r="G193" s="252"/>
      <c r="H193" s="277"/>
      <c r="I193" s="252"/>
      <c r="J193" s="263"/>
      <c r="K193" s="277"/>
      <c r="L193" s="249"/>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49"/>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21</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433">
        <f>O219</f>
        <v>0</v>
      </c>
      <c r="C223" s="434"/>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49"/>
      <c r="D224" s="275"/>
      <c r="E224" s="275"/>
      <c r="F224" s="275"/>
      <c r="G224" s="252"/>
      <c r="H224" s="277"/>
      <c r="I224" s="252"/>
      <c r="J224" s="263"/>
      <c r="K224" s="277"/>
      <c r="L224" s="249"/>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nANA9cFe+g/ABGgm66IhWmWxDZ0WGAzH8wWJJ4gmXJmFvV0dgRLjL/lE3MWJnkJnMY2pmqx97Oy4JAY8Ydf3mw==" saltValue="1gs9LVTezCkctcIMGT57cg==" spinCount="100000" sheet="1" formatRows="0" selectLockedCells="1"/>
  <dataConsolidate/>
  <mergeCells count="114">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90:G91"/>
    <mergeCell ref="M90:N90"/>
    <mergeCell ref="B91:C91"/>
    <mergeCell ref="B76:F76"/>
    <mergeCell ref="B78:C78"/>
    <mergeCell ref="B83:D83"/>
    <mergeCell ref="E83:E84"/>
    <mergeCell ref="N83:N84"/>
    <mergeCell ref="B84:D84"/>
    <mergeCell ref="B72:D72"/>
    <mergeCell ref="L60:M60"/>
    <mergeCell ref="L61:M61"/>
    <mergeCell ref="B64:C64"/>
    <mergeCell ref="D64:E64"/>
    <mergeCell ref="B65:C65"/>
    <mergeCell ref="L68:N68"/>
    <mergeCell ref="B87:D87"/>
    <mergeCell ref="E87:E88"/>
    <mergeCell ref="N87:N88"/>
    <mergeCell ref="B88:D88"/>
    <mergeCell ref="B48:C48"/>
    <mergeCell ref="D48:E48"/>
    <mergeCell ref="G48:J48"/>
    <mergeCell ref="A50:Q51"/>
    <mergeCell ref="L48:P48"/>
    <mergeCell ref="O68:P68"/>
    <mergeCell ref="B69:D69"/>
    <mergeCell ref="L69:M69"/>
    <mergeCell ref="B71:F71"/>
    <mergeCell ref="G71:H71"/>
    <mergeCell ref="J34:Q40"/>
    <mergeCell ref="J41:Q43"/>
    <mergeCell ref="L53:M53"/>
    <mergeCell ref="L54:M54"/>
    <mergeCell ref="L56:M56"/>
    <mergeCell ref="L57:M57"/>
    <mergeCell ref="L58:M58"/>
    <mergeCell ref="L59:M59"/>
    <mergeCell ref="D47:E47"/>
    <mergeCell ref="J47:Q47"/>
    <mergeCell ref="I1:M1"/>
    <mergeCell ref="O1:P1"/>
    <mergeCell ref="R1:R3"/>
    <mergeCell ref="Y1:Y12"/>
    <mergeCell ref="E7:P7"/>
    <mergeCell ref="C8:D8"/>
    <mergeCell ref="A46:Q46"/>
    <mergeCell ref="O10:P10"/>
    <mergeCell ref="A11:A12"/>
    <mergeCell ref="B11:B12"/>
    <mergeCell ref="C11:C12"/>
    <mergeCell ref="D11:G11"/>
    <mergeCell ref="H11:H12"/>
    <mergeCell ref="I11:I12"/>
    <mergeCell ref="J11:Q12"/>
    <mergeCell ref="A9:A10"/>
    <mergeCell ref="E9:H9"/>
    <mergeCell ref="I9:J9"/>
    <mergeCell ref="N9:P9"/>
    <mergeCell ref="C10:D10"/>
    <mergeCell ref="E10:F10"/>
    <mergeCell ref="J13:Q19"/>
    <mergeCell ref="J20:Q26"/>
    <mergeCell ref="J27:Q33"/>
    <mergeCell ref="E8:H8"/>
    <mergeCell ref="N8:P8"/>
    <mergeCell ref="E6:P6"/>
    <mergeCell ref="C7:D7"/>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s>
  <phoneticPr fontId="2"/>
  <conditionalFormatting sqref="A13:I43">
    <cfRule type="expression" dxfId="55" priority="91">
      <formula>OR($C13="休暇",$C13="休日")</formula>
    </cfRule>
  </conditionalFormatting>
  <conditionalFormatting sqref="B13:B43">
    <cfRule type="expression" dxfId="54" priority="89">
      <formula>$B13="日"</formula>
    </cfRule>
    <cfRule type="expression" dxfId="53" priority="90">
      <formula>$B13="土"</formula>
    </cfRule>
  </conditionalFormatting>
  <conditionalFormatting sqref="B64 B68 F68 B71">
    <cfRule type="expression" dxfId="52" priority="35">
      <formula>OR($N$54="管理職",$N$54="裁量労働制",$N$54="固定残業制")</formula>
    </cfRule>
  </conditionalFormatting>
  <conditionalFormatting sqref="B64 B68 F68">
    <cfRule type="expression" dxfId="51" priority="3">
      <formula>OR($N$54="(大学・国研等)管理職",$N$54="(大学・国研等)裁量労働制")</formula>
    </cfRule>
  </conditionalFormatting>
  <conditionalFormatting sqref="B76">
    <cfRule type="expression" dxfId="50" priority="15">
      <formula>OR($N$54="管理職",$N$54="裁量労働制")</formula>
    </cfRule>
  </conditionalFormatting>
  <conditionalFormatting sqref="B77">
    <cfRule type="expression" dxfId="49" priority="29">
      <formula>OR($N$54="管理職",$N$54="裁量労働制")</formula>
    </cfRule>
  </conditionalFormatting>
  <conditionalFormatting sqref="B80">
    <cfRule type="expression" dxfId="48" priority="27">
      <formula>$N$54="固定残業制"</formula>
    </cfRule>
  </conditionalFormatting>
  <conditionalFormatting sqref="B83 B87 B90">
    <cfRule type="expression" dxfId="47" priority="24">
      <formula>$N$54="固定残業制"</formula>
    </cfRule>
  </conditionalFormatting>
  <conditionalFormatting sqref="B84 B88 B91">
    <cfRule type="expression" dxfId="46" priority="21">
      <formula>$N$54="固定残業制"</formula>
    </cfRule>
  </conditionalFormatting>
  <conditionalFormatting sqref="B65:C65 B69:C69 F69 B72:C72 B78:C78">
    <cfRule type="expression" dxfId="45" priority="9">
      <formula>OR($N$54="管理職",$N$54="裁量労働制")</formula>
    </cfRule>
  </conditionalFormatting>
  <conditionalFormatting sqref="B65:C65 B69:C69 F69 B72:C72">
    <cfRule type="expression" dxfId="44" priority="33">
      <formula>OR($N$54="管理職",$N$54="裁量労働制",$N$54="固定残業制")</formula>
    </cfRule>
  </conditionalFormatting>
  <conditionalFormatting sqref="B65:C65 B69:C69 F69">
    <cfRule type="expression" dxfId="43" priority="2">
      <formula>OR($N$54="(大学・国研等)管理職",$N$54="(大学・国研等)裁量労働制")</formula>
    </cfRule>
  </conditionalFormatting>
  <conditionalFormatting sqref="B69:D69">
    <cfRule type="expression" dxfId="42" priority="7">
      <formula>OR($N$54="管理職",$N$54="裁量労働制",$N$54="固定残業制",$N$54="(大学・国研等)管理職",$N$54="(大学・国研等)裁量労働制")</formula>
    </cfRule>
  </conditionalFormatting>
  <conditionalFormatting sqref="C64 F64:O64 C68 G68:O68 C71:N71">
    <cfRule type="expression" dxfId="41" priority="14">
      <formula>OR($N$54="管理職",$N$54="裁量労働制",$N$54="固定残業制")</formula>
    </cfRule>
  </conditionalFormatting>
  <conditionalFormatting sqref="C80:L80">
    <cfRule type="expression" dxfId="40" priority="25">
      <formula>$N$54="固定残業制"</formula>
    </cfRule>
  </conditionalFormatting>
  <conditionalFormatting sqref="C83:L83 C90:N90 C87:E87">
    <cfRule type="expression" dxfId="39" priority="18">
      <formula>$N$54="固定残業制"</formula>
    </cfRule>
  </conditionalFormatting>
  <conditionalFormatting sqref="C84:L84 C88:L88 C91:N91">
    <cfRule type="expression" dxfId="38" priority="19">
      <formula>$N$54="固定残業制"</formula>
    </cfRule>
  </conditionalFormatting>
  <conditionalFormatting sqref="C76:N76">
    <cfRule type="expression" dxfId="37" priority="34">
      <formula>OR($N$54="管理職",$N$54="裁量労働制")</formula>
    </cfRule>
  </conditionalFormatting>
  <conditionalFormatting sqref="C78:N78">
    <cfRule type="expression" dxfId="36" priority="32">
      <formula>OR($N$54="管理職",$N$54="裁量労働制")</formula>
    </cfRule>
  </conditionalFormatting>
  <conditionalFormatting sqref="C64:O64 C68 G68:O68">
    <cfRule type="expression" dxfId="35" priority="12">
      <formula>OR($N$54="管理職",$N$54="裁量労働制",$N$54="固定残業制",$N$54="(大学・国研等)管理職",$N$54="(大学・国研等)裁量労働制")</formula>
    </cfRule>
  </conditionalFormatting>
  <conditionalFormatting sqref="D65">
    <cfRule type="expression" dxfId="34" priority="1">
      <formula>OR($N$54="(大学・国研等)管理職",$N$54="(大学・国研等)裁量労働制")</formula>
    </cfRule>
  </conditionalFormatting>
  <conditionalFormatting sqref="D38:E39">
    <cfRule type="expression" dxfId="33" priority="37">
      <formula>OR($C38="休暇",$C38="休日")</formula>
    </cfRule>
  </conditionalFormatting>
  <conditionalFormatting sqref="D65:O65 C69 G69:O69 C72:N72">
    <cfRule type="expression" dxfId="32" priority="11">
      <formula>OR($N$54="管理職",$N$54="裁量労働制",$N$54="固定残業制")</formula>
    </cfRule>
  </conditionalFormatting>
  <conditionalFormatting sqref="D65:O65 C69 G69:O69">
    <cfRule type="expression" dxfId="31" priority="5">
      <formula>OR($N$54="(大学・国研等)管理職",$N$54="(大学・国研等)裁量労働制")</formula>
    </cfRule>
  </conditionalFormatting>
  <conditionalFormatting sqref="E10:F10">
    <cfRule type="expression" dxfId="30" priority="76">
      <formula>OR(I9="管理職/高プロ",I9="固定残業代有",I9="(大学・国研等)管理職/高プロ")</formula>
    </cfRule>
  </conditionalFormatting>
  <conditionalFormatting sqref="F83:L83 H90:N90">
    <cfRule type="expression" dxfId="29" priority="6">
      <formula>$N$54="固定残業制"</formula>
    </cfRule>
  </conditionalFormatting>
  <conditionalFormatting sqref="F87:L87">
    <cfRule type="expression" dxfId="28" priority="20">
      <formula>$N$54="固定残業制"</formula>
    </cfRule>
  </conditionalFormatting>
  <conditionalFormatting sqref="F77:N77">
    <cfRule type="expression" dxfId="27" priority="16">
      <formula>OR($N$54="管理職",$N$54="裁量労働制")</formula>
    </cfRule>
  </conditionalFormatting>
  <conditionalFormatting sqref="G10">
    <cfRule type="expression" dxfId="26" priority="78">
      <formula>OR($I$9="管理職/高プロ",$I$9="固定残業代有",$I$9="(大学・国研等)管理職/高プロ")</formula>
    </cfRule>
  </conditionalFormatting>
  <conditionalFormatting sqref="H2">
    <cfRule type="expression" dxfId="25" priority="85">
      <formula>COUNTA($F$1)=1</formula>
    </cfRule>
  </conditionalFormatting>
  <conditionalFormatting sqref="H10">
    <cfRule type="expression" dxfId="24" priority="74">
      <formula>OR($I$9="管理職/高プロ",$I$9="裁量",$I$9="固定残業代有",$I$9="(大学・国研等)裁量")</formula>
    </cfRule>
  </conditionalFormatting>
  <conditionalFormatting sqref="I9:J9">
    <cfRule type="expression" dxfId="23" priority="87">
      <formula>COUNTA($F$1)=1</formula>
    </cfRule>
  </conditionalFormatting>
  <conditionalFormatting sqref="I1:M1">
    <cfRule type="expression" dxfId="22" priority="88">
      <formula>$I$1&lt;&gt;"-"</formula>
    </cfRule>
  </conditionalFormatting>
  <conditionalFormatting sqref="J10">
    <cfRule type="expression" dxfId="21" priority="75">
      <formula>OR($I$9="管理職/高プロ",$I$9="裁量",$I$9="固定残業代有",$I$9="(大学・国研等)裁量")</formula>
    </cfRule>
  </conditionalFormatting>
  <conditionalFormatting sqref="K10">
    <cfRule type="expression" dxfId="20" priority="77">
      <formula>OR($I$9="裁量",$I$9="固定残業代有",$I$9="(大学・国研等)裁量")</formula>
    </cfRule>
  </conditionalFormatting>
  <conditionalFormatting sqref="M80">
    <cfRule type="expression" dxfId="19" priority="26">
      <formula>$N$54="固定残業制"</formula>
    </cfRule>
  </conditionalFormatting>
  <conditionalFormatting sqref="M83 M87 O90">
    <cfRule type="expression" dxfId="18" priority="23">
      <formula>$N$54="固定残業制"</formula>
    </cfRule>
  </conditionalFormatting>
  <conditionalFormatting sqref="M84 M88 O91">
    <cfRule type="expression" dxfId="17" priority="22">
      <formula>$N$54="固定残業制"</formula>
    </cfRule>
  </conditionalFormatting>
  <conditionalFormatting sqref="N10">
    <cfRule type="expression" dxfId="16" priority="79">
      <formula>OR($I$9="裁量",$I$9="固定残業代有",$I$9="(大学・国研等)裁量")</formula>
    </cfRule>
  </conditionalFormatting>
  <conditionalFormatting sqref="O10">
    <cfRule type="expression" dxfId="15" priority="80">
      <formula>OR($H$2="あり",$Q$2="あり")</formula>
    </cfRule>
  </conditionalFormatting>
  <conditionalFormatting sqref="O76">
    <cfRule type="expression" dxfId="14" priority="31">
      <formula>OR($N$54="管理職",$N$54="裁量労働制")</formula>
    </cfRule>
  </conditionalFormatting>
  <conditionalFormatting sqref="O77">
    <cfRule type="expression" dxfId="13" priority="10">
      <formula>OR(,$N$54="管理職",$N$54="裁量労働制")</formula>
    </cfRule>
  </conditionalFormatting>
  <conditionalFormatting sqref="O78">
    <cfRule type="expression" dxfId="12" priority="28">
      <formula>OR($N$54="管理職",$N$54="裁量労働制")</formula>
    </cfRule>
  </conditionalFormatting>
  <conditionalFormatting sqref="O80 O84 O88">
    <cfRule type="expression" dxfId="11" priority="17">
      <formula>$N$54="固定残業制"</formula>
    </cfRule>
  </conditionalFormatting>
  <conditionalFormatting sqref="P64 D68 O68:P68">
    <cfRule type="expression" dxfId="10" priority="4">
      <formula>OR($N$54="(大学・国研等)管理職",$N$54="(大学・国研等)裁量労働制")</formula>
    </cfRule>
  </conditionalFormatting>
  <conditionalFormatting sqref="P64 D68 P68 O71">
    <cfRule type="expression" dxfId="9" priority="13">
      <formula>OR($N$54="管理職",$N$54="裁量労働制",$N$54="固定残業制")</formula>
    </cfRule>
  </conditionalFormatting>
  <conditionalFormatting sqref="P65 P69 O72">
    <cfRule type="expression" dxfId="8" priority="8">
      <formula>OR($N$54="管理職",$N$54="裁量労働制",$N$54="固定残業制")</formula>
    </cfRule>
  </conditionalFormatting>
  <conditionalFormatting sqref="P65 P69">
    <cfRule type="expression" dxfId="7" priority="30">
      <formula>OR($N$54="管理職",$N$54="裁量労働制",$N$54="(大学・国研等)管理職",$N$54="(大学・国研等)裁量労働制")</formula>
    </cfRule>
  </conditionalFormatting>
  <conditionalFormatting sqref="Q2">
    <cfRule type="expression" dxfId="6" priority="86">
      <formula>COUNTA($F$1)=1</formula>
    </cfRule>
  </conditionalFormatting>
  <conditionalFormatting sqref="Q10">
    <cfRule type="expression" dxfId="5" priority="81">
      <formula>OR($H$2="あり",$Q$2="あり")</formula>
    </cfRule>
  </conditionalFormatting>
  <conditionalFormatting sqref="AI1">
    <cfRule type="expression" dxfId="1" priority="92">
      <formula>COUNTIF(AI2:AI26,"○")=COUNTA($AH$2:$AH$26)</formula>
    </cfRule>
  </conditionalFormatting>
  <dataValidations count="8">
    <dataValidation type="custom" allowBlank="1" showInputMessage="1" showErrorMessage="1" sqref="I20" xr:uid="{CDA95FCC-D9E8-4685-8A96-34B436014F9E}">
      <formula1>IF($C20="休日",I20="",I20&gt;"*")</formula1>
    </dataValidation>
    <dataValidation type="list" allowBlank="1" showInputMessage="1" showErrorMessage="1" sqref="H2 Q2" xr:uid="{C87C3878-1B4E-47C4-9A94-B6B63E0008F4}">
      <formula1>"あり,なし"</formula1>
    </dataValidation>
    <dataValidation type="list" allowBlank="1" showInputMessage="1" showErrorMessage="1" sqref="F1:H1" xr:uid="{90E21534-D187-4E51-9078-E945D0C03BE8}">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A87B2401-103A-4E23-90F1-916239586E07}">
      <formula1>0</formula1>
    </dataValidation>
    <dataValidation type="time" allowBlank="1" showInputMessage="1" showErrorMessage="1" errorTitle="時刻を入力してください。" error="0:00から23:59までの時刻が入力できます。" sqref="H13:H43 F13:F43 D13:D43" xr:uid="{7ACCDCD9-8CF9-456F-8F78-697FC89E143A}">
      <formula1>0</formula1>
      <formula2>0.999988425925926</formula2>
    </dataValidation>
    <dataValidation type="list" allowBlank="1" showInputMessage="1" showErrorMessage="1" sqref="N55:P55" xr:uid="{660246C1-F0FC-4E04-BC05-DF8533CE7E89}">
      <formula1>"管理職,裁量労働制,固定残業制,一般従業員,エフォート"</formula1>
    </dataValidation>
    <dataValidation type="list" imeMode="on" allowBlank="1" sqref="I9:J9" xr:uid="{4C2375F7-43B4-47AB-A4C1-C5107DCE6352}">
      <formula1>"通常勤務,管理職/高プロ,裁量,固定残業代有,出向,(大学・国研等)管理職/高プロ,(大学・国研等)裁量,その他"</formula1>
    </dataValidation>
    <dataValidation type="list" allowBlank="1" showInputMessage="1" showErrorMessage="1" sqref="C13:C43" xr:uid="{8460A6F4-7D88-4CF1-BB16-8981916F714E}">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56C6CD61-48B1-46D5-857A-9E4E06D7560E}">
            <xm:f>NOT(ISERROR(SEARCH("✕",S13)))</xm:f>
            <xm:f>"✕"</xm:f>
            <x14:dxf>
              <font>
                <b/>
                <i val="0"/>
                <color rgb="FFFF0000"/>
              </font>
              <fill>
                <patternFill patternType="none">
                  <bgColor auto="1"/>
                </patternFill>
              </fill>
            </x14:dxf>
          </x14:cfRule>
          <xm:sqref>S13:V43</xm:sqref>
        </x14:conditionalFormatting>
        <x14:conditionalFormatting xmlns:xm="http://schemas.microsoft.com/office/excel/2006/main">
          <x14:cfRule type="containsText" priority="84" operator="containsText" id="{31090246-748E-4B60-9678-02FEBCA165AC}">
            <xm:f>NOT(ISERROR(SEARCH("✕",S1)))</xm:f>
            <xm:f>"✕"</xm:f>
            <x14:dxf>
              <font>
                <b/>
                <i val="0"/>
                <color rgb="FFFF0000"/>
              </font>
              <fill>
                <patternFill patternType="none">
                  <bgColor auto="1"/>
                </patternFill>
              </fill>
            </x14:dxf>
          </x14:cfRule>
          <xm:sqref>S1:X12 AG1:AG43 W13:Y44</xm:sqref>
        </x14:conditionalFormatting>
        <x14:conditionalFormatting xmlns:xm="http://schemas.microsoft.com/office/excel/2006/main">
          <x14:cfRule type="containsText" priority="82" operator="containsText" id="{97857FBA-0BB2-4CCF-A3C6-B580A8ED1277}">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36" operator="containsText" id="{0241AD7B-53E6-46CD-A83D-2448C49B31EF}">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BEE32-E4BB-42EF-A758-9FB7A7FE39B5}">
  <dimension ref="A1:CZ248"/>
  <sheetViews>
    <sheetView showGridLines="0"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5" style="1" customWidth="1"/>
    <col min="11" max="11" width="5.75" style="1" customWidth="1"/>
    <col min="12" max="12" width="5.875" style="1" customWidth="1"/>
    <col min="13" max="13" width="3.75" style="1" customWidth="1"/>
    <col min="14" max="14" width="7.375" style="1" customWidth="1"/>
    <col min="15" max="15" width="6.125" style="1" customWidth="1"/>
    <col min="16"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2.3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341" t="s">
        <v>166</v>
      </c>
      <c r="B1" s="342"/>
      <c r="C1" s="342"/>
      <c r="D1" s="342"/>
      <c r="E1" s="342"/>
      <c r="F1" s="343" t="s">
        <v>110</v>
      </c>
      <c r="G1" s="344"/>
      <c r="H1" s="344"/>
      <c r="I1" s="345" t="str">
        <f>IF(AI1="エラーなし","-","コメント(S列)をご確認ください。")</f>
        <v>コメント(S列)をご確認ください。</v>
      </c>
      <c r="J1" s="346"/>
      <c r="K1" s="346"/>
      <c r="L1" s="346"/>
      <c r="M1" s="346"/>
      <c r="N1" s="34" t="str">
        <f>IF($F$1="委託業務従事日誌","契約管理番号：","事業番号：")</f>
        <v>契約管理番号：</v>
      </c>
      <c r="O1" s="347" t="s">
        <v>162</v>
      </c>
      <c r="P1" s="348"/>
      <c r="Q1" s="12" t="str">
        <f>IF($F$1="委託業務従事日誌","別紙７","")</f>
        <v>別紙７</v>
      </c>
      <c r="R1" s="349" t="s">
        <v>50</v>
      </c>
      <c r="S1" s="85" t="s">
        <v>94</v>
      </c>
      <c r="T1" s="105"/>
      <c r="U1" s="80"/>
      <c r="V1" s="80"/>
      <c r="W1" s="80"/>
      <c r="X1" s="80"/>
      <c r="Y1" s="326" t="s">
        <v>77</v>
      </c>
      <c r="Z1" s="326" t="s">
        <v>78</v>
      </c>
      <c r="AA1" s="326" t="s">
        <v>79</v>
      </c>
      <c r="AB1" s="326" t="s">
        <v>80</v>
      </c>
      <c r="AC1" s="326" t="s">
        <v>83</v>
      </c>
      <c r="AD1" s="326" t="s">
        <v>81</v>
      </c>
      <c r="AE1" s="326" t="s">
        <v>82</v>
      </c>
      <c r="AF1" s="326" t="s">
        <v>127</v>
      </c>
      <c r="AG1" s="326"/>
      <c r="AH1" s="73" t="s">
        <v>25</v>
      </c>
      <c r="AI1" s="74" t="str">
        <f>IF(COUNTIF(AI2:AI26,"○")=COUNTA(AH2:AH26),"エラーなし","エラーあり")</f>
        <v>エラーあり</v>
      </c>
      <c r="AJ1" s="77" t="s">
        <v>37</v>
      </c>
      <c r="AK1" s="77"/>
      <c r="AO1" s="30"/>
      <c r="AP1" s="30"/>
      <c r="AQ1" s="30"/>
      <c r="AR1" s="30"/>
      <c r="AS1" s="30"/>
    </row>
    <row r="2" spans="1:104" ht="17.100000000000001" customHeight="1" thickBot="1">
      <c r="A2" s="336" t="s">
        <v>14</v>
      </c>
      <c r="B2" s="337"/>
      <c r="C2" s="337"/>
      <c r="D2" s="337"/>
      <c r="E2" s="337"/>
      <c r="F2" s="337"/>
      <c r="G2" s="337"/>
      <c r="H2" s="102"/>
      <c r="I2" s="103"/>
      <c r="J2" s="103"/>
      <c r="K2" s="103"/>
      <c r="L2" s="103"/>
      <c r="M2" s="103"/>
      <c r="N2" s="103"/>
      <c r="O2" s="103"/>
      <c r="P2" s="103" t="s">
        <v>20</v>
      </c>
      <c r="Q2" s="79"/>
      <c r="R2" s="350"/>
      <c r="S2" s="80" t="str" cm="1">
        <f t="array" ref="S2">IF(AND(AI2="○",AI3="○"),"○",_xlfn.IFS(AI2="○","",AI2="✕","✕　"&amp;AJ2&amp;"　　")&amp;_xlfn.IFS(AI3="○","",AI3="✕","✕　"&amp;AJ3))</f>
        <v>○</v>
      </c>
      <c r="T2" s="80"/>
      <c r="W2" s="80"/>
      <c r="X2" s="80"/>
      <c r="Y2" s="327"/>
      <c r="Z2" s="327"/>
      <c r="AA2" s="327"/>
      <c r="AB2" s="327"/>
      <c r="AC2" s="327"/>
      <c r="AD2" s="327"/>
      <c r="AE2" s="327"/>
      <c r="AF2" s="327"/>
      <c r="AG2" s="327"/>
      <c r="AH2" s="181" t="s">
        <v>33</v>
      </c>
      <c r="AI2" s="182" t="str">
        <f>IF(A1="","✕","○")</f>
        <v>○</v>
      </c>
      <c r="AJ2" s="78" t="s">
        <v>43</v>
      </c>
    </row>
    <row r="3" spans="1:104" ht="17.100000000000001" customHeight="1" thickBot="1">
      <c r="A3" s="338" t="str">
        <f>IF($F$1="委託業務従事日誌","委託業務の名称：","助成事業の名称：")</f>
        <v>委託業務の名称：</v>
      </c>
      <c r="B3" s="330"/>
      <c r="C3" s="330"/>
      <c r="D3" s="330"/>
      <c r="E3" s="328" t="s">
        <v>133</v>
      </c>
      <c r="F3" s="329"/>
      <c r="G3" s="329"/>
      <c r="H3" s="329"/>
      <c r="I3" s="329"/>
      <c r="J3" s="329"/>
      <c r="K3" s="329"/>
      <c r="L3" s="329"/>
      <c r="M3" s="329"/>
      <c r="N3" s="329"/>
      <c r="O3" s="329"/>
      <c r="P3" s="329"/>
      <c r="Q3" s="98"/>
      <c r="R3" s="350"/>
      <c r="S3" s="80" t="str" cm="1">
        <f t="array" ref="S3">IF(AND(AI4="○",AI5="○"),"○",_xlfn.IFS(AI4="○","",AI4="✕","✕　"&amp;AJ4&amp;"　　")&amp;_xlfn.IFS(AI5="○","",AI5="✕","✕　"&amp;AJ5))</f>
        <v>✕　“他のNEDO事業有無”が未選択。　　✕　“他の公的事業有無”が未選択。</v>
      </c>
      <c r="T3" s="80"/>
      <c r="W3" s="80"/>
      <c r="X3" s="80"/>
      <c r="Y3" s="327"/>
      <c r="Z3" s="327"/>
      <c r="AA3" s="327"/>
      <c r="AB3" s="327"/>
      <c r="AC3" s="327"/>
      <c r="AD3" s="327"/>
      <c r="AE3" s="327"/>
      <c r="AF3" s="327"/>
      <c r="AG3" s="327"/>
      <c r="AH3" s="183" t="s">
        <v>32</v>
      </c>
      <c r="AI3" s="184" t="str">
        <f>IF(O1="","✕","○")</f>
        <v>○</v>
      </c>
      <c r="AJ3" s="78" t="s">
        <v>38</v>
      </c>
      <c r="AO3" s="170" t="s">
        <v>114</v>
      </c>
      <c r="AP3" s="172" t="s">
        <v>113</v>
      </c>
      <c r="AQ3" s="3"/>
      <c r="AR3" s="3"/>
      <c r="AS3" s="3"/>
    </row>
    <row r="4" spans="1:104" ht="17.100000000000001" customHeight="1" thickBot="1">
      <c r="A4" s="339"/>
      <c r="B4" s="340"/>
      <c r="C4" s="340"/>
      <c r="D4" s="340"/>
      <c r="E4" s="328" t="s">
        <v>132</v>
      </c>
      <c r="F4" s="329"/>
      <c r="G4" s="329"/>
      <c r="H4" s="329"/>
      <c r="I4" s="329"/>
      <c r="J4" s="329"/>
      <c r="K4" s="329"/>
      <c r="L4" s="329"/>
      <c r="M4" s="329"/>
      <c r="N4" s="329"/>
      <c r="O4" s="329"/>
      <c r="P4" s="329"/>
      <c r="Q4" s="98"/>
      <c r="S4" s="80" t="str">
        <f>IF(COUNTA(E3:P5)&gt;=1,"○","✕ "&amp;AJ6)</f>
        <v>○</v>
      </c>
      <c r="T4" s="80"/>
      <c r="W4" s="80"/>
      <c r="X4" s="80"/>
      <c r="Y4" s="327"/>
      <c r="Z4" s="327"/>
      <c r="AA4" s="327"/>
      <c r="AB4" s="327"/>
      <c r="AC4" s="327"/>
      <c r="AD4" s="327"/>
      <c r="AE4" s="327"/>
      <c r="AF4" s="327"/>
      <c r="AG4" s="327"/>
      <c r="AH4" s="183" t="s">
        <v>31</v>
      </c>
      <c r="AI4" s="184" t="str" cm="1">
        <f t="array" ref="AI4">_xlfn.IFS(H2="あり","○",H2="なし","○",TRUE,"✕")</f>
        <v>✕</v>
      </c>
      <c r="AJ4" s="78" t="s">
        <v>39</v>
      </c>
      <c r="AO4" s="171">
        <f>I9</f>
        <v>0</v>
      </c>
      <c r="AP4" s="173" t="e">
        <f>VLOOKUP($AO$4,$AO$11:$AS$19,2,)</f>
        <v>#N/A</v>
      </c>
      <c r="AQ4" s="3"/>
      <c r="AR4" s="3"/>
      <c r="AS4" s="3"/>
    </row>
    <row r="5" spans="1:104" ht="17.100000000000001" customHeight="1">
      <c r="A5" s="339"/>
      <c r="B5" s="340"/>
      <c r="C5" s="340"/>
      <c r="D5" s="340"/>
      <c r="E5" s="328" t="s">
        <v>163</v>
      </c>
      <c r="F5" s="329"/>
      <c r="G5" s="329"/>
      <c r="H5" s="329"/>
      <c r="I5" s="329"/>
      <c r="J5" s="329"/>
      <c r="K5" s="329"/>
      <c r="L5" s="329"/>
      <c r="M5" s="329"/>
      <c r="N5" s="329"/>
      <c r="O5" s="329"/>
      <c r="P5" s="329"/>
      <c r="Q5" s="98"/>
      <c r="R5" s="82"/>
      <c r="S5" s="80"/>
      <c r="T5" s="80"/>
      <c r="U5" s="29"/>
      <c r="V5" s="29"/>
      <c r="W5" s="80"/>
      <c r="X5" s="80"/>
      <c r="Y5" s="327"/>
      <c r="Z5" s="327"/>
      <c r="AA5" s="327"/>
      <c r="AB5" s="327"/>
      <c r="AC5" s="327"/>
      <c r="AD5" s="327"/>
      <c r="AE5" s="327"/>
      <c r="AF5" s="327"/>
      <c r="AG5" s="327"/>
      <c r="AH5" s="183" t="s">
        <v>30</v>
      </c>
      <c r="AI5" s="184" t="str" cm="1">
        <f t="array" ref="AI5">_xlfn.IFS(Q2="あり","○",Q2="なし","○",TRUE,"✕")</f>
        <v>✕</v>
      </c>
      <c r="AJ5" s="78" t="s">
        <v>95</v>
      </c>
      <c r="AO5" s="160"/>
      <c r="AP5" s="174" t="e">
        <f>VLOOKUP($AO$4,$AO$11:$AS$19,3,)</f>
        <v>#N/A</v>
      </c>
      <c r="AQ5" s="3"/>
      <c r="AR5" s="3"/>
      <c r="AS5" s="3"/>
    </row>
    <row r="6" spans="1:104" ht="17.100000000000001" customHeight="1">
      <c r="A6" s="338" t="str">
        <f>IF($F$1="委託業務従事日誌","再委託等項目：","委託・共同研究項目：")</f>
        <v>再委託等項目：</v>
      </c>
      <c r="B6" s="330"/>
      <c r="C6" s="330"/>
      <c r="D6" s="330"/>
      <c r="E6" s="328" t="s">
        <v>15</v>
      </c>
      <c r="F6" s="329"/>
      <c r="G6" s="329"/>
      <c r="H6" s="329"/>
      <c r="I6" s="329"/>
      <c r="J6" s="329"/>
      <c r="K6" s="329"/>
      <c r="L6" s="329"/>
      <c r="M6" s="329"/>
      <c r="N6" s="329"/>
      <c r="O6" s="329"/>
      <c r="P6" s="329"/>
      <c r="Q6" s="98"/>
      <c r="S6" s="80"/>
      <c r="T6" s="80"/>
      <c r="W6" s="80"/>
      <c r="X6" s="80"/>
      <c r="Y6" s="327"/>
      <c r="Z6" s="327"/>
      <c r="AA6" s="327"/>
      <c r="AB6" s="327"/>
      <c r="AC6" s="327"/>
      <c r="AD6" s="327"/>
      <c r="AE6" s="327"/>
      <c r="AF6" s="327"/>
      <c r="AG6" s="327"/>
      <c r="AH6" s="183" t="s">
        <v>29</v>
      </c>
      <c r="AI6" s="184" t="str">
        <f>IF(COUNTA(E3:P5)&gt;=1,"○","✕")</f>
        <v>○</v>
      </c>
      <c r="AJ6" s="78" t="s">
        <v>40</v>
      </c>
      <c r="AO6" s="160"/>
      <c r="AP6" s="174" t="e">
        <f>VLOOKUP($AO$4,$AO$11:$AS$19,4,)</f>
        <v>#N/A</v>
      </c>
      <c r="AQ6" s="3"/>
      <c r="AR6" s="3"/>
      <c r="AS6" s="3"/>
    </row>
    <row r="7" spans="1:104" ht="17.100000000000001" customHeight="1" thickBot="1">
      <c r="A7" s="97"/>
      <c r="B7" s="104"/>
      <c r="C7" s="330" t="str">
        <f>IF($F$1="委託業務従事日誌","委託先等名称：","助成先等名称：")</f>
        <v>委託先等名称：</v>
      </c>
      <c r="D7" s="331"/>
      <c r="E7" s="328" t="s">
        <v>129</v>
      </c>
      <c r="F7" s="329"/>
      <c r="G7" s="329"/>
      <c r="H7" s="329"/>
      <c r="I7" s="329"/>
      <c r="J7" s="329"/>
      <c r="K7" s="329"/>
      <c r="L7" s="329"/>
      <c r="M7" s="329"/>
      <c r="N7" s="329"/>
      <c r="O7" s="329"/>
      <c r="P7" s="329"/>
      <c r="Q7" s="98"/>
      <c r="R7" s="81" t="s">
        <v>49</v>
      </c>
      <c r="S7" s="80" t="str" cm="1">
        <f t="array" ref="S7">IF(COUNTA(E7)&gt;=1,_xlfn.IFS(E7=" ","✕"&amp;AJ7,E7="　","✕"&amp;AJ7,TRUE,"○"),"✕"&amp;AJ7)</f>
        <v>○</v>
      </c>
      <c r="T7" s="80"/>
      <c r="U7" s="30"/>
      <c r="V7" s="30"/>
      <c r="W7" s="80"/>
      <c r="X7" s="80"/>
      <c r="Y7" s="327"/>
      <c r="Z7" s="327"/>
      <c r="AA7" s="327"/>
      <c r="AB7" s="327"/>
      <c r="AC7" s="327"/>
      <c r="AD7" s="327"/>
      <c r="AE7" s="327"/>
      <c r="AF7" s="327"/>
      <c r="AG7" s="327"/>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351" t="s">
        <v>75</v>
      </c>
      <c r="D8" s="331"/>
      <c r="E8" s="389" t="s">
        <v>130</v>
      </c>
      <c r="F8" s="390"/>
      <c r="G8" s="390"/>
      <c r="H8" s="390"/>
      <c r="J8" s="35"/>
      <c r="K8" s="53"/>
      <c r="L8" s="53" t="str">
        <f>IF($F$1="委託業務従事日誌","業務管理者等","主任研究者等")&amp;"　所属："</f>
        <v>業務管理者等　所属：</v>
      </c>
      <c r="M8" s="53"/>
      <c r="N8" s="389" t="s">
        <v>134</v>
      </c>
      <c r="O8" s="390"/>
      <c r="P8" s="390"/>
      <c r="Q8" s="99"/>
      <c r="R8" s="81" t="s">
        <v>49</v>
      </c>
      <c r="S8" s="80" t="str" cm="1">
        <f t="array" ref="S8">_xlfn.IFS(AND(COUNTA(E8)&gt;=1,COUNTA(N8)&gt;=1),"○",TRUE,IF(COUNTA(E8)&gt;=1,"","✕ "&amp;AJ8&amp;" ")&amp;IF(COUNTA(N8)&gt;=1,"","✕ "&amp;AJ10))</f>
        <v>○</v>
      </c>
      <c r="T8" s="80"/>
      <c r="W8" s="80"/>
      <c r="X8" s="80"/>
      <c r="Y8" s="327"/>
      <c r="Z8" s="327"/>
      <c r="AA8" s="327"/>
      <c r="AB8" s="327"/>
      <c r="AC8" s="327"/>
      <c r="AD8" s="327"/>
      <c r="AE8" s="327"/>
      <c r="AF8" s="327"/>
      <c r="AG8" s="327"/>
      <c r="AH8" s="185" t="s">
        <v>97</v>
      </c>
      <c r="AI8" s="184" t="str">
        <f>IF(COUNTA(E8)&gt;=1,"○","✕")</f>
        <v>○</v>
      </c>
      <c r="AJ8" s="78" t="s">
        <v>96</v>
      </c>
      <c r="AO8" s="160"/>
      <c r="AP8" s="192"/>
      <c r="AQ8" s="3"/>
      <c r="AR8" s="3"/>
      <c r="AS8" s="3"/>
    </row>
    <row r="9" spans="1:104" ht="22.5" customHeight="1">
      <c r="A9" s="391" t="s">
        <v>107</v>
      </c>
      <c r="B9" s="158"/>
      <c r="C9" s="108"/>
      <c r="D9" s="106" t="s">
        <v>3</v>
      </c>
      <c r="E9" s="389" t="s">
        <v>177</v>
      </c>
      <c r="F9" s="389"/>
      <c r="G9" s="389"/>
      <c r="H9" s="389"/>
      <c r="I9" s="393"/>
      <c r="J9" s="394"/>
      <c r="K9" s="52"/>
      <c r="L9" s="52" t="s">
        <v>6</v>
      </c>
      <c r="M9" s="52"/>
      <c r="N9" s="389" t="s">
        <v>131</v>
      </c>
      <c r="O9" s="390"/>
      <c r="P9" s="390"/>
      <c r="Q9" s="99"/>
      <c r="R9" s="81" t="s">
        <v>49</v>
      </c>
      <c r="S9" s="80" t="str" cm="1">
        <f t="array" ref="S9">_xlfn.IFS(AND(COUNTA(E9)&gt;=1,COUNTA(N9)&gt;=1),"○",TRUE,IF(COUNTA(E9)&gt;=1,"","✕ "&amp;AJ9&amp;" ")&amp;IF(COUNTA(N9)&gt;=1,"","✕ "&amp;AJ11))</f>
        <v>○</v>
      </c>
      <c r="T9" s="80"/>
      <c r="W9" s="80"/>
      <c r="X9" s="80"/>
      <c r="Y9" s="327"/>
      <c r="Z9" s="327"/>
      <c r="AA9" s="327"/>
      <c r="AB9" s="327"/>
      <c r="AC9" s="327"/>
      <c r="AD9" s="327"/>
      <c r="AE9" s="327"/>
      <c r="AF9" s="327"/>
      <c r="AG9" s="327"/>
      <c r="AH9" s="183" t="s">
        <v>99</v>
      </c>
      <c r="AI9" s="184" t="str">
        <f>IF(COUNTA(E9)&gt;=1,"○","✕")</f>
        <v>○</v>
      </c>
      <c r="AJ9" s="78" t="s">
        <v>98</v>
      </c>
      <c r="AO9" s="160"/>
      <c r="AP9" s="159"/>
      <c r="AQ9" s="3"/>
      <c r="AR9" s="3"/>
      <c r="AS9" s="3"/>
    </row>
    <row r="10" spans="1:104" ht="30" customHeight="1" thickBot="1">
      <c r="A10" s="392"/>
      <c r="B10" s="70">
        <f>COUNTIF($B$13:$B$43,"月")+COUNTIF($B$13:$B$43,"火")+COUNTIF($B$13:$B$43,"水")+COUNTIF($B$13:$B$43,"木")+COUNTIF($B$13:$B$43,"金")+COUNTIF($B$13:$B$43,"土")+COUNTIF($B$13:$B$43,"日")-COUNTIF($C$13:$C$43,"休日")-COUNTIF($C$13:$C$43,"休日出勤")-COUNTIF($C$13:$C$43,"振休")-COUNTIF($C$13:$C$43,"代休")</f>
        <v>20</v>
      </c>
      <c r="C10" s="395" t="str">
        <f>"←稼働"&amp;F54&amp;"日
 + "&amp;"休暇"&amp;E54&amp;"日"</f>
        <v>←稼働20日
 + 休暇0日</v>
      </c>
      <c r="D10" s="396"/>
      <c r="E10" s="332" t="str">
        <f>IF(OR(I9="管理職/高プロ",I9="固定残業代有",I9="(大学・国研等)管理職/高プロ"),"所定労働時間                                                                                                                                                                                              (h/日)","")</f>
        <v/>
      </c>
      <c r="F10" s="333"/>
      <c r="G10" s="100"/>
      <c r="H10" s="334" t="str" cm="1">
        <f t="array" ref="H10">_xlfn.IFS(OR(N54="管理職",N54="裁量労働制",N54="固定残業制"),"時間休(h/月)",OR(N54="(大学・国研等)裁量労働制"),"給与支給上の休日労働時間(h/月)",TRUE,"")</f>
        <v/>
      </c>
      <c r="I10" s="335"/>
      <c r="J10" s="107"/>
      <c r="K10" s="334" t="str" cm="1">
        <f t="array" ref="K10">_xlfn.IFS(OR(N54="裁量労働制",N54="(大学・国研等)裁量労働制"),"労基提出した協定上
の みなし時間(h/日)",N54="固定残業制","雇用契約に記載の
固定残業時間(h/月)",TRUE,"")</f>
        <v/>
      </c>
      <c r="L10" s="335"/>
      <c r="M10" s="335"/>
      <c r="N10" s="107"/>
      <c r="O10" s="373" t="str" cm="1">
        <f t="array" ref="O10">_xlfn.IFS(OR(H2="あり",Q2="あり"),"他の公的事業
従事(h/月)",AND(H2="なし",Q2="なし"),"",TRUE,"")</f>
        <v/>
      </c>
      <c r="P10" s="335"/>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327"/>
      <c r="Z10" s="327"/>
      <c r="AA10" s="327"/>
      <c r="AB10" s="327"/>
      <c r="AC10" s="327"/>
      <c r="AD10" s="327"/>
      <c r="AE10" s="327"/>
      <c r="AF10" s="327"/>
      <c r="AG10" s="327"/>
      <c r="AH10" s="183" t="s">
        <v>100</v>
      </c>
      <c r="AI10" s="184" t="str">
        <f>IF(COUNTA(N8)&gt;=1,"○","✕")</f>
        <v>○</v>
      </c>
      <c r="AJ10" s="78" t="s">
        <v>101</v>
      </c>
      <c r="AO10" s="94"/>
      <c r="AP10" s="3"/>
      <c r="AQ10" s="3"/>
      <c r="AR10" s="3"/>
      <c r="AS10" s="3"/>
    </row>
    <row r="11" spans="1:104" s="3" customFormat="1" ht="17.100000000000001" customHeight="1" thickBot="1">
      <c r="A11" s="374" t="s">
        <v>0</v>
      </c>
      <c r="B11" s="376" t="s">
        <v>1</v>
      </c>
      <c r="C11" s="378" t="s">
        <v>92</v>
      </c>
      <c r="D11" s="380" t="s">
        <v>9</v>
      </c>
      <c r="E11" s="381"/>
      <c r="F11" s="381"/>
      <c r="G11" s="382"/>
      <c r="H11" s="383" t="s">
        <v>7</v>
      </c>
      <c r="I11" s="383" t="s">
        <v>8</v>
      </c>
      <c r="J11" s="385" t="s">
        <v>91</v>
      </c>
      <c r="K11" s="385"/>
      <c r="L11" s="385"/>
      <c r="M11" s="385"/>
      <c r="N11" s="385"/>
      <c r="O11" s="385"/>
      <c r="P11" s="385"/>
      <c r="Q11" s="386"/>
      <c r="R11" s="81"/>
      <c r="S11" s="110"/>
      <c r="T11" s="80"/>
      <c r="W11" s="80"/>
      <c r="X11" s="80"/>
      <c r="Y11" s="327"/>
      <c r="Z11" s="327"/>
      <c r="AA11" s="327"/>
      <c r="AB11" s="327"/>
      <c r="AC11" s="327"/>
      <c r="AD11" s="327"/>
      <c r="AE11" s="327"/>
      <c r="AF11" s="327"/>
      <c r="AG11" s="327"/>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375"/>
      <c r="B12" s="377"/>
      <c r="C12" s="379"/>
      <c r="D12" s="49" t="s">
        <v>4</v>
      </c>
      <c r="E12" s="4" t="s">
        <v>5</v>
      </c>
      <c r="F12" s="5" t="s">
        <v>4</v>
      </c>
      <c r="G12" s="4" t="s">
        <v>5</v>
      </c>
      <c r="H12" s="384"/>
      <c r="I12" s="384"/>
      <c r="J12" s="387"/>
      <c r="K12" s="387"/>
      <c r="L12" s="387"/>
      <c r="M12" s="387"/>
      <c r="N12" s="387"/>
      <c r="O12" s="387"/>
      <c r="P12" s="387"/>
      <c r="Q12" s="388"/>
      <c r="R12" s="81"/>
      <c r="S12" s="110" t="str">
        <f>IF(TEXT(ABS((E23-D23)+(G23-F23)-H23),IF((E23-D23)+(G23-F23)&lt;H23,"-[h]:mm","[h]:mm"))&lt;"0:00"*1,"✕","○")</f>
        <v>○</v>
      </c>
      <c r="T12" s="80"/>
      <c r="W12" s="80"/>
      <c r="X12" s="80"/>
      <c r="Y12" s="327"/>
      <c r="Z12" s="327"/>
      <c r="AA12" s="327"/>
      <c r="AB12" s="327"/>
      <c r="AC12" s="327"/>
      <c r="AD12" s="327"/>
      <c r="AE12" s="327"/>
      <c r="AF12" s="327"/>
      <c r="AG12" s="32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45778</v>
      </c>
      <c r="B13" s="45" t="str">
        <f>TEXT(A13,"aaa")</f>
        <v>木</v>
      </c>
      <c r="C13" s="95" t="s">
        <v>126</v>
      </c>
      <c r="D13" s="24"/>
      <c r="E13" s="25"/>
      <c r="F13" s="32"/>
      <c r="G13" s="25"/>
      <c r="H13" s="33"/>
      <c r="I13" s="6" t="str" cm="1">
        <f t="array" ref="I13">IFERROR(_xlfn.IFS(AND(D13&gt;0,E13=""),"--",AND(F13&gt;0,G13=""),"--",VALUE(TEXT(E13-D13,"[h]:mm"))+VALUE(TEXT(G13-F13,"[h]:mm"))-VALUE(TEXT(H13,"[h]:mm"))=0,"",VALUE(TEXT(E13-D13,"[h]:mm"))+VALUE(TEXT(G13-F13,"[h]:mm"))-VALUE(TEXT(H13,"[h]:mm"))&lt;0,"-",TRUE,(E13-D13)+(G13-F13)-H13),"-")</f>
        <v/>
      </c>
      <c r="J13" s="467"/>
      <c r="K13" s="468"/>
      <c r="L13" s="468"/>
      <c r="M13" s="468"/>
      <c r="N13" s="468"/>
      <c r="O13" s="468"/>
      <c r="P13" s="468"/>
      <c r="Q13" s="469"/>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189" t="str" cm="1">
        <f t="array" ref="AB13">_xlfn.IFS(AND(D13="",F13="",COUNTA($J$13)=0),"○",AND(I13="",COUNTA($J$13)=1),IF(OR($I$13&lt;&gt;"",$I$14&lt;&gt;"",$I$15&lt;&gt;""),"○","△"),AND(I13&gt;0,COUNTA($J$13)=1),"○",AND(I13="-",COUNTA($J$13)=1),"✕",TRUE,"✕")</f>
        <v>○</v>
      </c>
      <c r="AC13" s="75"/>
      <c r="AD13" s="75" t="str">
        <f t="shared" ref="AD13:AD43" si="0">IF(AND(D13&lt;=E13,F13&lt;=G13),"○","✕")</f>
        <v>○</v>
      </c>
      <c r="AE13" s="75" t="str" cm="1">
        <f t="array" ref="AE13">_xlfn.IFS(AND(E13&gt;0,D13=""),"✕",AND(G13&gt;0,F13=""),"✕",AND(F13&gt;0,E13&gt;F13),"✕",TRUE,"○")</f>
        <v>○</v>
      </c>
      <c r="AF13" s="189" t="str" cm="1">
        <f t="array" ref="AF13">IF(OR($I$9="管理職/高プロ",$I$9="裁量",$I$9="固定残業代有"),IF(OR(C13="休日",C13="休暇"),IF(AND(D13="",E13="",F13="",G13="",H13="",$J$13=""),"○",_xlfn.IFS(OR(D13&lt;&gt;"",E13&lt;&gt;"",F13&lt;&gt;"",G13&lt;&gt;"",H13&lt;&gt;""),"✕",AND(OR($I$13&gt;0,$I$14&gt;0,$I$15&gt;0,$I$16&gt;0,$I$17&gt;0),COUNTA($J$13)=1),"○",TRUE,"✕")),"○"),"○")</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45779</v>
      </c>
      <c r="B14" s="46" t="str">
        <f>TEXT(A14,"aaa")</f>
        <v>金</v>
      </c>
      <c r="C14" s="95" t="s">
        <v>126</v>
      </c>
      <c r="D14" s="60"/>
      <c r="E14" s="15"/>
      <c r="F14" s="16"/>
      <c r="G14" s="17"/>
      <c r="H14" s="18"/>
      <c r="I14" s="6" t="str" cm="1">
        <f t="array" ref="I14">IFERROR(_xlfn.IFS(AND(D14&gt;0,E14=""),"--",AND(F14&gt;0,G14=""),"--",VALUE(TEXT(E14-D14,"[h]:mm"))+VALUE(TEXT(G14-F14,"[h]:mm"))-VALUE(TEXT(H14,"[h]:mm"))=0,"",VALUE(TEXT(E14-D14,"[h]:mm"))+VALUE(TEXT(G14-F14,"[h]:mm"))-VALUE(TEXT(H14,"[h]:mm"))&lt;0,"-",TRUE,(E14-D14)+(G14-F14)-H14),"-")</f>
        <v/>
      </c>
      <c r="J14" s="470"/>
      <c r="K14" s="471"/>
      <c r="L14" s="471"/>
      <c r="M14" s="471"/>
      <c r="N14" s="471"/>
      <c r="O14" s="471"/>
      <c r="P14" s="471"/>
      <c r="Q14" s="472"/>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189" t="str" cm="1">
        <f t="array" ref="AB14">_xlfn.IFS(AND(D14="",F14="",COUNTA($J$13)=0),"○",AND(I14="",COUNTA($J$13)=1),IF(OR($I$13&lt;&gt;"",$I$14&lt;&gt;"",$I$15&lt;&gt;""),"○","△"),AND(I14&gt;0,COUNTA($J$13)=1),"○",AND(I14="-",COUNTA($J$13)=1),"✕",TRUE,"✕")</f>
        <v>○</v>
      </c>
      <c r="AC14" s="75"/>
      <c r="AD14" s="75" t="str">
        <f t="shared" si="0"/>
        <v>○</v>
      </c>
      <c r="AE14" s="75" t="str" cm="1">
        <f t="array" ref="AE14">_xlfn.IFS(AND(E14&gt;0,D14=""),"✕",AND(G14&gt;0,F14=""),"✕",AND(F14&gt;0,E14&gt;F14),"✕",TRUE,"○")</f>
        <v>○</v>
      </c>
      <c r="AF14" s="189" t="str" cm="1">
        <f t="array" ref="AF14">IF(OR($I$9="管理職/高プロ",$I$9="裁量",$I$9="固定残業代有"),IF(OR(C14="休日",C14="休暇"),IF(AND(D14="",E14="",F14="",G14="",H14="",$J$13=""),"○",_xlfn.IFS(OR(D14&lt;&gt;"",E14&lt;&gt;"",F14&lt;&gt;"",G14&lt;&gt;"",H14&lt;&gt;""),"✕",AND(OR($I$13&gt;0,$I$14&gt;0,$I$15&gt;0,$I$16&gt;0,$I$17&gt;0),COUNTA($J$13)=1),"○",TRUE,"✕")),"○"),"○")</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45780</v>
      </c>
      <c r="B15" s="46" t="str">
        <f t="shared" ref="B15:B18" si="2">TEXT(A15,"aaa")</f>
        <v>土</v>
      </c>
      <c r="C15" s="95" t="s">
        <v>23</v>
      </c>
      <c r="D15" s="60"/>
      <c r="E15" s="15"/>
      <c r="F15" s="16"/>
      <c r="G15" s="17"/>
      <c r="H15" s="18"/>
      <c r="I15" s="6" t="str" cm="1">
        <f t="array" ref="I15">IFERROR(_xlfn.IFS(AND(D15&gt;0,E15=""),"--",AND(F15&gt;0,G15=""),"--",VALUE(TEXT(E15-D15,"[h]:mm"))+VALUE(TEXT(G15-F15,"[h]:mm"))-VALUE(TEXT(H15,"[h]:mm"))=0,"",VALUE(TEXT(E15-D15,"[h]:mm"))+VALUE(TEXT(G15-F15,"[h]:mm"))-VALUE(TEXT(H15,"[h]:mm"))&lt;0,"-",TRUE,(E15-D15)+(G15-F15)-H15),"-")</f>
        <v/>
      </c>
      <c r="J15" s="470"/>
      <c r="K15" s="471"/>
      <c r="L15" s="471"/>
      <c r="M15" s="471"/>
      <c r="N15" s="471"/>
      <c r="O15" s="471"/>
      <c r="P15" s="471"/>
      <c r="Q15" s="472"/>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189" t="str" cm="1">
        <f t="array" ref="AB15">_xlfn.IFS(AND(D15="",F15="",COUNTA($J$13)=0),"○",AND(I15="",COUNTA($J$13)=1),IF(OR($I$13&lt;&gt;"",$I$14&lt;&gt;"",$I$15&lt;&gt;""),"○","△"),AND(I15&gt;0,COUNTA($J$13)=1),"○",AND(I15="-",COUNTA($J$13)=1),"✕",TRUE,"✕")</f>
        <v>○</v>
      </c>
      <c r="AC15" s="75"/>
      <c r="AD15" s="75" t="str">
        <f t="shared" si="0"/>
        <v>○</v>
      </c>
      <c r="AE15" s="75" t="str" cm="1">
        <f t="array" ref="AE15">_xlfn.IFS(AND(E15&gt;0,D15=""),"✕",AND(G15&gt;0,F15=""),"✕",AND(F15&gt;0,E15&gt;F15),"✕",TRUE,"○")</f>
        <v>○</v>
      </c>
      <c r="AF15" s="189" t="str" cm="1">
        <f t="array" ref="AF15">IF(OR($I$9="管理職/高プロ",$I$9="裁量",$I$9="固定残業代有"),IF(OR(C15="休日",C15="休暇"),IF(AND(D15="",E15="",F15="",G15="",H15="",$J$13=""),"○",_xlfn.IFS(OR(D15&lt;&gt;"",E15&lt;&gt;"",F15&lt;&gt;"",G15&lt;&gt;"",H15&lt;&gt;""),"✕",AND(OR($I$13&gt;0,$I$14&gt;0,$I$15&gt;0,$I$16&gt;0,$I$17&gt;0),COUNTA($J$13)=1),"○",TRUE,"✕")),"○"),"○")</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45781</v>
      </c>
      <c r="B16" s="46" t="str">
        <f t="shared" si="2"/>
        <v>日</v>
      </c>
      <c r="C16" s="95" t="s">
        <v>23</v>
      </c>
      <c r="D16" s="60"/>
      <c r="E16" s="15"/>
      <c r="F16" s="16"/>
      <c r="G16" s="17"/>
      <c r="H16" s="18"/>
      <c r="I16" s="6" t="str" cm="1">
        <f t="array" ref="I16">IFERROR(_xlfn.IFS(AND(D16&gt;0,E16=""),"--",AND(F16&gt;0,G16=""),"--",VALUE(TEXT(E16-D16,"[h]:mm"))+VALUE(TEXT(G16-F16,"[h]:mm"))-VALUE(TEXT(H16,"[h]:mm"))=0,"",VALUE(TEXT(E16-D16,"[h]:mm"))+VALUE(TEXT(G16-F16,"[h]:mm"))-VALUE(TEXT(H16,"[h]:mm"))&lt;0,"-",TRUE,(E16-D16)+(G16-F16)-H16),"-")</f>
        <v/>
      </c>
      <c r="J16" s="470"/>
      <c r="K16" s="471"/>
      <c r="L16" s="471"/>
      <c r="M16" s="471"/>
      <c r="N16" s="471"/>
      <c r="O16" s="471"/>
      <c r="P16" s="471"/>
      <c r="Q16" s="472"/>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189" t="str" cm="1">
        <f t="array" ref="AB16">_xlfn.IFS(AND(D16="",F16="",COUNTA($J$16)=0),"○",AND(I16="",COUNTA($J$16)=1),IF(OR($I$16&lt;&gt;"",$I$17&lt;&gt;"",$I$18&lt;&gt;"",$I$19&lt;&gt;"",$I$20&lt;&gt;"",$I$21&lt;&gt;"",$I$22&lt;&gt;""),"○","△"),AND(I16&gt;0,COUNTA($J$16)=1),"○",AND(I16="-",COUNTA($J$16)=1),"✕",TRUE,"✕")</f>
        <v>○</v>
      </c>
      <c r="AC16" s="75"/>
      <c r="AD16" s="75" t="str">
        <f t="shared" si="0"/>
        <v>○</v>
      </c>
      <c r="AE16" s="75" t="str" cm="1">
        <f t="array" ref="AE16">_xlfn.IFS(AND(E16&gt;0,D16=""),"✕",AND(G16&gt;0,F16=""),"✕",AND(F16&gt;0,E16&gt;F16),"✕",TRUE,"○")</f>
        <v>○</v>
      </c>
      <c r="AF16" s="189" t="str" cm="1">
        <f t="array" ref="AF16">IF(OR($I$9="管理職/高プロ",$I$9="裁量",$I$9="固定残業代有"),IF(OR(C16="休日",C16="休暇"),IF(AND(D16="",E16="",F16="",G16="",H16="",$J$13=""),"○",_xlfn.IFS(OR(D16&lt;&gt;"",E16&lt;&gt;"",F16&lt;&gt;"",G16&lt;&gt;"",H16&lt;&gt;""),"✕",AND(OR($I$13&gt;0,$I$14&gt;0,$I$15&gt;0,$I$16&gt;0,$I$17&gt;0),COUNTA($J$13)=1),"○",TRUE,"✕")),"○"),"○")</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45782</v>
      </c>
      <c r="B17" s="46" t="str">
        <f t="shared" si="2"/>
        <v>月</v>
      </c>
      <c r="C17" s="95" t="s">
        <v>23</v>
      </c>
      <c r="D17" s="60"/>
      <c r="E17" s="15"/>
      <c r="F17" s="16"/>
      <c r="G17" s="17"/>
      <c r="H17" s="18"/>
      <c r="I17" s="6" t="str" cm="1">
        <f t="array" ref="I17">IFERROR(_xlfn.IFS(AND(D17&gt;0,E17=""),"--",AND(F17&gt;0,G17=""),"--",VALUE(TEXT(E17-D17,"[h]:mm"))+VALUE(TEXT(G17-F17,"[h]:mm"))-VALUE(TEXT(H17,"[h]:mm"))=0,"",VALUE(TEXT(E17-D17,"[h]:mm"))+VALUE(TEXT(G17-F17,"[h]:mm"))-VALUE(TEXT(H17,"[h]:mm"))&lt;0,"-",TRUE,(E17-D17)+(G17-F17)-H17),"-")</f>
        <v/>
      </c>
      <c r="J17" s="470"/>
      <c r="K17" s="471"/>
      <c r="L17" s="471"/>
      <c r="M17" s="471"/>
      <c r="N17" s="471"/>
      <c r="O17" s="471"/>
      <c r="P17" s="471"/>
      <c r="Q17" s="472"/>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189" t="str" cm="1">
        <f t="array" ref="AB17">_xlfn.IFS(AND(D17="",F17="",COUNTA($J$16)=0),"○",AND(I17="",COUNTA($J$16)=1),IF(OR($I$16&lt;&gt;"",$I$17&lt;&gt;"",$I$18&lt;&gt;"",$I$19&lt;&gt;"",$I$20&lt;&gt;"",$I$21&lt;&gt;"",$I$22&lt;&gt;""),"○","△"),AND(I17&gt;0,COUNTA($J$16)=1),"○",AND(I17="-",COUNTA($J$16)=1),"✕",TRUE,"✕")</f>
        <v>○</v>
      </c>
      <c r="AC17" s="75"/>
      <c r="AD17" s="75" t="str">
        <f t="shared" si="0"/>
        <v>○</v>
      </c>
      <c r="AE17" s="75" t="str" cm="1">
        <f t="array" ref="AE17">_xlfn.IFS(AND(E17&gt;0,D17=""),"✕",AND(G17&gt;0,F17=""),"✕",AND(F17&gt;0,E17&gt;F17),"✕",TRUE,"○")</f>
        <v>○</v>
      </c>
      <c r="AF17" s="189" t="str" cm="1">
        <f t="array" ref="AF17">IF(OR($I$9="管理職/高プロ",$I$9="裁量",$I$9="固定残業代有"),IF(OR(C17="休日",C17="休暇"),IF(AND(D17="",E17="",F17="",G17="",H17="",$J$13=""),"○",_xlfn.IFS(OR(D17&lt;&gt;"",E17&lt;&gt;"",F17&lt;&gt;"",G17&lt;&gt;"",H17&lt;&gt;""),"✕",AND(OR($I$13&gt;0,$I$14&gt;0,$I$15&gt;0,$I$16&gt;0,$I$17&gt;0),COUNTA($J$13)=1),"○",TRUE,"✕")),"○"),"○")</f>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45783</v>
      </c>
      <c r="B18" s="47" t="str">
        <f t="shared" si="2"/>
        <v>火</v>
      </c>
      <c r="C18" s="95" t="s">
        <v>23</v>
      </c>
      <c r="D18" s="60"/>
      <c r="E18" s="15"/>
      <c r="F18" s="26"/>
      <c r="G18" s="27"/>
      <c r="H18" s="28"/>
      <c r="I18" s="6" t="str" cm="1">
        <f t="array" ref="I18">IFERROR(_xlfn.IFS(AND(D18&gt;0,E18=""),"--",AND(F18&gt;0,G18=""),"--",VALUE(TEXT(E18-D18,"[h]:mm"))+VALUE(TEXT(G18-F18,"[h]:mm"))-VALUE(TEXT(H18,"[h]:mm"))=0,"",VALUE(TEXT(E18-D18,"[h]:mm"))+VALUE(TEXT(G18-F18,"[h]:mm"))-VALUE(TEXT(H18,"[h]:mm"))&lt;0,"-",TRUE,(E18-D18)+(G18-F18)-H18),"-")</f>
        <v/>
      </c>
      <c r="J18" s="470"/>
      <c r="K18" s="471"/>
      <c r="L18" s="471"/>
      <c r="M18" s="471"/>
      <c r="N18" s="471"/>
      <c r="O18" s="471"/>
      <c r="P18" s="471"/>
      <c r="Q18" s="472"/>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189" t="str" cm="1">
        <f t="array" ref="AB18">_xlfn.IFS(AND(D18="",F18="",COUNTA($J$16)=0),"○",AND(I18="",COUNTA($J$16)=1),IF(OR($I$16&lt;&gt;"",$I$17&lt;&gt;"",$I$18&lt;&gt;"",$I$19&lt;&gt;"",$I$20&lt;&gt;"",$I$21&lt;&gt;"",$I$22&lt;&gt;""),"○","△"),AND(I18&gt;0,COUNTA($J$16)=1),"○",AND(I18="-",COUNTA($J$16)=1),"✕",TRUE,"✕")</f>
        <v>○</v>
      </c>
      <c r="AC18" s="75"/>
      <c r="AD18" s="75" t="str">
        <f t="shared" si="0"/>
        <v>○</v>
      </c>
      <c r="AE18" s="75" t="str" cm="1">
        <f t="array" ref="AE18">_xlfn.IFS(AND(E18&gt;0,D18=""),"✕",AND(G18&gt;0,F18=""),"✕",AND(F18&gt;0,E18&gt;F18),"✕",TRUE,"○")</f>
        <v>○</v>
      </c>
      <c r="AF18" s="189" t="str" cm="1">
        <f t="array" ref="AF18">IF(OR($I$9="管理職/高プロ",$I$9="裁量",$I$9="固定残業代有"),IF(OR(C18="休日",C18="休暇"),IF(AND(D18="",E18="",F18="",G18="",H18="",$J$18=""),"○",_xlfn.IFS(OR(D18&lt;&gt;"",E18&lt;&gt;"",F18&lt;&gt;"",G18&lt;&gt;"",H18&lt;&gt;""),"✕",AND(OR($I$18&gt;0,$I$19&gt;0,$I$20&gt;0,$I$21&gt;0,$I$22&gt;0,$I$23&gt;0,$I$24&gt;0),COUNTA($J$18)=1),"○",TRUE,"✕")),"○"),"○")</f>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45784</v>
      </c>
      <c r="B19" s="47" t="str">
        <f>TEXT(A19,"aaa")</f>
        <v>水</v>
      </c>
      <c r="C19" s="95" t="s">
        <v>126</v>
      </c>
      <c r="D19" s="62"/>
      <c r="E19" s="25"/>
      <c r="F19" s="26"/>
      <c r="G19" s="27"/>
      <c r="H19" s="28"/>
      <c r="I19" s="6" t="str" cm="1">
        <f t="array" ref="I19">IFERROR(_xlfn.IFS(AND(D19&gt;0,E19=""),"--",AND(F19&gt;0,G19=""),"--",VALUE(TEXT(E19-D19,"[h]:mm"))+VALUE(TEXT(G19-F19,"[h]:mm"))-VALUE(TEXT(H19,"[h]:mm"))=0,"",VALUE(TEXT(E19-D19,"[h]:mm"))+VALUE(TEXT(G19-F19,"[h]:mm"))-VALUE(TEXT(H19,"[h]:mm"))&lt;0,"-",TRUE,(E19-D19)+(G19-F19)-H19),"-")</f>
        <v/>
      </c>
      <c r="J19" s="470"/>
      <c r="K19" s="471"/>
      <c r="L19" s="471"/>
      <c r="M19" s="471"/>
      <c r="N19" s="471"/>
      <c r="O19" s="471"/>
      <c r="P19" s="471"/>
      <c r="Q19" s="472"/>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189" t="str" cm="1">
        <f t="array" ref="AB19">_xlfn.IFS(AND(D19="",F19="",COUNTA($J$16)=0),"○",AND(I19="",COUNTA($J$16)=1),IF(OR($I$16&lt;&gt;"",$I$17&lt;&gt;"",$I$18&lt;&gt;"",$I$19&lt;&gt;"",$I$20&lt;&gt;"",$I$21&lt;&gt;"",$I$22&lt;&gt;""),"○","△"),AND(I19&gt;0,COUNTA($J$16)=1),"○",AND(I19="-",COUNTA($J$16)=1),"✕",TRUE,"✕")</f>
        <v>○</v>
      </c>
      <c r="AC19" s="75"/>
      <c r="AD19" s="75" t="str">
        <f t="shared" si="0"/>
        <v>○</v>
      </c>
      <c r="AE19" s="75" t="str" cm="1">
        <f t="array" ref="AE19">_xlfn.IFS(AND(E19&gt;0,D19=""),"✕",AND(G19&gt;0,F19=""),"✕",AND(F19&gt;0,E19&gt;F19),"✕",TRUE,"○")</f>
        <v>○</v>
      </c>
      <c r="AF19" s="189" t="str" cm="1">
        <f t="array" ref="AF19">IF(OR($I$9="管理職/高プロ",$I$9="裁量",$I$9="固定残業代有"),IF(OR(C19="休日",C19="休暇"),IF(AND(D19="",E19="",F19="",G19="",H19="",$J$18=""),"○",_xlfn.IFS(OR(D19&lt;&gt;"",E19&lt;&gt;"",F19&lt;&gt;"",G19&lt;&gt;"",H19&lt;&gt;""),"✕",AND(OR($I$18&gt;0,$I$19&gt;0,$I$20&gt;0,$I$21&gt;0,$I$22&gt;0,$I$23&gt;0,$I$24&gt;0),COUNTA($J$18)=1),"○",TRUE,"✕")),"○"),"○")</f>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45785</v>
      </c>
      <c r="B20" s="46" t="str">
        <f>TEXT(A20,"aaa")</f>
        <v>木</v>
      </c>
      <c r="C20" s="95" t="s">
        <v>126</v>
      </c>
      <c r="D20" s="62"/>
      <c r="E20" s="25"/>
      <c r="F20" s="16"/>
      <c r="G20" s="17"/>
      <c r="H20" s="28"/>
      <c r="I20" s="6" t="str" cm="1">
        <f t="array" ref="I20">IFERROR(_xlfn.IFS(AND(D20&gt;0,E20=""),"--",AND(F20&gt;0,G20=""),"--",VALUE(TEXT(E20-D20,"[h]:mm"))+VALUE(TEXT(G20-F20,"[h]:mm"))-VALUE(TEXT(H20,"[h]:mm"))=0,"",VALUE(TEXT(E20-D20,"[h]:mm"))+VALUE(TEXT(G20-F20,"[h]:mm"))-VALUE(TEXT(H20,"[h]:mm"))&lt;0,"-",TRUE,(E20-D20)+(G20-F20)-H20),"-")</f>
        <v/>
      </c>
      <c r="J20" s="470"/>
      <c r="K20" s="471"/>
      <c r="L20" s="471"/>
      <c r="M20" s="471"/>
      <c r="N20" s="471"/>
      <c r="O20" s="471"/>
      <c r="P20" s="471"/>
      <c r="Q20" s="472"/>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$16)=0),"○",AND(I20="",COUNTA($J$16)=1),IF(OR($I$16&lt;&gt;"",$I$17&lt;&gt;"",$I$18&lt;&gt;"",$I$19&lt;&gt;"",$I$20&lt;&gt;"",$I$21&lt;&gt;"",$I$22&lt;&gt;""),"○","△"),AND(I20&gt;0,COUNTA($J$16)=1),"○",AND(I20="-",COUNTA($J$16)=1),"✕",TRUE,"✕")</f>
        <v>○</v>
      </c>
      <c r="AC20" s="75"/>
      <c r="AD20" s="75" t="str">
        <f t="shared" si="0"/>
        <v>○</v>
      </c>
      <c r="AE20" s="75" t="str" cm="1">
        <f t="array" ref="AE20">_xlfn.IFS(AND(E20&gt;0,D20=""),"✕",AND(G20&gt;0,F20=""),"✕",AND(F20&gt;0,E20&gt;F20),"✕",TRUE,"○")</f>
        <v>○</v>
      </c>
      <c r="AF20" s="189" t="str" cm="1">
        <f t="array" ref="AF20">IF(OR($I$9="管理職/高プロ",$I$9="裁量",$I$9="固定残業代有"),IF(OR(C20="休日",C20="休暇"),IF(AND(D20="",E20="",F20="",G20="",H20="",$J$18=""),"○",_xlfn.IFS(OR(D20&lt;&gt;"",E20&lt;&gt;"",F20&lt;&gt;"",G20&lt;&gt;"",H20&lt;&gt;""),"✕",AND(OR($I$18&gt;0,$I$19&gt;0,$I$20&gt;0,$I$21&gt;0,$I$22&gt;0,$I$23&gt;0,$I$24&gt;0),COUNTA($J$18)=1),"○",TRUE,"✕")),"○"),"○")</f>
        <v>○</v>
      </c>
      <c r="AG20" s="75"/>
      <c r="AH20" s="183" t="s">
        <v>72</v>
      </c>
      <c r="AI20" s="184" t="str">
        <f>IF(COUNTIF(AE13:AE43,"○")=31,"○","✕")</f>
        <v>○</v>
      </c>
      <c r="AJ20" s="78" t="s">
        <v>73</v>
      </c>
    </row>
    <row r="21" spans="1:45" ht="17.100000000000001" customHeight="1" thickBot="1">
      <c r="A21" s="7">
        <f t="shared" ref="A21" si="3">A20+1</f>
        <v>45786</v>
      </c>
      <c r="B21" s="46" t="str">
        <f t="shared" ref="B21:B43" si="4">TEXT(A21,"aaa")</f>
        <v>金</v>
      </c>
      <c r="C21" s="95" t="s">
        <v>126</v>
      </c>
      <c r="D21" s="60"/>
      <c r="E21" s="15"/>
      <c r="F21" s="16"/>
      <c r="G21" s="17"/>
      <c r="H21" s="28"/>
      <c r="I21" s="6" t="str" cm="1">
        <f t="array" ref="I21">IFERROR(_xlfn.IFS(AND(D21&gt;0,E21=""),"--",AND(F21&gt;0,G21=""),"--",VALUE(TEXT(E21-D21,"[h]:mm"))+VALUE(TEXT(G21-F21,"[h]:mm"))-VALUE(TEXT(H21,"[h]:mm"))=0,"",VALUE(TEXT(E21-D21,"[h]:mm"))+VALUE(TEXT(G21-F21,"[h]:mm"))-VALUE(TEXT(H21,"[h]:mm"))&lt;0,"-",TRUE,(E21-D21)+(G21-F21)-H21),"-")</f>
        <v/>
      </c>
      <c r="J21" s="470"/>
      <c r="K21" s="471"/>
      <c r="L21" s="471"/>
      <c r="M21" s="471"/>
      <c r="N21" s="471"/>
      <c r="O21" s="471"/>
      <c r="P21" s="471"/>
      <c r="Q21" s="472"/>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$16)=0),"○",AND(I21="",COUNTA($J$16)=1),IF(OR($I$16&lt;&gt;"",$I$17&lt;&gt;"",$I$18&lt;&gt;"",$I$19&lt;&gt;"",$I$20&lt;&gt;"",$I$21&lt;&gt;"",$I$22&lt;&gt;""),"○","△"),AND(I21&gt;0,COUNTA($J$16)=1),"○",AND(I21="-",COUNTA($J$16)=1),"✕",TRUE,"✕")</f>
        <v>○</v>
      </c>
      <c r="AC21" s="75"/>
      <c r="AD21" s="75" t="str">
        <f t="shared" si="0"/>
        <v>○</v>
      </c>
      <c r="AE21" s="75" t="str" cm="1">
        <f t="array" ref="AE21">_xlfn.IFS(AND(E21&gt;0,D21=""),"✕",AND(G21&gt;0,F21=""),"✕",AND(F21&gt;0,E21&gt;F21),"✕",TRUE,"○")</f>
        <v>○</v>
      </c>
      <c r="AF21" s="189" t="str" cm="1">
        <f t="array" ref="AF21">IF(OR($I$9="管理職/高プロ",$I$9="裁量",$I$9="固定残業代有"),IF(OR(C21="休日",C21="休暇"),IF(AND(D21="",E21="",F21="",G21="",H21="",$J$18=""),"○",_xlfn.IFS(OR(D21&lt;&gt;"",E21&lt;&gt;"",F21&lt;&gt;"",G21&lt;&gt;"",H21&lt;&gt;""),"✕",AND(OR($I$18&gt;0,$I$19&gt;0,$I$20&gt;0,$I$21&gt;0,$I$22&gt;0,$I$23&gt;0,$I$24&gt;0),COUNTA($J$18)=1),"○",TRUE,"✕")),"○"),"○")</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45787</v>
      </c>
      <c r="B22" s="46" t="str">
        <f t="shared" si="4"/>
        <v>土</v>
      </c>
      <c r="C22" s="95" t="s">
        <v>23</v>
      </c>
      <c r="D22" s="60"/>
      <c r="E22" s="15"/>
      <c r="F22" s="16"/>
      <c r="G22" s="17"/>
      <c r="H22" s="28"/>
      <c r="I22" s="6" t="str" cm="1">
        <f t="array" ref="I22">IFERROR(_xlfn.IFS(AND(D22&gt;0,E22=""),"--",AND(F22&gt;0,G22=""),"--",VALUE(TEXT(E22-D22,"[h]:mm"))+VALUE(TEXT(G22-F22,"[h]:mm"))-VALUE(TEXT(H22,"[h]:mm"))=0,"",VALUE(TEXT(E22-D22,"[h]:mm"))+VALUE(TEXT(G22-F22,"[h]:mm"))-VALUE(TEXT(H22,"[h]:mm"))&lt;0,"-",TRUE,(E22-D22)+(G22-F22)-H22),"-")</f>
        <v/>
      </c>
      <c r="J22" s="470"/>
      <c r="K22" s="471"/>
      <c r="L22" s="471"/>
      <c r="M22" s="471"/>
      <c r="N22" s="471"/>
      <c r="O22" s="471"/>
      <c r="P22" s="471"/>
      <c r="Q22" s="472"/>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$16)=0),"○",AND(I22="",COUNTA($J$16)=1),IF(OR($I$16&lt;&gt;"",$I$17&lt;&gt;"",$I$18&lt;&gt;"",$I$19&lt;&gt;"",$I$20&lt;&gt;"",$I$21&lt;&gt;"",$I$22&lt;&gt;""),"○","△"),AND(I22&gt;0,COUNTA($J$16)=1),"○",AND(I22="-",COUNTA($J$16)=1),"✕",TRUE,"✕")</f>
        <v>○</v>
      </c>
      <c r="AC22" s="75"/>
      <c r="AD22" s="75" t="str">
        <f t="shared" si="0"/>
        <v>○</v>
      </c>
      <c r="AE22" s="75" t="str" cm="1">
        <f t="array" ref="AE22">_xlfn.IFS(AND(E22&gt;0,D22=""),"✕",AND(G22&gt;0,F22=""),"✕",AND(F22&gt;0,E22&gt;F22),"✕",TRUE,"○")</f>
        <v>○</v>
      </c>
      <c r="AF22" s="189" t="str" cm="1">
        <f t="array" ref="AF22">IF(OR($I$9="管理職/高プロ",$I$9="裁量",$I$9="固定残業代有"),IF(OR(C22="休日",C22="休暇"),IF(AND(D22="",E22="",F22="",G22="",H22="",$J$18=""),"○",_xlfn.IFS(OR(D22&lt;&gt;"",E22&lt;&gt;"",F22&lt;&gt;"",G22&lt;&gt;"",H22&lt;&gt;""),"✕",AND(OR($I$18&gt;0,$I$19&gt;0,$I$20&gt;0,$I$21&gt;0,$I$22&gt;0,$I$23&gt;0,$I$24&gt;0),COUNTA($J$18)=1),"○",TRUE,"✕")),"○"),"○")</f>
        <v>○</v>
      </c>
      <c r="AG22" s="75"/>
      <c r="AH22" s="212"/>
      <c r="AI22" s="213"/>
      <c r="AJ22" s="78"/>
      <c r="AO22" s="30"/>
      <c r="AP22" s="30"/>
      <c r="AQ22" s="30"/>
      <c r="AR22" s="30"/>
      <c r="AS22" s="30"/>
    </row>
    <row r="23" spans="1:45" ht="17.100000000000001" customHeight="1">
      <c r="A23" s="7">
        <f t="shared" ref="A23:A38" si="5">A22+1</f>
        <v>45788</v>
      </c>
      <c r="B23" s="46" t="str">
        <f t="shared" si="4"/>
        <v>日</v>
      </c>
      <c r="C23" s="95" t="s">
        <v>23</v>
      </c>
      <c r="D23" s="60"/>
      <c r="E23" s="15"/>
      <c r="F23" s="16"/>
      <c r="G23" s="17"/>
      <c r="H23" s="28"/>
      <c r="I23" s="6" t="str" cm="1">
        <f t="array" ref="I23">IFERROR(_xlfn.IFS(AND(D23&gt;0,E23=""),"--",AND(F23&gt;0,G23=""),"--",VALUE(TEXT(E23-D23,"[h]:mm"))+VALUE(TEXT(G23-F23,"[h]:mm"))-VALUE(TEXT(H23,"[h]:mm"))=0,"",VALUE(TEXT(E23-D23,"[h]:mm"))+VALUE(TEXT(G23-F23,"[h]:mm"))-VALUE(TEXT(H23,"[h]:mm"))&lt;0,"-",TRUE,(E23-D23)+(G23-F23)-H23),"-")</f>
        <v/>
      </c>
      <c r="J23" s="470"/>
      <c r="K23" s="473"/>
      <c r="L23" s="473"/>
      <c r="M23" s="473"/>
      <c r="N23" s="473"/>
      <c r="O23" s="473"/>
      <c r="P23" s="473"/>
      <c r="Q23" s="474"/>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$23)=0),"○",AND(I23="",COUNTA($J$23)=1),IF(OR($I$23&lt;&gt;"",$I$24&lt;&gt;"",$I$25&lt;&gt;"",$I$26&lt;&gt;"",$I$27&lt;&gt;"",$I$28&lt;&gt;"",$I$29&lt;&gt;""),"○","△"),AND(I23&gt;0,COUNTA($J$23)=1),"○",AND(I23="-",COUNTA($J$23)=1),"✕",TRUE,"✕")</f>
        <v>○</v>
      </c>
      <c r="AC23" s="75"/>
      <c r="AD23" s="75" t="str">
        <f t="shared" si="0"/>
        <v>○</v>
      </c>
      <c r="AE23" s="75" t="str" cm="1">
        <f t="array" ref="AE23">_xlfn.IFS(AND(E23&gt;0,D23=""),"✕",AND(G23&gt;0,F23=""),"✕",AND(F23&gt;0,E23&gt;F23),"✕",TRUE,"○")</f>
        <v>○</v>
      </c>
      <c r="AF23" s="189" t="str" cm="1">
        <f t="array" ref="AF23">IF(OR($I$9="管理職/高プロ",$I$9="裁量",$I$9="固定残業代有"),IF(OR(C23="休日",C23="休暇"),IF(AND(D23="",E23="",F23="",G23="",H23="",$J$18=""),"○",_xlfn.IFS(OR(D23&lt;&gt;"",E23&lt;&gt;"",F23&lt;&gt;"",G23&lt;&gt;"",H23&lt;&gt;""),"✕",AND(OR($I$18&gt;0,$I$19&gt;0,$I$20&gt;0,$I$21&gt;0,$I$22&gt;0,$I$23&gt;0,$I$24&gt;0),COUNTA($J$18)=1),"○",TRUE,"✕")),"○"),"○")</f>
        <v>○</v>
      </c>
      <c r="AG23" s="75"/>
      <c r="AH23" s="144"/>
      <c r="AJ23" s="144"/>
      <c r="AO23" s="30"/>
      <c r="AP23" s="30"/>
      <c r="AQ23" s="30"/>
      <c r="AR23" s="30"/>
      <c r="AS23" s="30"/>
    </row>
    <row r="24" spans="1:45" ht="17.100000000000001" customHeight="1">
      <c r="A24" s="7">
        <f t="shared" si="5"/>
        <v>45789</v>
      </c>
      <c r="B24" s="46" t="str">
        <f t="shared" si="4"/>
        <v>月</v>
      </c>
      <c r="C24" s="95" t="s">
        <v>126</v>
      </c>
      <c r="D24" s="60"/>
      <c r="E24" s="15"/>
      <c r="F24" s="16"/>
      <c r="G24" s="17"/>
      <c r="H24" s="18"/>
      <c r="I24" s="6" t="str" cm="1">
        <f t="array" ref="I24">IFERROR(_xlfn.IFS(AND(D24&gt;0,E24=""),"--",AND(F24&gt;0,G24=""),"--",VALUE(TEXT(E24-D24,"[h]:mm"))+VALUE(TEXT(G24-F24,"[h]:mm"))-VALUE(TEXT(H24,"[h]:mm"))=0,"",VALUE(TEXT(E24-D24,"[h]:mm"))+VALUE(TEXT(G24-F24,"[h]:mm"))-VALUE(TEXT(H24,"[h]:mm"))&lt;0,"-",TRUE,(E24-D24)+(G24-F24)-H24),"-")</f>
        <v/>
      </c>
      <c r="J24" s="475"/>
      <c r="K24" s="473"/>
      <c r="L24" s="473"/>
      <c r="M24" s="473"/>
      <c r="N24" s="473"/>
      <c r="O24" s="473"/>
      <c r="P24" s="473"/>
      <c r="Q24" s="474"/>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$23)=0),"○",AND(I24="",COUNTA($J$23)=1),IF(OR($I$23&lt;&gt;"",$I$24&lt;&gt;"",$I$25&lt;&gt;"",$I$26&lt;&gt;"",$I$27&lt;&gt;"",$I$28&lt;&gt;"",$I$29&lt;&gt;""),"○","△"),AND(I24&gt;0,COUNTA($J$23)=1),"○",AND(I24="-",COUNTA($J$23)=1),"✕",TRUE,"✕")</f>
        <v>○</v>
      </c>
      <c r="AC24" s="75"/>
      <c r="AD24" s="75" t="str">
        <f t="shared" si="0"/>
        <v>○</v>
      </c>
      <c r="AE24" s="75" t="str" cm="1">
        <f t="array" ref="AE24">_xlfn.IFS(AND(E24&gt;0,D24=""),"✕",AND(G24&gt;0,F24=""),"✕",AND(F24&gt;0,E24&gt;F24),"✕",TRUE,"○")</f>
        <v>○</v>
      </c>
      <c r="AF24" s="189" t="str" cm="1">
        <f t="array" ref="AF24">IF(OR($I$9="管理職/高プロ",$I$9="裁量",$I$9="固定残業代有"),IF(OR(C24="休日",C24="休暇"),IF(AND(D24="",E24="",F24="",G24="",H24="",$J$18=""),"○",_xlfn.IFS(OR(D24&lt;&gt;"",E24&lt;&gt;"",F24&lt;&gt;"",G24&lt;&gt;"",H24&lt;&gt;""),"✕",AND(OR($I$18&gt;0,$I$19&gt;0,$I$20&gt;0,$I$21&gt;0,$I$22&gt;0,$I$23&gt;0,$I$24&gt;0),COUNTA($J$18)=1),"○",TRUE,"✕")),"○"),"○")</f>
        <v>○</v>
      </c>
      <c r="AG24" s="75"/>
      <c r="AO24" s="30"/>
      <c r="AP24" s="30"/>
      <c r="AQ24" s="30"/>
      <c r="AR24" s="30"/>
      <c r="AS24" s="30"/>
    </row>
    <row r="25" spans="1:45" ht="17.100000000000001" customHeight="1">
      <c r="A25" s="7">
        <f t="shared" si="5"/>
        <v>45790</v>
      </c>
      <c r="B25" s="46" t="str">
        <f t="shared" si="4"/>
        <v>火</v>
      </c>
      <c r="C25" s="95" t="s">
        <v>126</v>
      </c>
      <c r="D25" s="60"/>
      <c r="E25" s="15"/>
      <c r="F25" s="16"/>
      <c r="G25" s="17"/>
      <c r="H25" s="18"/>
      <c r="I25" s="6" t="str" cm="1">
        <f t="array" ref="I25">IFERROR(_xlfn.IFS(AND(D25&gt;0,E25=""),"--",AND(F25&gt;0,G25=""),"--",VALUE(TEXT(E25-D25,"[h]:mm"))+VALUE(TEXT(G25-F25,"[h]:mm"))-VALUE(TEXT(H25,"[h]:mm"))=0,"",VALUE(TEXT(E25-D25,"[h]:mm"))+VALUE(TEXT(G25-F25,"[h]:mm"))-VALUE(TEXT(H25,"[h]:mm"))&lt;0,"-",TRUE,(E25-D25)+(G25-F25)-H25),"-")</f>
        <v/>
      </c>
      <c r="J25" s="475"/>
      <c r="K25" s="473"/>
      <c r="L25" s="473"/>
      <c r="M25" s="473"/>
      <c r="N25" s="473"/>
      <c r="O25" s="473"/>
      <c r="P25" s="473"/>
      <c r="Q25" s="474"/>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$23)=0),"○",AND(I25="",COUNTA($J$23)=1),IF(OR($I$23&lt;&gt;"",$I$24&lt;&gt;"",$I$25&lt;&gt;"",$I$26&lt;&gt;"",$I$27&lt;&gt;"",$I$28&lt;&gt;"",$I$29&lt;&gt;""),"○","△"),AND(I25&gt;0,COUNTA($J$23)=1),"○",AND(I25="-",COUNTA($J$23)=1),"✕",TRUE,"✕")</f>
        <v>○</v>
      </c>
      <c r="AC25" s="75"/>
      <c r="AD25" s="75" t="str">
        <f t="shared" si="0"/>
        <v>○</v>
      </c>
      <c r="AE25" s="75" t="str" cm="1">
        <f t="array" ref="AE25">_xlfn.IFS(AND(E25&gt;0,D25=""),"✕",AND(G25&gt;0,F25=""),"✕",AND(F25&gt;0,E25&gt;F25),"✕",TRUE,"○")</f>
        <v>○</v>
      </c>
      <c r="AF25" s="189" t="str" cm="1">
        <f t="array" ref="AF25">IF(OR($I$9="管理職/高プロ",$I$9="裁量",$I$9="固定残業代有"),IF(OR(C25="休日",C25="休暇"),IF(AND(D25="",E25="",F25="",G25="",H25="",$J$25=""),"○",_xlfn.IFS(OR(D25&lt;&gt;"",E25&lt;&gt;"",F25&lt;&gt;"",G25&lt;&gt;"",H25&lt;&gt;""),"✕",AND(OR($I$25&gt;0,$I$26&gt;0,$I$27&gt;0,$I$28&gt;0,$I$29&gt;0,$I$30&gt;0,$I$31&gt;0),COUNTA($J$25)=1),"○",TRUE,"✕")),"○"),"○")</f>
        <v>○</v>
      </c>
      <c r="AG25" s="75"/>
      <c r="AO25" s="30"/>
      <c r="AP25" s="30"/>
      <c r="AQ25" s="30"/>
      <c r="AR25" s="30"/>
      <c r="AS25" s="30"/>
    </row>
    <row r="26" spans="1:45" ht="17.100000000000001" customHeight="1">
      <c r="A26" s="7">
        <f t="shared" si="5"/>
        <v>45791</v>
      </c>
      <c r="B26" s="46" t="str">
        <f t="shared" si="4"/>
        <v>水</v>
      </c>
      <c r="C26" s="95" t="s">
        <v>126</v>
      </c>
      <c r="D26" s="61"/>
      <c r="E26" s="14"/>
      <c r="F26" s="16"/>
      <c r="G26" s="17"/>
      <c r="H26" s="18"/>
      <c r="I26" s="6" t="str" cm="1">
        <f t="array" ref="I26">IFERROR(_xlfn.IFS(AND(D26&gt;0,E26=""),"--",AND(F26&gt;0,G26=""),"--",VALUE(TEXT(E26-D26,"[h]:mm"))+VALUE(TEXT(G26-F26,"[h]:mm"))-VALUE(TEXT(H26,"[h]:mm"))=0,"",VALUE(TEXT(E26-D26,"[h]:mm"))+VALUE(TEXT(G26-F26,"[h]:mm"))-VALUE(TEXT(H26,"[h]:mm"))&lt;0,"-",TRUE,(E26-D26)+(G26-F26)-H26),"-")</f>
        <v/>
      </c>
      <c r="J26" s="475"/>
      <c r="K26" s="473"/>
      <c r="L26" s="473"/>
      <c r="M26" s="473"/>
      <c r="N26" s="473"/>
      <c r="O26" s="473"/>
      <c r="P26" s="473"/>
      <c r="Q26" s="474"/>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$23)=0),"○",AND(I26="",COUNTA($J$23)=1),IF(OR($I$23&lt;&gt;"",$I$24&lt;&gt;"",$I$25&lt;&gt;"",$I$26&lt;&gt;"",$I$27&lt;&gt;"",$I$28&lt;&gt;"",$I$29&lt;&gt;""),"○","△"),AND(I26&gt;0,COUNTA($J$23)=1),"○",AND(I26="-",COUNTA($J$23)=1),"✕",TRUE,"✕")</f>
        <v>○</v>
      </c>
      <c r="AC26" s="75"/>
      <c r="AD26" s="75" t="str">
        <f t="shared" si="0"/>
        <v>○</v>
      </c>
      <c r="AE26" s="75" t="str" cm="1">
        <f t="array" ref="AE26">_xlfn.IFS(AND(E26&gt;0,D26=""),"✕",AND(G26&gt;0,F26=""),"✕",AND(F26&gt;0,E26&gt;F26),"✕",TRUE,"○")</f>
        <v>○</v>
      </c>
      <c r="AF26" s="189" t="str" cm="1">
        <f t="array" ref="AF26">IF(OR($I$9="管理職/高プロ",$I$9="裁量",$I$9="固定残業代有"),IF(OR(C26="休日",C26="休暇"),IF(AND(D26="",E26="",F26="",G26="",H26="",$J$25=""),"○",_xlfn.IFS(OR(D26&lt;&gt;"",E26&lt;&gt;"",F26&lt;&gt;"",G26&lt;&gt;"",H26&lt;&gt;""),"✕",AND(OR($I$25&gt;0,$I$26&gt;0,$I$27&gt;0,$I$28&gt;0,$I$29&gt;0,$I$30&gt;0,$I$31&gt;0),COUNTA($J$25)=1),"○",TRUE,"✕")),"○"),"○")</f>
        <v>○</v>
      </c>
      <c r="AG26" s="75"/>
      <c r="AO26" s="30"/>
      <c r="AP26" s="30"/>
      <c r="AQ26" s="30"/>
      <c r="AR26" s="30"/>
      <c r="AS26" s="30"/>
    </row>
    <row r="27" spans="1:45" ht="17.100000000000001" customHeight="1">
      <c r="A27" s="7">
        <f t="shared" si="5"/>
        <v>45792</v>
      </c>
      <c r="B27" s="46" t="str">
        <f t="shared" si="4"/>
        <v>木</v>
      </c>
      <c r="C27" s="95" t="s">
        <v>126</v>
      </c>
      <c r="D27" s="61"/>
      <c r="E27" s="14"/>
      <c r="F27" s="16"/>
      <c r="G27" s="17"/>
      <c r="H27" s="18"/>
      <c r="I27" s="6" t="str" cm="1">
        <f t="array" ref="I27">IFERROR(_xlfn.IFS(AND(D27&gt;0,E27=""),"--",AND(F27&gt;0,G27=""),"--",VALUE(TEXT(E27-D27,"[h]:mm"))+VALUE(TEXT(G27-F27,"[h]:mm"))-VALUE(TEXT(H27,"[h]:mm"))=0,"",VALUE(TEXT(E27-D27,"[h]:mm"))+VALUE(TEXT(G27-F27,"[h]:mm"))-VALUE(TEXT(H27,"[h]:mm"))&lt;0,"-",TRUE,(E27-D27)+(G27-F27)-H27),"-")</f>
        <v/>
      </c>
      <c r="J27" s="475"/>
      <c r="K27" s="473"/>
      <c r="L27" s="473"/>
      <c r="M27" s="473"/>
      <c r="N27" s="473"/>
      <c r="O27" s="473"/>
      <c r="P27" s="473"/>
      <c r="Q27" s="474"/>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$23)=0),"○",AND(I27="",COUNTA($J$23)=1),IF(OR($I$23&lt;&gt;"",$I$24&lt;&gt;"",$I$25&lt;&gt;"",$I$26&lt;&gt;"",$I$27&lt;&gt;"",$I$28&lt;&gt;"",$I$29&lt;&gt;""),"○","△"),AND(I27&gt;0,COUNTA($J$23)=1),"○",AND(I27="-",COUNTA($J$23)=1),"✕",TRUE,"✕")</f>
        <v>○</v>
      </c>
      <c r="AC27" s="75"/>
      <c r="AD27" s="75" t="str">
        <f t="shared" si="0"/>
        <v>○</v>
      </c>
      <c r="AE27" s="75" t="str" cm="1">
        <f t="array" ref="AE27">_xlfn.IFS(AND(E27&gt;0,D27=""),"✕",AND(G27&gt;0,F27=""),"✕",AND(F27&gt;0,E27&gt;F27),"✕",TRUE,"○")</f>
        <v>○</v>
      </c>
      <c r="AF27" s="189" t="str" cm="1">
        <f t="array" ref="AF27">IF(OR($I$9="管理職/高プロ",$I$9="裁量",$I$9="固定残業代有"),IF(OR(C27="休日",C27="休暇"),IF(AND(D27="",E27="",F27="",G27="",H27="",$J$25=""),"○",_xlfn.IFS(OR(D27&lt;&gt;"",E27&lt;&gt;"",F27&lt;&gt;"",G27&lt;&gt;"",H27&lt;&gt;""),"✕",AND(OR($I$25&gt;0,$I$26&gt;0,$I$27&gt;0,$I$28&gt;0,$I$29&gt;0,$I$30&gt;0,$I$31&gt;0),COUNTA($J$25)=1),"○",TRUE,"✕")),"○"),"○")</f>
        <v>○</v>
      </c>
      <c r="AG27" s="75"/>
      <c r="AO27" s="30"/>
      <c r="AP27" s="30"/>
      <c r="AQ27" s="30"/>
      <c r="AR27" s="30"/>
      <c r="AS27" s="30"/>
    </row>
    <row r="28" spans="1:45" ht="17.100000000000001" customHeight="1">
      <c r="A28" s="7">
        <f t="shared" si="5"/>
        <v>45793</v>
      </c>
      <c r="B28" s="46" t="str">
        <f t="shared" si="4"/>
        <v>金</v>
      </c>
      <c r="C28" s="95" t="s">
        <v>126</v>
      </c>
      <c r="D28" s="61"/>
      <c r="E28" s="14"/>
      <c r="F28" s="16"/>
      <c r="G28" s="17"/>
      <c r="H28" s="18"/>
      <c r="I28" s="6" t="str" cm="1">
        <f t="array" ref="I28">IFERROR(_xlfn.IFS(AND(D28&gt;0,E28=""),"--",AND(F28&gt;0,G28=""),"--",VALUE(TEXT(E28-D28,"[h]:mm"))+VALUE(TEXT(G28-F28,"[h]:mm"))-VALUE(TEXT(H28,"[h]:mm"))=0,"",VALUE(TEXT(E28-D28,"[h]:mm"))+VALUE(TEXT(G28-F28,"[h]:mm"))-VALUE(TEXT(H28,"[h]:mm"))&lt;0,"-",TRUE,(E28-D28)+(G28-F28)-H28),"-")</f>
        <v/>
      </c>
      <c r="J28" s="475"/>
      <c r="K28" s="473"/>
      <c r="L28" s="473"/>
      <c r="M28" s="473"/>
      <c r="N28" s="473"/>
      <c r="O28" s="473"/>
      <c r="P28" s="473"/>
      <c r="Q28" s="47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$23)=0),"○",AND(I28="",COUNTA($J$23)=1),IF(OR($I$23&lt;&gt;"",$I$24&lt;&gt;"",$I$25&lt;&gt;"",$I$26&lt;&gt;"",$I$27&lt;&gt;"",$I$28&lt;&gt;"",$I$29&lt;&gt;""),"○","△"),AND(I28&gt;0,COUNTA($J$23)=1),"○",AND(I28="-",COUNTA($J$23)=1),"✕",TRUE,"✕")</f>
        <v>○</v>
      </c>
      <c r="AC28" s="75"/>
      <c r="AD28" s="75" t="str">
        <f t="shared" si="0"/>
        <v>○</v>
      </c>
      <c r="AE28" s="75" t="str" cm="1">
        <f t="array" ref="AE28">_xlfn.IFS(AND(E28&gt;0,D28=""),"✕",AND(G28&gt;0,F28=""),"✕",AND(F28&gt;0,E28&gt;F28),"✕",TRUE,"○")</f>
        <v>○</v>
      </c>
      <c r="AF28" s="189" t="str" cm="1">
        <f t="array" ref="AF28">IF(OR($I$9="管理職/高プロ",$I$9="裁量",$I$9="固定残業代有"),IF(OR(C28="休日",C28="休暇"),IF(AND(D28="",E28="",F28="",G28="",H28="",$J$25=""),"○",_xlfn.IFS(OR(D28&lt;&gt;"",E28&lt;&gt;"",F28&lt;&gt;"",G28&lt;&gt;"",H28&lt;&gt;""),"✕",AND(OR($I$25&gt;0,$I$26&gt;0,$I$27&gt;0,$I$28&gt;0,$I$29&gt;0,$I$30&gt;0,$I$31&gt;0),COUNTA($J$25)=1),"○",TRUE,"✕")),"○"),"○")</f>
        <v>○</v>
      </c>
      <c r="AG28" s="75"/>
      <c r="AO28" s="30"/>
      <c r="AP28" s="30"/>
      <c r="AQ28" s="30"/>
      <c r="AR28" s="30"/>
      <c r="AS28" s="30"/>
    </row>
    <row r="29" spans="1:45" ht="17.100000000000001" customHeight="1">
      <c r="A29" s="7">
        <f t="shared" si="5"/>
        <v>45794</v>
      </c>
      <c r="B29" s="46" t="str">
        <f t="shared" si="4"/>
        <v>土</v>
      </c>
      <c r="C29" s="95" t="s">
        <v>23</v>
      </c>
      <c r="D29" s="60"/>
      <c r="E29" s="15"/>
      <c r="F29" s="16"/>
      <c r="G29" s="17"/>
      <c r="H29" s="18"/>
      <c r="I29" s="6" t="str" cm="1">
        <f t="array" ref="I29">IFERROR(_xlfn.IFS(AND(D29&gt;0,E29=""),"--",AND(F29&gt;0,G29=""),"--",VALUE(TEXT(E29-D29,"[h]:mm"))+VALUE(TEXT(G29-F29,"[h]:mm"))-VALUE(TEXT(H29,"[h]:mm"))=0,"",VALUE(TEXT(E29-D29,"[h]:mm"))+VALUE(TEXT(G29-F29,"[h]:mm"))-VALUE(TEXT(H29,"[h]:mm"))&lt;0,"-",TRUE,(E29-D29)+(G29-F29)-H29),"-")</f>
        <v/>
      </c>
      <c r="J29" s="475"/>
      <c r="K29" s="473"/>
      <c r="L29" s="473"/>
      <c r="M29" s="473"/>
      <c r="N29" s="473"/>
      <c r="O29" s="473"/>
      <c r="P29" s="473"/>
      <c r="Q29" s="474"/>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$23)=0),"○",AND(I29="",COUNTA($J$23)=1),IF(OR($I$23&lt;&gt;"",$I$24&lt;&gt;"",$I$25&lt;&gt;"",$I$26&lt;&gt;"",$I$27&lt;&gt;"",$I$28&lt;&gt;"",$I$29&lt;&gt;""),"○","△"),AND(I29&gt;0,COUNTA($J$23)=1),"○",AND(I29="-",COUNTA($J$23)=1),"✕",TRUE,"✕")</f>
        <v>○</v>
      </c>
      <c r="AC29" s="75"/>
      <c r="AD29" s="75" t="str">
        <f t="shared" si="0"/>
        <v>○</v>
      </c>
      <c r="AE29" s="75" t="str" cm="1">
        <f t="array" ref="AE29">_xlfn.IFS(AND(E29&gt;0,D29=""),"✕",AND(G29&gt;0,F29=""),"✕",AND(F29&gt;0,E29&gt;F29),"✕",TRUE,"○")</f>
        <v>○</v>
      </c>
      <c r="AF29" s="189" t="str" cm="1">
        <f t="array" ref="AF29">IF(OR($I$9="管理職/高プロ",$I$9="裁量",$I$9="固定残業代有"),IF(OR(C29="休日",C29="休暇"),IF(AND(D29="",E29="",F29="",G29="",H29="",$J$25=""),"○",_xlfn.IFS(OR(D29&lt;&gt;"",E29&lt;&gt;"",F29&lt;&gt;"",G29&lt;&gt;"",H29&lt;&gt;""),"✕",AND(OR($I$25&gt;0,$I$26&gt;0,$I$27&gt;0,$I$28&gt;0,$I$29&gt;0,$I$30&gt;0,$I$31&gt;0),COUNTA($J$25)=1),"○",TRUE,"✕")),"○"),"○")</f>
        <v>○</v>
      </c>
      <c r="AG29" s="75"/>
      <c r="AO29" s="30"/>
      <c r="AP29" s="30"/>
      <c r="AQ29" s="30"/>
      <c r="AR29" s="30"/>
      <c r="AS29" s="30"/>
    </row>
    <row r="30" spans="1:45" ht="17.100000000000001" customHeight="1">
      <c r="A30" s="7">
        <f t="shared" si="5"/>
        <v>45795</v>
      </c>
      <c r="B30" s="46" t="str">
        <f t="shared" si="4"/>
        <v>日</v>
      </c>
      <c r="C30" s="95" t="s">
        <v>23</v>
      </c>
      <c r="D30" s="60"/>
      <c r="E30" s="15"/>
      <c r="F30" s="16"/>
      <c r="G30" s="17"/>
      <c r="H30" s="18"/>
      <c r="I30" s="6" t="str" cm="1">
        <f t="array" ref="I30">IFERROR(_xlfn.IFS(AND(D30&gt;0,E30=""),"--",AND(F30&gt;0,G30=""),"--",VALUE(TEXT(E30-D30,"[h]:mm"))+VALUE(TEXT(G30-F30,"[h]:mm"))-VALUE(TEXT(H30,"[h]:mm"))=0,"",VALUE(TEXT(E30-D30,"[h]:mm"))+VALUE(TEXT(G30-F30,"[h]:mm"))-VALUE(TEXT(H30,"[h]:mm"))&lt;0,"-",TRUE,(E30-D30)+(G30-F30)-H30),"-")</f>
        <v/>
      </c>
      <c r="J30" s="475"/>
      <c r="K30" s="473"/>
      <c r="L30" s="473"/>
      <c r="M30" s="473"/>
      <c r="N30" s="473"/>
      <c r="O30" s="473"/>
      <c r="P30" s="473"/>
      <c r="Q30" s="474"/>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$30)=0),"○",AND(I30="",COUNTA($J$30)=1),IF(OR($I$30&lt;&gt;"",$I$31&lt;&gt;"",$I$32&lt;&gt;"",$I$33&lt;&gt;"",$I$34&lt;&gt;"",$I$35&lt;&gt;"",$I$36&lt;&gt;""),"○","△"),AND(I30&gt;0,COUNTA($J$30)=1),"○",AND(I30="-",COUNTA($J$30)=1),"✕",TRUE,"✕")</f>
        <v>○</v>
      </c>
      <c r="AC30" s="75"/>
      <c r="AD30" s="75" t="str">
        <f t="shared" si="0"/>
        <v>○</v>
      </c>
      <c r="AE30" s="75" t="str" cm="1">
        <f t="array" ref="AE30">_xlfn.IFS(AND(E30&gt;0,D30=""),"✕",AND(G30&gt;0,F30=""),"✕",AND(F30&gt;0,E30&gt;F30),"✕",TRUE,"○")</f>
        <v>○</v>
      </c>
      <c r="AF30" s="189" t="str" cm="1">
        <f t="array" ref="AF30">IF(OR($I$9="管理職/高プロ",$I$9="裁量",$I$9="固定残業代有"),IF(OR(C30="休日",C30="休暇"),IF(AND(D30="",E30="",F30="",G30="",H30="",$J$25=""),"○",_xlfn.IFS(OR(D30&lt;&gt;"",E30&lt;&gt;"",F30&lt;&gt;"",G30&lt;&gt;"",H30&lt;&gt;""),"✕",AND(OR($I$25&gt;0,$I$26&gt;0,$I$27&gt;0,$I$28&gt;0,$I$29&gt;0,$I$30&gt;0,$I$31&gt;0),COUNTA($J$25)=1),"○",TRUE,"✕")),"○"),"○")</f>
        <v>○</v>
      </c>
      <c r="AG30" s="75"/>
      <c r="AO30" s="30"/>
      <c r="AP30" s="30"/>
      <c r="AQ30" s="30"/>
      <c r="AR30" s="30"/>
      <c r="AS30" s="30"/>
    </row>
    <row r="31" spans="1:45" ht="17.100000000000001" customHeight="1">
      <c r="A31" s="7">
        <f t="shared" si="5"/>
        <v>45796</v>
      </c>
      <c r="B31" s="46" t="str">
        <f t="shared" si="4"/>
        <v>月</v>
      </c>
      <c r="C31" s="95" t="s">
        <v>126</v>
      </c>
      <c r="D31" s="60"/>
      <c r="E31" s="15"/>
      <c r="F31" s="16"/>
      <c r="G31" s="17"/>
      <c r="H31" s="18"/>
      <c r="I31" s="6" t="str" cm="1">
        <f t="array" ref="I31">IFERROR(_xlfn.IFS(AND(D31&gt;0,E31=""),"--",AND(F31&gt;0,G31=""),"--",VALUE(TEXT(E31-D31,"[h]:mm"))+VALUE(TEXT(G31-F31,"[h]:mm"))-VALUE(TEXT(H31,"[h]:mm"))=0,"",VALUE(TEXT(E31-D31,"[h]:mm"))+VALUE(TEXT(G31-F31,"[h]:mm"))-VALUE(TEXT(H31,"[h]:mm"))&lt;0,"-",TRUE,(E31-D31)+(G31-F31)-H31),"-")</f>
        <v/>
      </c>
      <c r="J31" s="475"/>
      <c r="K31" s="473"/>
      <c r="L31" s="473"/>
      <c r="M31" s="473"/>
      <c r="N31" s="473"/>
      <c r="O31" s="473"/>
      <c r="P31" s="473"/>
      <c r="Q31" s="474"/>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$30)=0),"○",AND(I31="",COUNTA($J$30)=1),IF(OR($I$30&lt;&gt;"",$I$31&lt;&gt;"",$I$32&lt;&gt;"",$I$33&lt;&gt;"",$I$34&lt;&gt;"",$I$35&lt;&gt;"",$I$36&lt;&gt;""),"○","△"),AND(I31&gt;0,COUNTA($J$30)=1),"○",AND(I31="-",COUNTA($J$30)=1),"✕",TRUE,"✕")</f>
        <v>○</v>
      </c>
      <c r="AC31" s="75"/>
      <c r="AD31" s="75" t="str">
        <f t="shared" si="0"/>
        <v>○</v>
      </c>
      <c r="AE31" s="75" t="str" cm="1">
        <f t="array" ref="AE31">_xlfn.IFS(AND(E31&gt;0,D31=""),"✕",AND(G31&gt;0,F31=""),"✕",AND(F31&gt;0,E31&gt;F31),"✕",TRUE,"○")</f>
        <v>○</v>
      </c>
      <c r="AF31" s="189" t="str" cm="1">
        <f t="array" ref="AF31">IF(OR($I$9="管理職/高プロ",$I$9="裁量",$I$9="固定残業代有"),IF(OR(C31="休日",C31="休暇"),IF(AND(D31="",E31="",F31="",G31="",H31="",$J$25=""),"○",_xlfn.IFS(OR(D31&lt;&gt;"",E31&lt;&gt;"",F31&lt;&gt;"",G31&lt;&gt;"",H31&lt;&gt;""),"✕",AND(OR($I$25&gt;0,$I$26&gt;0,$I$27&gt;0,$I$28&gt;0,$I$29&gt;0,$I$30&gt;0,$I$31&gt;0),COUNTA($J$25)=1),"○",TRUE,"✕")),"○"),"○")</f>
        <v>○</v>
      </c>
      <c r="AG31" s="75"/>
      <c r="AO31" s="30"/>
      <c r="AP31" s="30"/>
      <c r="AQ31" s="30"/>
      <c r="AR31" s="30"/>
      <c r="AS31" s="30"/>
    </row>
    <row r="32" spans="1:45" ht="17.100000000000001" customHeight="1">
      <c r="A32" s="7">
        <f t="shared" si="5"/>
        <v>45797</v>
      </c>
      <c r="B32" s="46" t="str">
        <f t="shared" si="4"/>
        <v>火</v>
      </c>
      <c r="C32" s="95" t="s">
        <v>126</v>
      </c>
      <c r="D32" s="60"/>
      <c r="E32" s="15"/>
      <c r="F32" s="16"/>
      <c r="G32" s="17"/>
      <c r="H32" s="18"/>
      <c r="I32" s="6" t="str" cm="1">
        <f t="array" ref="I32">IFERROR(_xlfn.IFS(AND(D32&gt;0,E32=""),"--",AND(F32&gt;0,G32=""),"--",VALUE(TEXT(E32-D32,"[h]:mm"))+VALUE(TEXT(G32-F32,"[h]:mm"))-VALUE(TEXT(H32,"[h]:mm"))=0,"",VALUE(TEXT(E32-D32,"[h]:mm"))+VALUE(TEXT(G32-F32,"[h]:mm"))-VALUE(TEXT(H32,"[h]:mm"))&lt;0,"-",TRUE,(E32-D32)+(G32-F32)-H32),"-")</f>
        <v/>
      </c>
      <c r="J32" s="475"/>
      <c r="K32" s="473"/>
      <c r="L32" s="473"/>
      <c r="M32" s="473"/>
      <c r="N32" s="473"/>
      <c r="O32" s="473"/>
      <c r="P32" s="473"/>
      <c r="Q32" s="474"/>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$30)=0),"○",AND(I32="",COUNTA($J$30)=1),IF(OR($I$30&lt;&gt;"",$I$31&lt;&gt;"",$I$32&lt;&gt;"",$I$33&lt;&gt;"",$I$34&lt;&gt;"",$I$35&lt;&gt;"",$I$36&lt;&gt;""),"○","△"),AND(I32&gt;0,COUNTA($J$30)=1),"○",AND(I32="-",COUNTA($J$30)=1),"✕",TRUE,"✕")</f>
        <v>○</v>
      </c>
      <c r="AC32" s="75"/>
      <c r="AD32" s="75" t="str">
        <f t="shared" si="0"/>
        <v>○</v>
      </c>
      <c r="AE32" s="75" t="str" cm="1">
        <f t="array" ref="AE32">_xlfn.IFS(AND(E32&gt;0,D32=""),"✕",AND(G32&gt;0,F32=""),"✕",AND(F32&gt;0,E32&gt;F32),"✕",TRUE,"○")</f>
        <v>○</v>
      </c>
      <c r="AF32" s="189" t="str" cm="1">
        <f t="array" ref="AF32">IF(OR($I$9="管理職/高プロ",$I$9="裁量",$I$9="固定残業代有"),IF(OR(C32="休日",C32="休暇"),IF(AND(D32="",E32="",F32="",G32="",H32="",$J$32=""),"○",_xlfn.IFS(OR(D32&lt;&gt;"",E32&lt;&gt;"",F32&lt;&gt;"",G32&lt;&gt;"",H32&lt;&gt;""),"✕",AND(OR($I$32&gt;0,$I$33&gt;0,$I$34&gt;0,$I$35&gt;0,$I$36&gt;0,$I$37&gt;0,$I$38&gt;0),COUNTA($J$32)=1),"○",TRUE,"✕")),"○"),"○")</f>
        <v>○</v>
      </c>
      <c r="AG32" s="75"/>
      <c r="AO32" s="30"/>
      <c r="AP32" s="30"/>
      <c r="AQ32" s="30"/>
      <c r="AR32" s="30"/>
      <c r="AS32" s="30"/>
    </row>
    <row r="33" spans="1:45" ht="17.100000000000001" customHeight="1">
      <c r="A33" s="7">
        <f t="shared" si="5"/>
        <v>45798</v>
      </c>
      <c r="B33" s="46" t="str">
        <f t="shared" si="4"/>
        <v>水</v>
      </c>
      <c r="C33" s="95" t="s">
        <v>126</v>
      </c>
      <c r="D33" s="61"/>
      <c r="E33" s="14"/>
      <c r="F33" s="16"/>
      <c r="G33" s="17"/>
      <c r="H33" s="18"/>
      <c r="I33" s="6" t="str" cm="1">
        <f t="array" ref="I33">IFERROR(_xlfn.IFS(AND(D33&gt;0,E33=""),"--",AND(F33&gt;0,G33=""),"--",VALUE(TEXT(E33-D33,"[h]:mm"))+VALUE(TEXT(G33-F33,"[h]:mm"))-VALUE(TEXT(H33,"[h]:mm"))=0,"",VALUE(TEXT(E33-D33,"[h]:mm"))+VALUE(TEXT(G33-F33,"[h]:mm"))-VALUE(TEXT(H33,"[h]:mm"))&lt;0,"-",TRUE,(E33-D33)+(G33-F33)-H33),"-")</f>
        <v/>
      </c>
      <c r="J33" s="475"/>
      <c r="K33" s="473"/>
      <c r="L33" s="473"/>
      <c r="M33" s="473"/>
      <c r="N33" s="473"/>
      <c r="O33" s="473"/>
      <c r="P33" s="473"/>
      <c r="Q33" s="474"/>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$30)=0),"○",AND(I33="",COUNTA($J$30)=1),IF(OR($I$30&lt;&gt;"",$I$31&lt;&gt;"",$I$32&lt;&gt;"",$I$33&lt;&gt;"",$I$34&lt;&gt;"",$I$35&lt;&gt;"",$I$36&lt;&gt;""),"○","△"),AND(I33&gt;0,COUNTA($J$30)=1),"○",AND(I33="-",COUNTA($J$30)=1),"✕",TRUE,"✕")</f>
        <v>○</v>
      </c>
      <c r="AC33" s="75"/>
      <c r="AD33" s="75" t="str">
        <f t="shared" si="0"/>
        <v>○</v>
      </c>
      <c r="AE33" s="75" t="str" cm="1">
        <f t="array" ref="AE33">_xlfn.IFS(AND(E33&gt;0,D33=""),"✕",AND(G33&gt;0,F33=""),"✕",AND(F33&gt;0,E33&gt;F33),"✕",TRUE,"○")</f>
        <v>○</v>
      </c>
      <c r="AF33" s="189" t="str" cm="1">
        <f t="array" ref="AF33">IF(OR($I$9="管理職/高プロ",$I$9="裁量",$I$9="固定残業代有"),IF(OR(C33="休日",C33="休暇"),IF(AND(D33="",E33="",F33="",G33="",H33="",$J$32=""),"○",_xlfn.IFS(OR(D33&lt;&gt;"",E33&lt;&gt;"",F33&lt;&gt;"",G33&lt;&gt;"",H33&lt;&gt;""),"✕",AND(OR($I$32&gt;0,$I$33&gt;0,$I$34&gt;0,$I$35&gt;0,$I$36&gt;0,$I$37&gt;0,$I$38&gt;0),COUNTA($J$32)=1),"○",TRUE,"✕")),"○"),"○")</f>
        <v>○</v>
      </c>
      <c r="AG33" s="75"/>
      <c r="AO33" s="30"/>
      <c r="AP33" s="30"/>
      <c r="AQ33" s="30"/>
      <c r="AR33" s="30"/>
      <c r="AS33" s="30"/>
    </row>
    <row r="34" spans="1:45" ht="17.100000000000001" customHeight="1">
      <c r="A34" s="7">
        <f t="shared" si="5"/>
        <v>45799</v>
      </c>
      <c r="B34" s="46" t="str">
        <f t="shared" si="4"/>
        <v>木</v>
      </c>
      <c r="C34" s="95" t="s">
        <v>126</v>
      </c>
      <c r="D34" s="61"/>
      <c r="E34" s="14"/>
      <c r="F34" s="16"/>
      <c r="G34" s="17"/>
      <c r="H34" s="18"/>
      <c r="I34" s="6" t="str" cm="1">
        <f t="array" ref="I34">IFERROR(_xlfn.IFS(AND(D34&gt;0,E34=""),"--",AND(F34&gt;0,G34=""),"--",VALUE(TEXT(E34-D34,"[h]:mm"))+VALUE(TEXT(G34-F34,"[h]:mm"))-VALUE(TEXT(H34,"[h]:mm"))=0,"",VALUE(TEXT(E34-D34,"[h]:mm"))+VALUE(TEXT(G34-F34,"[h]:mm"))-VALUE(TEXT(H34,"[h]:mm"))&lt;0,"-",TRUE,(E34-D34)+(G34-F34)-H34),"-")</f>
        <v/>
      </c>
      <c r="J34" s="475"/>
      <c r="K34" s="473"/>
      <c r="L34" s="473"/>
      <c r="M34" s="473"/>
      <c r="N34" s="473"/>
      <c r="O34" s="473"/>
      <c r="P34" s="473"/>
      <c r="Q34" s="474"/>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$30)=0),"○",AND(I34="",COUNTA($J$30)=1),IF(OR($I$30&lt;&gt;"",$I$31&lt;&gt;"",$I$32&lt;&gt;"",$I$33&lt;&gt;"",$I$34&lt;&gt;"",$I$35&lt;&gt;"",$I$36&lt;&gt;""),"○","△"),AND(I34&gt;0,COUNTA($J$30)=1),"○",AND(I34="-",COUNTA($J$30)=1),"✕",TRUE,"✕")</f>
        <v>○</v>
      </c>
      <c r="AC34" s="75"/>
      <c r="AD34" s="75" t="str">
        <f t="shared" si="0"/>
        <v>○</v>
      </c>
      <c r="AE34" s="75" t="str" cm="1">
        <f t="array" ref="AE34">_xlfn.IFS(AND(E34&gt;0,D34=""),"✕",AND(G34&gt;0,F34=""),"✕",AND(F34&gt;0,E34&gt;F34),"✕",TRUE,"○")</f>
        <v>○</v>
      </c>
      <c r="AF34" s="189" t="str" cm="1">
        <f t="array" ref="AF34">IF(OR($I$9="管理職/高プロ",$I$9="裁量",$I$9="固定残業代有"),IF(OR(C34="休日",C34="休暇"),IF(AND(D34="",E34="",F34="",G34="",H34="",$J$32=""),"○",_xlfn.IFS(OR(D34&lt;&gt;"",E34&lt;&gt;"",F34&lt;&gt;"",G34&lt;&gt;"",H34&lt;&gt;""),"✕",AND(OR($I$32&gt;0,$I$33&gt;0,$I$34&gt;0,$I$35&gt;0,$I$36&gt;0,$I$37&gt;0,$I$38&gt;0),COUNTA($J$32)=1),"○",TRUE,"✕")),"○"),"○")</f>
        <v>○</v>
      </c>
      <c r="AG34" s="75"/>
      <c r="AO34" s="30"/>
      <c r="AP34" s="30"/>
      <c r="AQ34" s="30"/>
      <c r="AR34" s="30"/>
      <c r="AS34" s="30"/>
    </row>
    <row r="35" spans="1:45" ht="17.100000000000001" customHeight="1">
      <c r="A35" s="7">
        <f t="shared" si="5"/>
        <v>45800</v>
      </c>
      <c r="B35" s="46" t="str">
        <f t="shared" si="4"/>
        <v>金</v>
      </c>
      <c r="C35" s="95" t="s">
        <v>126</v>
      </c>
      <c r="D35" s="13"/>
      <c r="E35" s="14"/>
      <c r="F35" s="16"/>
      <c r="G35" s="17"/>
      <c r="H35" s="18"/>
      <c r="I35" s="6" t="str" cm="1">
        <f t="array" ref="I35">IFERROR(_xlfn.IFS(AND(D35&gt;0,E35=""),"--",AND(F35&gt;0,G35=""),"--",VALUE(TEXT(E35-D35,"[h]:mm"))+VALUE(TEXT(G35-F35,"[h]:mm"))-VALUE(TEXT(H35,"[h]:mm"))=0,"",VALUE(TEXT(E35-D35,"[h]:mm"))+VALUE(TEXT(G35-F35,"[h]:mm"))-VALUE(TEXT(H35,"[h]:mm"))&lt;0,"-",TRUE,(E35-D35)+(G35-F35)-H35),"-")</f>
        <v/>
      </c>
      <c r="J35" s="475"/>
      <c r="K35" s="473"/>
      <c r="L35" s="473"/>
      <c r="M35" s="473"/>
      <c r="N35" s="473"/>
      <c r="O35" s="473"/>
      <c r="P35" s="473"/>
      <c r="Q35" s="474"/>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$30)=0),"○",AND(I35="",COUNTA($J$30)=1),IF(OR($I$30&lt;&gt;"",$I$31&lt;&gt;"",$I$32&lt;&gt;"",$I$33&lt;&gt;"",$I$34&lt;&gt;"",$I$35&lt;&gt;"",$I$36&lt;&gt;""),"○","△"),AND(I35&gt;0,COUNTA($J$30)=1),"○",AND(I35="-",COUNTA($J$30)=1),"✕",TRUE,"✕")</f>
        <v>○</v>
      </c>
      <c r="AC35" s="75"/>
      <c r="AD35" s="75" t="str">
        <f t="shared" si="0"/>
        <v>○</v>
      </c>
      <c r="AE35" s="75" t="str" cm="1">
        <f t="array" ref="AE35">_xlfn.IFS(AND(E35&gt;0,D35=""),"✕",AND(G35&gt;0,F35=""),"✕",AND(F35&gt;0,E35&gt;F35),"✕",TRUE,"○")</f>
        <v>○</v>
      </c>
      <c r="AF35" s="189" t="str" cm="1">
        <f t="array" ref="AF35">IF(OR($I$9="管理職/高プロ",$I$9="裁量",$I$9="固定残業代有"),IF(OR(C35="休日",C35="休暇"),IF(AND(D35="",E35="",F35="",G35="",H35="",$J$32=""),"○",_xlfn.IFS(OR(D35&lt;&gt;"",E35&lt;&gt;"",F35&lt;&gt;"",G35&lt;&gt;"",H35&lt;&gt;""),"✕",AND(OR($I$32&gt;0,$I$33&gt;0,$I$34&gt;0,$I$35&gt;0,$I$36&gt;0,$I$37&gt;0,$I$38&gt;0),COUNTA($J$32)=1),"○",TRUE,"✕")),"○"),"○")</f>
        <v>○</v>
      </c>
      <c r="AG35" s="75"/>
      <c r="AO35" s="30"/>
      <c r="AP35" s="30"/>
      <c r="AQ35" s="30"/>
      <c r="AR35" s="30"/>
      <c r="AS35" s="30"/>
    </row>
    <row r="36" spans="1:45" ht="17.100000000000001" customHeight="1">
      <c r="A36" s="7">
        <f t="shared" si="5"/>
        <v>45801</v>
      </c>
      <c r="B36" s="46" t="str">
        <f t="shared" si="4"/>
        <v>土</v>
      </c>
      <c r="C36" s="95" t="s">
        <v>23</v>
      </c>
      <c r="D36" s="60"/>
      <c r="E36" s="15"/>
      <c r="F36" s="16"/>
      <c r="G36" s="17"/>
      <c r="H36" s="18"/>
      <c r="I36" s="6" t="str" cm="1">
        <f t="array" ref="I36">IFERROR(_xlfn.IFS(AND(D36&gt;0,E36=""),"--",AND(F36&gt;0,G36=""),"--",VALUE(TEXT(E36-D36,"[h]:mm"))+VALUE(TEXT(G36-F36,"[h]:mm"))-VALUE(TEXT(H36,"[h]:mm"))=0,"",VALUE(TEXT(E36-D36,"[h]:mm"))+VALUE(TEXT(G36-F36,"[h]:mm"))-VALUE(TEXT(H36,"[h]:mm"))&lt;0,"-",TRUE,(E36-D36)+(G36-F36)-H36),"-")</f>
        <v/>
      </c>
      <c r="J36" s="475"/>
      <c r="K36" s="473"/>
      <c r="L36" s="473"/>
      <c r="M36" s="473"/>
      <c r="N36" s="473"/>
      <c r="O36" s="473"/>
      <c r="P36" s="473"/>
      <c r="Q36" s="47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$30)=0),"○",AND(I36="",COUNTA($J$30)=1),IF(OR($I$30&lt;&gt;"",$I$31&lt;&gt;"",$I$32&lt;&gt;"",$I$33&lt;&gt;"",$I$34&lt;&gt;"",$I$35&lt;&gt;"",$I$36&lt;&gt;""),"○","△"),AND(I36&gt;0,COUNTA($J$30)=1),"○",AND(I36="-",COUNTA($J$30)=1),"✕",TRUE,"✕")</f>
        <v>○</v>
      </c>
      <c r="AC36" s="75"/>
      <c r="AD36" s="75" t="str">
        <f t="shared" si="0"/>
        <v>○</v>
      </c>
      <c r="AE36" s="75" t="str" cm="1">
        <f t="array" ref="AE36">_xlfn.IFS(AND(E36&gt;0,D36=""),"✕",AND(G36&gt;0,F36=""),"✕",AND(F36&gt;0,E36&gt;F36),"✕",TRUE,"○")</f>
        <v>○</v>
      </c>
      <c r="AF36" s="189" t="str" cm="1">
        <f t="array" ref="AF36">IF(OR($I$9="管理職/高プロ",$I$9="裁量",$I$9="固定残業代有"),IF(OR(C36="休日",C36="休暇"),IF(AND(D36="",E36="",F36="",G36="",H36="",$J$32=""),"○",_xlfn.IFS(OR(D36&lt;&gt;"",E36&lt;&gt;"",F36&lt;&gt;"",G36&lt;&gt;"",H36&lt;&gt;""),"✕",AND(OR($I$32&gt;0,$I$33&gt;0,$I$34&gt;0,$I$35&gt;0,$I$36&gt;0,$I$37&gt;0,$I$38&gt;0),COUNTA($J$32)=1),"○",TRUE,"✕")),"○"),"○")</f>
        <v>○</v>
      </c>
      <c r="AG36" s="75"/>
      <c r="AO36" s="30"/>
      <c r="AP36" s="30"/>
      <c r="AQ36" s="30"/>
      <c r="AR36" s="30"/>
      <c r="AS36" s="30"/>
    </row>
    <row r="37" spans="1:45" ht="17.100000000000001" customHeight="1">
      <c r="A37" s="7">
        <f t="shared" si="5"/>
        <v>45802</v>
      </c>
      <c r="B37" s="46" t="str">
        <f t="shared" si="4"/>
        <v>日</v>
      </c>
      <c r="C37" s="95" t="s">
        <v>23</v>
      </c>
      <c r="D37" s="60"/>
      <c r="E37" s="15"/>
      <c r="F37" s="16"/>
      <c r="G37" s="17"/>
      <c r="H37" s="18"/>
      <c r="I37" s="6" t="str" cm="1">
        <f t="array" ref="I37">IFERROR(_xlfn.IFS(AND(D37&gt;0,E37=""),"--",AND(F37&gt;0,G37=""),"--",VALUE(TEXT(E37-D37,"[h]:mm"))+VALUE(TEXT(G37-F37,"[h]:mm"))-VALUE(TEXT(H37,"[h]:mm"))=0,"",VALUE(TEXT(E37-D37,"[h]:mm"))+VALUE(TEXT(G37-F37,"[h]:mm"))-VALUE(TEXT(H37,"[h]:mm"))&lt;0,"-",TRUE,(E37-D37)+(G37-F37)-H37),"-")</f>
        <v/>
      </c>
      <c r="J37" s="475"/>
      <c r="K37" s="473"/>
      <c r="L37" s="473"/>
      <c r="M37" s="473"/>
      <c r="N37" s="473"/>
      <c r="O37" s="473"/>
      <c r="P37" s="473"/>
      <c r="Q37" s="474"/>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$37)=0),"○",AND(I37="",COUNTA($J$37)=1),IF(OR($I$37&lt;&gt;"",$I$38&lt;&gt;"",$I$39&lt;&gt;"",$I$40&lt;&gt;"",$I$41&lt;&gt;"",$I$42&lt;&gt;"",$I$43&lt;&gt;""),"○","△"),AND(I37&gt;0,COUNTA($J$37)=1),"○",AND(I37="-",COUNTA($J$37)=1),"✕",TRUE,"✕")</f>
        <v>○</v>
      </c>
      <c r="AC37" s="75"/>
      <c r="AD37" s="75" t="str">
        <f t="shared" si="0"/>
        <v>○</v>
      </c>
      <c r="AE37" s="75" t="str" cm="1">
        <f t="array" ref="AE37">_xlfn.IFS(AND(E37&gt;0,D37=""),"✕",AND(G37&gt;0,F37=""),"✕",AND(F37&gt;0,E37&gt;F37),"✕",TRUE,"○")</f>
        <v>○</v>
      </c>
      <c r="AF37" s="189" t="str" cm="1">
        <f t="array" ref="AF37">IF(OR($I$9="管理職/高プロ",$I$9="裁量",$I$9="固定残業代有"),IF(OR(C37="休日",C37="休暇"),IF(AND(D37="",E37="",F37="",G37="",H37="",$J$32=""),"○",_xlfn.IFS(OR(D37&lt;&gt;"",E37&lt;&gt;"",F37&lt;&gt;"",G37&lt;&gt;"",H37&lt;&gt;""),"✕",AND(OR($I$32&gt;0,$I$33&gt;0,$I$34&gt;0,$I$35&gt;0,$I$36&gt;0,$I$37&gt;0,$I$38&gt;0),COUNTA($J$32)=1),"○",TRUE,"✕")),"○"),"○")</f>
        <v>○</v>
      </c>
      <c r="AG37" s="75"/>
      <c r="AO37" s="30"/>
      <c r="AP37" s="30"/>
      <c r="AQ37" s="30"/>
      <c r="AR37" s="30"/>
      <c r="AS37" s="30"/>
    </row>
    <row r="38" spans="1:45" ht="17.100000000000001" customHeight="1">
      <c r="A38" s="7">
        <f t="shared" si="5"/>
        <v>45803</v>
      </c>
      <c r="B38" s="46" t="str">
        <f t="shared" si="4"/>
        <v>月</v>
      </c>
      <c r="C38" s="95" t="s">
        <v>126</v>
      </c>
      <c r="D38" s="60"/>
      <c r="E38" s="15"/>
      <c r="F38" s="16"/>
      <c r="G38" s="17"/>
      <c r="H38" s="18"/>
      <c r="I38" s="6" t="str" cm="1">
        <f t="array" ref="I38">IFERROR(_xlfn.IFS(AND(D38&gt;0,E38=""),"--",AND(F38&gt;0,G38=""),"--",VALUE(TEXT(E38-D38,"[h]:mm"))+VALUE(TEXT(G38-F38,"[h]:mm"))-VALUE(TEXT(H38,"[h]:mm"))=0,"",VALUE(TEXT(E38-D38,"[h]:mm"))+VALUE(TEXT(G38-F38,"[h]:mm"))-VALUE(TEXT(H38,"[h]:mm"))&lt;0,"-",TRUE,(E38-D38)+(G38-F38)-H38),"-")</f>
        <v/>
      </c>
      <c r="J38" s="475"/>
      <c r="K38" s="473"/>
      <c r="L38" s="473"/>
      <c r="M38" s="473"/>
      <c r="N38" s="473"/>
      <c r="O38" s="473"/>
      <c r="P38" s="473"/>
      <c r="Q38" s="474"/>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$37)=0),"○",AND(I38="",COUNTA($J$37)=1),IF(OR($I$37&lt;&gt;"",$I$38&lt;&gt;"",$I$39&lt;&gt;"",$I$40&lt;&gt;"",$I$41&lt;&gt;"",$I$42&lt;&gt;"",$I$43&lt;&gt;""),"○","△"),AND(I38&gt;0,COUNTA($J$37)=1),"○",AND(I38="-",COUNTA($J$37)=1),"✕",TRUE,"✕")</f>
        <v>○</v>
      </c>
      <c r="AC38" s="75"/>
      <c r="AD38" s="75" t="str">
        <f t="shared" si="0"/>
        <v>○</v>
      </c>
      <c r="AE38" s="75" t="str" cm="1">
        <f t="array" ref="AE38">_xlfn.IFS(AND(E38&gt;0,D38=""),"✕",AND(G38&gt;0,F38=""),"✕",AND(F38&gt;0,E38&gt;F38),"✕",TRUE,"○")</f>
        <v>○</v>
      </c>
      <c r="AF38" s="189" t="str" cm="1">
        <f t="array" ref="AF38">IF(OR($I$9="管理職/高プロ",$I$9="裁量",$I$9="固定残業代有"),IF(OR(C38="休日",C38="休暇"),IF(AND(D38="",E38="",F38="",G38="",H38="",$J$32=""),"○",_xlfn.IFS(OR(D38&lt;&gt;"",E38&lt;&gt;"",F38&lt;&gt;"",G38&lt;&gt;"",H38&lt;&gt;""),"✕",AND(OR($I$32&gt;0,$I$33&gt;0,$I$34&gt;0,$I$35&gt;0,$I$36&gt;0,$I$37&gt;0,$I$38&gt;0),COUNTA($J$32)=1),"○",TRUE,"✕")),"○"),"○")</f>
        <v>○</v>
      </c>
      <c r="AG38" s="75"/>
      <c r="AO38" s="30"/>
      <c r="AP38" s="30"/>
      <c r="AQ38" s="30"/>
      <c r="AR38" s="30"/>
      <c r="AS38" s="30"/>
    </row>
    <row r="39" spans="1:45" ht="17.100000000000001" customHeight="1">
      <c r="A39" s="7">
        <f>A38+1</f>
        <v>45804</v>
      </c>
      <c r="B39" s="46" t="str">
        <f t="shared" si="4"/>
        <v>火</v>
      </c>
      <c r="C39" s="95" t="s">
        <v>126</v>
      </c>
      <c r="D39" s="60"/>
      <c r="E39" s="15"/>
      <c r="F39" s="16"/>
      <c r="G39" s="17"/>
      <c r="H39" s="18"/>
      <c r="I39" s="6" t="str" cm="1">
        <f t="array" ref="I39">IFERROR(_xlfn.IFS(AND(D39&gt;0,E39=""),"--",AND(F39&gt;0,G39=""),"--",VALUE(TEXT(E39-D39,"[h]:mm"))+VALUE(TEXT(G39-F39,"[h]:mm"))-VALUE(TEXT(H39,"[h]:mm"))=0,"",VALUE(TEXT(E39-D39,"[h]:mm"))+VALUE(TEXT(G39-F39,"[h]:mm"))-VALUE(TEXT(H39,"[h]:mm"))&lt;0,"-",TRUE,(E39-D39)+(G39-F39)-H39),"-")</f>
        <v/>
      </c>
      <c r="J39" s="475"/>
      <c r="K39" s="473"/>
      <c r="L39" s="473"/>
      <c r="M39" s="473"/>
      <c r="N39" s="473"/>
      <c r="O39" s="473"/>
      <c r="P39" s="473"/>
      <c r="Q39" s="474"/>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$37)=0),"○",AND(I39="",COUNTA($J$37)=1),IF(OR($I$37&lt;&gt;"",$I$38&lt;&gt;"",$I$39&lt;&gt;"",$I$40&lt;&gt;"",$I$41&lt;&gt;"",$I$42&lt;&gt;"",$I$43&lt;&gt;""),"○","△"),AND(I39&gt;0,COUNTA($J$37)=1),"○",AND(I39="-",COUNTA($J$37)=1),"✕",TRUE,"✕")</f>
        <v>○</v>
      </c>
      <c r="AC39" s="75"/>
      <c r="AD39" s="75" t="str">
        <f t="shared" si="0"/>
        <v>○</v>
      </c>
      <c r="AE39" s="75" t="str" cm="1">
        <f t="array" ref="AE39">_xlfn.IFS(AND(E39&gt;0,D39=""),"✕",AND(G39&gt;0,F39=""),"✕",AND(F39&gt;0,E39&gt;F39),"✕",TRUE,"○")</f>
        <v>○</v>
      </c>
      <c r="AF39" s="189" t="str" cm="1">
        <f t="array" ref="AF39">IF(OR($I$9="管理職/高プロ",$I$9="裁量",$I$9="固定残業代有"),IF(OR(C39="休日",C39="休暇"),IF(AND(D39="",E39="",F39="",G39="",H39="",$J$39=""),"○",_xlfn.IFS(OR(D39&lt;&gt;"",E39&lt;&gt;"",F39&lt;&gt;"",G39&lt;&gt;"",H39&lt;&gt;""),"✕",AND(OR($I$39&gt;0,$I$40&gt;0,$I$41&gt;0,$I$42&gt;0,$I$43&gt;0),COUNTA($J$39)=1),"○",TRUE,"✕")),"○"),"○")</f>
        <v>○</v>
      </c>
      <c r="AG39" s="75"/>
      <c r="AO39" s="30"/>
      <c r="AP39" s="30"/>
      <c r="AQ39" s="30"/>
      <c r="AR39" s="30"/>
      <c r="AS39" s="30"/>
    </row>
    <row r="40" spans="1:45" ht="17.100000000000001" customHeight="1">
      <c r="A40" s="7">
        <f>A39+1</f>
        <v>45805</v>
      </c>
      <c r="B40" s="46" t="str">
        <f t="shared" si="4"/>
        <v>水</v>
      </c>
      <c r="C40" s="95" t="s">
        <v>126</v>
      </c>
      <c r="D40" s="60"/>
      <c r="E40" s="15"/>
      <c r="F40" s="16"/>
      <c r="G40" s="17"/>
      <c r="H40" s="18"/>
      <c r="I40" s="6" t="str" cm="1">
        <f t="array" ref="I40">IFERROR(_xlfn.IFS(AND(D40&gt;0,E40=""),"--",AND(F40&gt;0,G40=""),"--",VALUE(TEXT(E40-D40,"[h]:mm"))+VALUE(TEXT(G40-F40,"[h]:mm"))-VALUE(TEXT(H40,"[h]:mm"))=0,"",VALUE(TEXT(E40-D40,"[h]:mm"))+VALUE(TEXT(G40-F40,"[h]:mm"))-VALUE(TEXT(H40,"[h]:mm"))&lt;0,"-",TRUE,(E40-D40)+(G40-F40)-H40),"-")</f>
        <v/>
      </c>
      <c r="J40" s="475"/>
      <c r="K40" s="473"/>
      <c r="L40" s="473"/>
      <c r="M40" s="473"/>
      <c r="N40" s="473"/>
      <c r="O40" s="473"/>
      <c r="P40" s="473"/>
      <c r="Q40" s="474"/>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$37)=0),"○",AND(I40="",COUNTA($J$37)=1),IF(OR($I$37&lt;&gt;"",$I$38&lt;&gt;"",$I$39&lt;&gt;"",$I$40&lt;&gt;"",$I$41&lt;&gt;"",$I$42&lt;&gt;"",$I$43&lt;&gt;""),"○","△"),AND(I40&gt;0,COUNTA($J$37)=1),"○",AND(I40="-",COUNTA($J$37)=1),"✕",TRUE,"✕")</f>
        <v>○</v>
      </c>
      <c r="AC40" s="75"/>
      <c r="AD40" s="75" t="str">
        <f t="shared" si="0"/>
        <v>○</v>
      </c>
      <c r="AE40" s="75" t="str" cm="1">
        <f t="array" ref="AE40">_xlfn.IFS(AND(E40&gt;0,D40=""),"✕",AND(G40&gt;0,F40=""),"✕",AND(F40&gt;0,E40&gt;F40),"✕",TRUE,"○")</f>
        <v>○</v>
      </c>
      <c r="AF40" s="189" t="str" cm="1">
        <f t="array" ref="AF40">IF(OR($I$9="管理職/高プロ",$I$9="裁量",$I$9="固定残業代有"),IF(OR(C40="休日",C40="休暇"),IF(AND(D40="",E40="",F40="",G40="",H40="",$J$39=""),"○",_xlfn.IFS(OR(D40&lt;&gt;"",E40&lt;&gt;"",F40&lt;&gt;"",G40&lt;&gt;"",H40&lt;&gt;""),"✕",AND(OR($I$39&gt;0,$I$40&gt;0,$I$41&gt;0,$I$42&gt;0,$I$43&gt;0),COUNTA($J$39)=1),"○",TRUE,"✕")),"○"),"○")</f>
        <v>○</v>
      </c>
      <c r="AG40" s="75"/>
      <c r="AO40" s="30"/>
      <c r="AP40" s="30"/>
      <c r="AQ40" s="30"/>
      <c r="AR40" s="30"/>
      <c r="AS40" s="30"/>
    </row>
    <row r="41" spans="1:45" ht="17.100000000000001" customHeight="1">
      <c r="A41" s="7">
        <f>IF(DAY(A40+1)&lt;4,"",A40+1)</f>
        <v>45806</v>
      </c>
      <c r="B41" s="46" t="str">
        <f t="shared" si="4"/>
        <v>木</v>
      </c>
      <c r="C41" s="95" t="s">
        <v>126</v>
      </c>
      <c r="D41" s="61"/>
      <c r="E41" s="14"/>
      <c r="F41" s="16"/>
      <c r="G41" s="17"/>
      <c r="H41" s="18"/>
      <c r="I41" s="6" t="str" cm="1">
        <f t="array" ref="I41">IFERROR(_xlfn.IFS(AND(D41&gt;0,E41=""),"--",AND(F41&gt;0,G41=""),"--",VALUE(TEXT(E41-D41,"[h]:mm"))+VALUE(TEXT(G41-F41,"[h]:mm"))-VALUE(TEXT(H41,"[h]:mm"))=0,"",VALUE(TEXT(E41-D41,"[h]:mm"))+VALUE(TEXT(G41-F41,"[h]:mm"))-VALUE(TEXT(H41,"[h]:mm"))&lt;0,"-",TRUE,(E41-D41)+(G41-F41)-H41),"-")</f>
        <v/>
      </c>
      <c r="J41" s="475"/>
      <c r="K41" s="473"/>
      <c r="L41" s="473"/>
      <c r="M41" s="473"/>
      <c r="N41" s="473"/>
      <c r="O41" s="473"/>
      <c r="P41" s="473"/>
      <c r="Q41" s="474"/>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$37)=0),"○",AND(I41="",COUNTA($J$37)=1),IF(OR($I$37&lt;&gt;"",$I$38&lt;&gt;"",$I$39&lt;&gt;"",$I$40&lt;&gt;"",$I$41&lt;&gt;"",$I$42&lt;&gt;"",$I$43&lt;&gt;""),"○","△"),AND(I41&gt;0,COUNTA($J$37)=1),"○",AND(I41="-",COUNTA($J$37)=1),"✕",TRUE,"✕")</f>
        <v>○</v>
      </c>
      <c r="AC41" s="75"/>
      <c r="AD41" s="75" t="str">
        <f t="shared" si="0"/>
        <v>○</v>
      </c>
      <c r="AE41" s="75" t="str" cm="1">
        <f t="array" ref="AE41">_xlfn.IFS(AND(E41&gt;0,D41=""),"✕",AND(G41&gt;0,F41=""),"✕",AND(F41&gt;0,E41&gt;F41),"✕",TRUE,"○")</f>
        <v>○</v>
      </c>
      <c r="AF41" s="189" t="str" cm="1">
        <f t="array" ref="AF41">IF(OR($I$9="管理職/高プロ",$I$9="裁量",$I$9="固定残業代有"),IF(OR(C41="休日",C41="休暇"),IF(AND(D41="",E41="",F41="",G41="",H41="",$J$39=""),"○",_xlfn.IFS(OR(D41&lt;&gt;"",E41&lt;&gt;"",F41&lt;&gt;"",G41&lt;&gt;"",H41&lt;&gt;""),"✕",AND(OR($I$39&gt;0,$I$40&gt;0,$I$41&gt;0,$I$42&gt;0,$I$43&gt;0),COUNTA($J$39)=1),"○",TRUE,"✕")),"○"),"○")</f>
        <v>○</v>
      </c>
      <c r="AG41" s="75"/>
      <c r="AO41" s="30"/>
      <c r="AP41" s="30"/>
      <c r="AQ41" s="30"/>
      <c r="AR41" s="30"/>
      <c r="AS41" s="30"/>
    </row>
    <row r="42" spans="1:45" ht="17.100000000000001" customHeight="1">
      <c r="A42" s="7">
        <f>IF(DAY(A40+2)&lt;4,"",A40+2)</f>
        <v>45807</v>
      </c>
      <c r="B42" s="46" t="str">
        <f t="shared" si="4"/>
        <v>金</v>
      </c>
      <c r="C42" s="95" t="s">
        <v>126</v>
      </c>
      <c r="D42" s="60"/>
      <c r="E42" s="15"/>
      <c r="F42" s="16"/>
      <c r="G42" s="17"/>
      <c r="H42" s="18"/>
      <c r="I42" s="6" t="str" cm="1">
        <f t="array" ref="I42">IFERROR(_xlfn.IFS(AND(D42&gt;0,E42=""),"--",AND(F42&gt;0,G42=""),"--",VALUE(TEXT(E42-D42,"[h]:mm"))+VALUE(TEXT(G42-F42,"[h]:mm"))-VALUE(TEXT(H42,"[h]:mm"))=0,"",VALUE(TEXT(E42-D42,"[h]:mm"))+VALUE(TEXT(G42-F42,"[h]:mm"))-VALUE(TEXT(H42,"[h]:mm"))&lt;0,"-",TRUE,(E42-D42)+(G42-F42)-H42),"-")</f>
        <v/>
      </c>
      <c r="J42" s="475"/>
      <c r="K42" s="473"/>
      <c r="L42" s="473"/>
      <c r="M42" s="473"/>
      <c r="N42" s="473"/>
      <c r="O42" s="473"/>
      <c r="P42" s="473"/>
      <c r="Q42" s="474"/>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$37)=0),"○",AND(I42="",COUNTA($J$37)=1),IF(OR($I$37&lt;&gt;"",$I$38&lt;&gt;"",$I$39&lt;&gt;"",$I$40&lt;&gt;"",$I$41&lt;&gt;"",$I$42&lt;&gt;"",$I$43&lt;&gt;""),"○","△"),AND(I42&gt;0,COUNTA($J$37)=1),"○",AND(I42="-",COUNTA($J$37)=1),"✕",TRUE,"✕")</f>
        <v>○</v>
      </c>
      <c r="AC42" s="75"/>
      <c r="AD42" s="75" t="str">
        <f t="shared" si="0"/>
        <v>○</v>
      </c>
      <c r="AE42" s="75" t="str" cm="1">
        <f t="array" ref="AE42">_xlfn.IFS(AND(E42&gt;0,D42=""),"✕",AND(G42&gt;0,F42=""),"✕",AND(F42&gt;0,E42&gt;F42),"✕",TRUE,"○")</f>
        <v>○</v>
      </c>
      <c r="AF42" s="189" t="str" cm="1">
        <f t="array" ref="AF42">IF(OR($I$9="管理職/高プロ",$I$9="裁量",$I$9="固定残業代有"),IF(OR(C42="休日",C42="休暇"),IF(AND(D42="",E42="",F42="",G42="",H42="",$J$39=""),"○",_xlfn.IFS(OR(D42&lt;&gt;"",E42&lt;&gt;"",F42&lt;&gt;"",G42&lt;&gt;"",H42&lt;&gt;""),"✕",AND(OR($I$39&gt;0,$I$40&gt;0,$I$41&gt;0,$I$42&gt;0,$I$43&gt;0),COUNTA($J$39)=1),"○",TRUE,"✕")),"○"),"○")</f>
        <v>○</v>
      </c>
      <c r="AG42" s="75"/>
      <c r="AO42" s="30"/>
      <c r="AP42" s="30"/>
      <c r="AQ42" s="30"/>
      <c r="AR42" s="30"/>
      <c r="AS42" s="30"/>
    </row>
    <row r="43" spans="1:45" ht="17.100000000000001" customHeight="1" thickBot="1">
      <c r="A43" s="8">
        <f>IF(DAY(A40+3)&lt;4,"",A40+3)</f>
        <v>45808</v>
      </c>
      <c r="B43" s="48" t="str">
        <f t="shared" si="4"/>
        <v>土</v>
      </c>
      <c r="C43" s="96" t="s">
        <v>23</v>
      </c>
      <c r="D43" s="50"/>
      <c r="E43" s="19"/>
      <c r="F43" s="20"/>
      <c r="G43" s="21"/>
      <c r="H43" s="22"/>
      <c r="I43" s="9" t="str" cm="1">
        <f t="array" ref="I43">IFERROR(_xlfn.IFS(AND(D43&gt;0,E43=""),"--",AND(F43&gt;0,G43=""),"--",VALUE(TEXT(E43-D43,"[h]:mm"))+VALUE(TEXT(G43-F43,"[h]:mm"))-VALUE(TEXT(H43,"[h]:mm"))=0,"",VALUE(TEXT(E43-D43,"[h]:mm"))+VALUE(TEXT(G43-F43,"[h]:mm"))-VALUE(TEXT(H43,"[h]:mm"))&lt;0,"-",TRUE,(E43-D43)+(G43-F43)-H43),"-")</f>
        <v/>
      </c>
      <c r="J43" s="476"/>
      <c r="K43" s="477"/>
      <c r="L43" s="477"/>
      <c r="M43" s="477"/>
      <c r="N43" s="477"/>
      <c r="O43" s="477"/>
      <c r="P43" s="477"/>
      <c r="Q43" s="478"/>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$37)=0),"○",AND(I43="",COUNTA($J$37)=1),IF(OR($I$37&lt;&gt;"",$I$38&lt;&gt;"",$I$39&lt;&gt;"",$I$40&lt;&gt;"",$I$41&lt;&gt;"",$I$42&lt;&gt;"",$I$43&lt;&gt;""),"○","△"),AND(I43&gt;0,COUNTA($J$37)=1),"○",AND(I43="-",COUNTA($J$37)=1),"✕",TRUE,"✕")</f>
        <v>○</v>
      </c>
      <c r="AC43" s="75"/>
      <c r="AD43" s="75" t="str">
        <f t="shared" si="0"/>
        <v>○</v>
      </c>
      <c r="AE43" s="75" t="str" cm="1">
        <f t="array" ref="AE43">_xlfn.IFS(AND(E43&gt;0,D43=""),"✕",AND(G43&gt;0,F43=""),"✕",AND(F43&gt;0,E43&gt;F43),"✕",TRUE,"○")</f>
        <v>○</v>
      </c>
      <c r="AF43" s="189" t="str" cm="1">
        <f t="array" ref="AF43">IF(OR($I$9="管理職/高プロ",$I$9="裁量",$I$9="固定残業代有"),IF(OR(C43="休日",C43="休暇"),IF(AND(D43="",E43="",F43="",G43="",H43="",$J$39=""),"○",_xlfn.IFS(OR(D43&lt;&gt;"",E43&lt;&gt;"",F43&lt;&gt;"",G43&lt;&gt;"",H43&lt;&gt;""),"✕",AND(OR($I$39&gt;0,$I$40&gt;0,$I$41&gt;0,$I$42&gt;0,$I$43&gt;0),COUNTA($J$39)=1),"○",TRUE,"✕")),"○"),"○")</f>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352" t="s">
        <v>10</v>
      </c>
      <c r="B46" s="353"/>
      <c r="C46" s="353"/>
      <c r="D46" s="353"/>
      <c r="E46" s="353"/>
      <c r="F46" s="353"/>
      <c r="G46" s="353"/>
      <c r="H46" s="353"/>
      <c r="I46" s="353"/>
      <c r="J46" s="353"/>
      <c r="K46" s="353"/>
      <c r="L46" s="353"/>
      <c r="M46" s="353"/>
      <c r="N46" s="353"/>
      <c r="O46" s="353"/>
      <c r="P46" s="353"/>
      <c r="Q46" s="354"/>
      <c r="AO46" s="30"/>
      <c r="AP46" s="30"/>
      <c r="AQ46" s="30"/>
      <c r="AR46" s="30"/>
      <c r="AS46" s="30"/>
    </row>
    <row r="47" spans="1:45" ht="10.5" customHeight="1" thickBot="1">
      <c r="A47" s="41"/>
      <c r="B47" s="65"/>
      <c r="C47" s="65"/>
      <c r="D47" s="355"/>
      <c r="E47" s="355"/>
      <c r="F47" s="66"/>
      <c r="G47" s="66"/>
      <c r="H47" s="66"/>
      <c r="I47" s="66"/>
      <c r="J47" s="355"/>
      <c r="K47" s="355"/>
      <c r="L47" s="355"/>
      <c r="M47" s="355"/>
      <c r="N47" s="355"/>
      <c r="O47" s="355"/>
      <c r="P47" s="355"/>
      <c r="Q47" s="356"/>
      <c r="AO47" s="30"/>
      <c r="AP47" s="30"/>
      <c r="AQ47" s="30"/>
      <c r="AR47" s="30"/>
      <c r="AS47" s="30"/>
    </row>
    <row r="48" spans="1:45" ht="17.100000000000001" customHeight="1" thickBot="1">
      <c r="A48" s="11"/>
      <c r="B48" s="357" t="s">
        <v>12</v>
      </c>
      <c r="C48" s="358"/>
      <c r="D48" s="359"/>
      <c r="E48" s="360"/>
      <c r="F48" s="64" t="s">
        <v>13</v>
      </c>
      <c r="G48" s="361"/>
      <c r="H48" s="362"/>
      <c r="I48" s="362"/>
      <c r="J48" s="363"/>
      <c r="K48" s="64" t="s">
        <v>11</v>
      </c>
      <c r="L48" s="410"/>
      <c r="M48" s="362"/>
      <c r="N48" s="362"/>
      <c r="O48" s="362"/>
      <c r="P48" s="36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406" t="s">
        <v>55</v>
      </c>
      <c r="B50" s="406"/>
      <c r="C50" s="406"/>
      <c r="D50" s="406"/>
      <c r="E50" s="406"/>
      <c r="F50" s="406"/>
      <c r="G50" s="406"/>
      <c r="H50" s="406"/>
      <c r="I50" s="406"/>
      <c r="J50" s="406"/>
      <c r="K50" s="406"/>
      <c r="L50" s="406"/>
      <c r="M50" s="406"/>
      <c r="N50" s="406"/>
      <c r="O50" s="406"/>
      <c r="P50" s="406"/>
      <c r="Q50" s="406"/>
      <c r="AO50" s="30"/>
      <c r="AP50" s="30"/>
      <c r="AQ50" s="30"/>
      <c r="AR50" s="30"/>
      <c r="AS50" s="30"/>
    </row>
    <row r="51" spans="1:45" ht="21" customHeight="1">
      <c r="A51" s="407"/>
      <c r="B51" s="407"/>
      <c r="C51" s="407"/>
      <c r="D51" s="407"/>
      <c r="E51" s="407"/>
      <c r="F51" s="407"/>
      <c r="G51" s="407"/>
      <c r="H51" s="407"/>
      <c r="I51" s="407"/>
      <c r="J51" s="407"/>
      <c r="K51" s="407"/>
      <c r="L51" s="407"/>
      <c r="M51" s="407"/>
      <c r="N51" s="407"/>
      <c r="O51" s="407"/>
      <c r="P51" s="407"/>
      <c r="Q51" s="407"/>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408" t="s">
        <v>144</v>
      </c>
      <c r="M53" s="409"/>
      <c r="N53" s="220" t="s">
        <v>21</v>
      </c>
      <c r="O53" s="221"/>
      <c r="P53" s="221"/>
      <c r="Q53" s="221"/>
      <c r="AI53" s="76"/>
    </row>
    <row r="54" spans="1:45" ht="12" hidden="1" outlineLevel="1" thickBot="1">
      <c r="A54" s="222">
        <f>$B$10</f>
        <v>20</v>
      </c>
      <c r="B54" s="223">
        <f>G10</f>
        <v>0</v>
      </c>
      <c r="C54" s="223"/>
      <c r="D54" s="224">
        <f>N10</f>
        <v>0</v>
      </c>
      <c r="E54" s="224">
        <f>COUNTIF($C$13:$C$43,"休暇")</f>
        <v>0</v>
      </c>
      <c r="F54" s="225">
        <f>A54-E54</f>
        <v>20</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97" t="str" cm="1">
        <f t="array" ref="L54">_xlfn.IFS(N54="裁量労働制",L57,N54="固定残業制",L58,N54="管理職",L56,N54="一般従業員",L59,N54="(大学・国研等)管理職",L60,N54="(大学・国研等)裁量労働制",L61,TRUE,"-")</f>
        <v>-</v>
      </c>
      <c r="M54" s="398"/>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20</v>
      </c>
      <c r="B56" s="223">
        <f>B54</f>
        <v>0</v>
      </c>
      <c r="C56" s="223"/>
      <c r="D56" s="233"/>
      <c r="E56" s="224">
        <f>E54</f>
        <v>0</v>
      </c>
      <c r="F56" s="225">
        <f>A56-E56</f>
        <v>20</v>
      </c>
      <c r="G56" s="233">
        <f>G54</f>
        <v>0</v>
      </c>
      <c r="H56" s="224">
        <f>H54</f>
        <v>0</v>
      </c>
      <c r="I56" s="224">
        <f>I54</f>
        <v>0</v>
      </c>
      <c r="J56" s="233">
        <f>J54</f>
        <v>0</v>
      </c>
      <c r="K56" s="219"/>
      <c r="L56" s="397">
        <f>ROUNDDOWN(IF((B56*F56-G56)&gt;=(H56+I56+J56),H56+J56,IF((B56*F56-G56)&lt;=(H56+I56+J56),(B56*F56-G56)*(H56+J56)/(H56+I56+J56))),2)</f>
        <v>0</v>
      </c>
      <c r="M56" s="398"/>
      <c r="N56" s="228" t="s">
        <v>84</v>
      </c>
      <c r="O56" s="228"/>
      <c r="P56" s="228"/>
      <c r="Q56" s="228"/>
    </row>
    <row r="57" spans="1:45" ht="12" hidden="1" outlineLevel="1" thickBot="1">
      <c r="A57" s="222">
        <f>A54</f>
        <v>20</v>
      </c>
      <c r="B57" s="223">
        <f>B54</f>
        <v>0</v>
      </c>
      <c r="C57" s="223"/>
      <c r="D57" s="234">
        <f>D54</f>
        <v>0</v>
      </c>
      <c r="E57" s="224">
        <f>E54</f>
        <v>0</v>
      </c>
      <c r="F57" s="225">
        <f>A57-E57</f>
        <v>20</v>
      </c>
      <c r="G57" s="233">
        <f>G54</f>
        <v>0</v>
      </c>
      <c r="H57" s="224">
        <f>H54</f>
        <v>0</v>
      </c>
      <c r="I57" s="224">
        <f>I54</f>
        <v>0</v>
      </c>
      <c r="J57" s="224">
        <f>J54</f>
        <v>0</v>
      </c>
      <c r="K57" s="219"/>
      <c r="L57" s="397">
        <f>ROUNDDOWN(IF((D57*F57-G57)&gt;=(H57+I57),H57,IF((D57*F57-G57)&lt;(H57+I57),(D57*F57-G57)/(H57+I57)*H57))+J57,2)</f>
        <v>0</v>
      </c>
      <c r="M57" s="398"/>
      <c r="N57" s="228" t="s">
        <v>16</v>
      </c>
      <c r="O57" s="228"/>
      <c r="P57" s="228"/>
      <c r="Q57" s="228"/>
    </row>
    <row r="58" spans="1:45" ht="12" hidden="1" outlineLevel="1" thickBot="1">
      <c r="A58" s="222">
        <f>A54</f>
        <v>20</v>
      </c>
      <c r="B58" s="223">
        <f>B54</f>
        <v>0</v>
      </c>
      <c r="C58" s="223"/>
      <c r="D58" s="234">
        <f>D54</f>
        <v>0</v>
      </c>
      <c r="E58" s="224">
        <f>E54</f>
        <v>0</v>
      </c>
      <c r="F58" s="225">
        <f>A58-E58</f>
        <v>20</v>
      </c>
      <c r="G58" s="233">
        <f>G54</f>
        <v>0</v>
      </c>
      <c r="H58" s="224">
        <f>H54</f>
        <v>0</v>
      </c>
      <c r="I58" s="224">
        <f>I54</f>
        <v>0</v>
      </c>
      <c r="J58" s="224">
        <f>J54</f>
        <v>0</v>
      </c>
      <c r="K58" s="219"/>
      <c r="L58" s="397">
        <f>ROUNDDOWN(IF((B58*F58-G58)&gt;=(H58+I58),H58,IF((H58+I58)&lt;(B58*F58-G58+D58),(B58*F58-G58)*H58/(H58+I58),(B58*F58-G58)*H58/(H58+I58)+((H58+I58)-(B58*F58-G58+D58))*H58/(H58+I58)))+J58,2)</f>
        <v>0</v>
      </c>
      <c r="M58" s="398"/>
      <c r="N58" s="228" t="s">
        <v>17</v>
      </c>
      <c r="O58" s="228"/>
      <c r="P58" s="228"/>
      <c r="Q58" s="228"/>
    </row>
    <row r="59" spans="1:45" ht="12" hidden="1" outlineLevel="1" thickBot="1">
      <c r="A59" s="235"/>
      <c r="B59" s="235"/>
      <c r="C59" s="235"/>
      <c r="D59" s="236"/>
      <c r="E59" s="236"/>
      <c r="F59" s="236"/>
      <c r="G59" s="236"/>
      <c r="H59" s="236"/>
      <c r="I59" s="236"/>
      <c r="J59" s="236"/>
      <c r="K59" s="235"/>
      <c r="L59" s="397">
        <f>H54+J54</f>
        <v>0</v>
      </c>
      <c r="M59" s="398"/>
      <c r="N59" s="228" t="s">
        <v>18</v>
      </c>
      <c r="O59" s="228"/>
      <c r="P59" s="228"/>
      <c r="Q59" s="228"/>
    </row>
    <row r="60" spans="1:45" ht="14.25" hidden="1" outlineLevel="1" thickBot="1">
      <c r="A60" s="222">
        <f>A54</f>
        <v>20</v>
      </c>
      <c r="B60" s="223">
        <f>B54</f>
        <v>0</v>
      </c>
      <c r="C60" s="223"/>
      <c r="D60" s="234"/>
      <c r="E60" s="224">
        <f>E54</f>
        <v>0</v>
      </c>
      <c r="F60" s="225">
        <f>A60-E60</f>
        <v>20</v>
      </c>
      <c r="G60" s="233"/>
      <c r="H60" s="224">
        <f>H54</f>
        <v>0</v>
      </c>
      <c r="I60" s="224">
        <f>I54</f>
        <v>0</v>
      </c>
      <c r="J60" s="224">
        <f>J54</f>
        <v>0</v>
      </c>
      <c r="K60" s="219"/>
      <c r="L60" s="397">
        <f>ROUNDDOWN(IF((A60*B60)&gt;=(H60+J60+I60),(A60*B60),IF((A60*B60)&lt;(H60+J60+I60),(H60+J60+I60))),2)</f>
        <v>0</v>
      </c>
      <c r="M60" s="399"/>
      <c r="N60" s="237" t="s">
        <v>108</v>
      </c>
      <c r="O60" s="228"/>
      <c r="P60" s="228"/>
      <c r="Q60" s="228"/>
    </row>
    <row r="61" spans="1:45" ht="14.25" hidden="1" outlineLevel="1" thickBot="1">
      <c r="A61" s="222">
        <f>A54</f>
        <v>20</v>
      </c>
      <c r="B61" s="223">
        <f>B54</f>
        <v>0</v>
      </c>
      <c r="C61" s="223"/>
      <c r="D61" s="234">
        <f>D54</f>
        <v>0</v>
      </c>
      <c r="E61" s="224">
        <f>E54</f>
        <v>0</v>
      </c>
      <c r="F61" s="225">
        <f>A61-E61</f>
        <v>20</v>
      </c>
      <c r="G61" s="233">
        <f>G54</f>
        <v>0</v>
      </c>
      <c r="H61" s="224">
        <f>H54</f>
        <v>0</v>
      </c>
      <c r="I61" s="224">
        <f>I54</f>
        <v>0</v>
      </c>
      <c r="J61" s="224">
        <f>J54</f>
        <v>0</v>
      </c>
      <c r="K61" s="219"/>
      <c r="L61" s="397">
        <f>ROUNDDOWN(IF((A61*D61)+G61&gt;=(H61+J61+I61),(A61*D61)+G61,IF((A61*D61)+G61&lt;(H61+J61+I61),(H61+J61+I61))),2)</f>
        <v>0</v>
      </c>
      <c r="M61" s="399"/>
      <c r="N61" s="237" t="s">
        <v>109</v>
      </c>
      <c r="O61" s="228"/>
      <c r="P61" s="228"/>
      <c r="Q61" s="228"/>
    </row>
    <row r="62" spans="1:45" ht="12" hidden="1" outlineLevel="1" thickBot="1">
      <c r="A62" s="235"/>
      <c r="B62" s="235"/>
      <c r="C62" s="235"/>
      <c r="D62" s="235"/>
      <c r="E62" s="235"/>
      <c r="F62" s="235"/>
      <c r="G62" s="235"/>
      <c r="H62" s="235"/>
      <c r="I62" s="235"/>
      <c r="J62" s="235"/>
      <c r="K62" s="235"/>
      <c r="L62" s="238"/>
      <c r="M62" s="238"/>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40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01"/>
      <c r="D64" s="402" t="str" cm="1">
        <f t="array" ref="D64">IF(AND(B95="",B126="",B157=""),"●",IF(_xlfn.IFS($N$54="管理職",B95,$N$54="裁量労働制",B126,$N$54="固定残業制",B157,TRUE,"")=0,"",_xlfn.IFS($N$54="管理職",B95,$N$54="裁量労働制",B126,$N$54="固定残業制",B157,TRUE,"")))</f>
        <v/>
      </c>
      <c r="E64" s="403"/>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40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05"/>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424"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25"/>
      <c r="N68" s="425"/>
      <c r="O68" s="426"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7"/>
      <c r="Q68" s="119"/>
    </row>
    <row r="69" spans="1:18" ht="16.5" customHeight="1">
      <c r="A69" s="115"/>
      <c r="B69" s="428"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9"/>
      <c r="D69" s="430"/>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1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1"/>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414" t="str" cm="1">
        <f t="array" ref="B71">IF(AND(B101="",B132="",B163=""),"●",IF(_xlfn.IFS($N$54="管理職",B101,$N$54="裁量労働制",B132,$N$54="固定残業制",B163,TRUE,"")=0,"",_xlfn.IFS($N$54="管理職",B101,$N$54="裁量労働制",B132,$N$54="固定残業制",B163,TRUE,"")))</f>
        <v/>
      </c>
      <c r="C71" s="414"/>
      <c r="D71" s="414"/>
      <c r="E71" s="414"/>
      <c r="F71" s="414"/>
      <c r="G71" s="432" t="str" cm="1">
        <f t="array" ref="G71">IF(AND(H101="",H132="",H163=""),"●",IF(_xlfn.IFS($N$54="管理職",H101,$N$54="裁量労働制",H132,$N$54="固定残業制",H163,TRUE,"")=0,"",_xlfn.IFS($N$54="管理職",H101,$N$54="裁量労働制",H132,$N$54="固定残業制",H163,TRUE,"")))</f>
        <v/>
      </c>
      <c r="H71" s="432"/>
      <c r="I71" s="80"/>
      <c r="J71" s="80"/>
      <c r="K71" s="239"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411" t="str" cm="1">
        <f t="array" ref="B72">IF(AND(B102="",B133="",B164=""),"●",IF(_xlfn.IFS($N$54="管理職",B102,$N$54="裁量労働制",B133,$N$54="固定残業制",B164,TRUE,"")=0,"",_xlfn.IFS($N$54="管理職",B102,$N$54="裁量労働制",B133,$N$54="固定残業制",B164,TRUE,"")))</f>
        <v/>
      </c>
      <c r="C72" s="412"/>
      <c r="D72" s="413"/>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0"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414" t="str" cm="1">
        <f t="array" ref="B76">IF(AND(B106="",B137="",B166=""),"●",IF(_xlfn.IFS($N$54="管理職",B106,$N$54="裁量労働制",B137,$N$54="固定残業制",B166,TRUE,"")=0,"",_xlfn.IFS($N$54="管理職",B106,$N$54="裁量労働制",B137,$N$54="固定残業制",B166,TRUE,"")))</f>
        <v/>
      </c>
      <c r="C76" s="414"/>
      <c r="D76" s="414"/>
      <c r="E76" s="414"/>
      <c r="F76" s="414"/>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415" t="str" cm="1">
        <f t="array" ref="B78">IF(AND(B108="",B139="",B168=""),"●",IF(_xlfn.IFS($N$54="管理職",B108,$N$54="裁量労働制",B139,$N$54="固定残業制",B168,TRUE,"")=0,"",_xlfn.IFS($N$54="管理職",B108,$N$54="裁量労働制",B139,$N$54="固定残業制",B168,TRUE,"")))</f>
        <v/>
      </c>
      <c r="C78" s="416"/>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2"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417" t="str" cm="1">
        <f t="array" ref="B83">IF(AND(B114="",B145="",B174=""),"●",IF(_xlfn.IFS($N$54="管理職",B114,$N$54="裁量労働制",B145,$N$54="固定残業制",B174,TRUE,"")=0,"",_xlfn.IFS($N$54="管理職",B114,$N$54="裁量労働制",B145,$N$54="固定残業制",B174,TRUE,"")))</f>
        <v/>
      </c>
      <c r="C83" s="418"/>
      <c r="D83" s="418"/>
      <c r="E83" s="419"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420"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421" t="str" cm="1">
        <f t="array" ref="B84">IF(AND(B115="",B146="",B175=""),"●",IF(_xlfn.IFS($N$54="管理職",B115,$N$54="裁量労働制",B146,$N$54="固定残業制",B175,TRUE,"")=0,"",_xlfn.IFS($N$54="管理職",B115,$N$54="裁量労働制",B146,$N$54="固定残業制",B175,TRUE,"")))</f>
        <v/>
      </c>
      <c r="C84" s="422" t="str" cm="1">
        <f t="array" ref="C84">IF(AND(C115="",C146="",C175=""),"●",IF(_xlfn.IFS($N$54="管理職",C115,$N$54="裁量労働制",C146,$N$54="固定残業制",C175,TRUE,"")=0,"",_xlfn.IFS($N$54="管理職",C115,$N$54="裁量労働制",C146,$N$54="固定残業制",C175,TRUE,"")))</f>
        <v>●</v>
      </c>
      <c r="D84" s="423"/>
      <c r="E84" s="418"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420"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417" t="str" cm="1">
        <f t="array" ref="B87">IF(AND(B118="",B149="",B178=""),"●",IF(_xlfn.IFS($N$54="管理職",B118,$N$54="裁量労働制",B149,$N$54="固定残業制",B178,TRUE,"")=0,"",_xlfn.IFS($N$54="管理職",B118,$N$54="裁量労働制",B149,$N$54="固定残業制",B178,TRUE,"")))</f>
        <v/>
      </c>
      <c r="C87" s="418"/>
      <c r="D87" s="418"/>
      <c r="E87" s="419"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420"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421" t="str" cm="1">
        <f t="array" ref="B88">IF(AND(B119="",B150="",B179=""),"●",IF(_xlfn.IFS($N$54="管理職",B119,$N$54="裁量労働制",B150,$N$54="固定残業制",B179,TRUE,"")=0,"",_xlfn.IFS($N$54="管理職",B119,$N$54="裁量労働制",B150,$N$54="固定残業制",B179,TRUE,"")))</f>
        <v/>
      </c>
      <c r="C88" s="422" t="str" cm="1">
        <f t="array" ref="C88">IF(AND(C119="",C150="",C179=""),"●",IF(_xlfn.IFS($N$54="管理職",C119,$N$54="裁量労働制",C150,$N$54="固定残業制",C179,TRUE,"")=0,"",_xlfn.IFS($N$54="管理職",C119,$N$54="裁量労働制",C150,$N$54="固定残業制",C179,TRUE,"")))</f>
        <v>●</v>
      </c>
      <c r="D88" s="423"/>
      <c r="E88" s="418"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420"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419" t="str" cm="1">
        <f t="array" ref="G90">IF(AND(G121="",G152="",G181=""),"●",IF(_xlfn.IFS($N$54="管理職",G121,$N$54="裁量労働制",G152,$N$54="固定残業制",G181,TRUE,"")=0,"",_xlfn.IFS($N$54="管理職",G121,$N$54="裁量労働制",G152,$N$54="固定残業制",G181,TRUE,"")))</f>
        <v/>
      </c>
      <c r="H90" s="3"/>
      <c r="I90" s="3"/>
      <c r="J90" s="243" t="str" cm="1">
        <f t="array" ref="J90">IF(AND(J121="",J152="",J181=""),"●",IF(_xlfn.IFS($N$54="管理職",J121,$N$54="裁量労働制",J152,$N$54="固定残業制",J181,TRUE,"")=0,"",_xlfn.IFS($N$54="管理職",J121,$N$54="裁量労働制",J152,$N$54="固定残業制",J181,TRUE,"")))</f>
        <v/>
      </c>
      <c r="K90" s="88"/>
      <c r="L90" s="44"/>
      <c r="M90" s="440" t="str" cm="1">
        <f t="array" ref="M90">IF(AND(M121="",M152="",M181=""),"●",IF(_xlfn.IFS($N$54="管理職",M121,$N$54="裁量労働制",M152,$N$54="固定残業制",M181,TRUE,"")=0,"",_xlfn.IFS($N$54="管理職",M121,$N$54="裁量労働制",M152,$N$54="固定残業制",M181,TRUE,"")))</f>
        <v/>
      </c>
      <c r="N90" s="441"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442" t="str" cm="1">
        <f t="array" ref="B91">IF(AND(B122="",B153="",B182=""),"●",IF(_xlfn.IFS($N$54="管理職",B122,$N$54="裁量労働制",B153,$N$54="固定残業制",B182,TRUE,"")=0,"",_xlfn.IFS($N$54="管理職",B122,$N$54="裁量労働制",B153,$N$54="固定残業制",B182,TRUE,"")))</f>
        <v/>
      </c>
      <c r="C91" s="423" t="str" cm="1">
        <f t="array" ref="C91">IF(AND(C122="",C153="",C182=""),"●",IF(_xlfn.IFS($N$54="管理職",C122,$N$54="裁量労働制",C153,$N$54="固定残業制",C182,TRUE,"")=0,"",_xlfn.IFS($N$54="管理職",C122,$N$54="裁量労働制",C153,$N$54="固定残業制",C182,TRUE,"")))</f>
        <v>●</v>
      </c>
      <c r="D91" s="139"/>
      <c r="E91" s="87"/>
      <c r="F91" s="244" t="str" cm="1">
        <f t="array" ref="F91">IF(AND(F122="",F153="",F182=""),"●",IF(_xlfn.IFS($N$54="管理職",F122,$N$54="裁量労働制",F153,$N$54="固定残業制",F182,TRUE,"")=0,"",_xlfn.IFS($N$54="管理職",F122,$N$54="裁量労働制",F153,$N$54="固定残業制",F182,TRUE,"")))</f>
        <v/>
      </c>
      <c r="G91" s="418"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50" t="s">
        <v>56</v>
      </c>
      <c r="B93" s="245" t="s">
        <v>135</v>
      </c>
      <c r="C93" s="246"/>
      <c r="D93" s="247"/>
      <c r="E93" s="247"/>
      <c r="F93" s="247"/>
      <c r="G93" s="247"/>
      <c r="H93" s="247"/>
      <c r="I93" s="247"/>
      <c r="J93" s="248"/>
      <c r="K93" s="248"/>
      <c r="L93" s="248"/>
      <c r="M93" s="248"/>
      <c r="N93" s="248"/>
      <c r="O93" s="248"/>
      <c r="P93" s="248"/>
      <c r="Q93" s="251"/>
    </row>
    <row r="94" spans="1:18" ht="16.5" hidden="1" outlineLevel="1">
      <c r="A94" s="252"/>
      <c r="B94" s="253" t="str">
        <f>$A$53</f>
        <v>所定労働日数(日/月)</v>
      </c>
      <c r="C94" s="249"/>
      <c r="D94" s="252"/>
      <c r="E94" s="236">
        <f>$A$54</f>
        <v>20</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20</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464">
        <f>O95</f>
        <v>0</v>
      </c>
      <c r="C99" s="465"/>
      <c r="D99" s="275"/>
      <c r="E99" s="276" t="str" cm="1">
        <f t="array" ref="E99">_xlfn.IFS(B99&lt;G99,"＜",B99&gt;=G99,"≧",TRUE,"")</f>
        <v>≧</v>
      </c>
      <c r="F99" s="257"/>
      <c r="G99" s="277">
        <f>$H$54+$I$54+$J$54</f>
        <v>0</v>
      </c>
      <c r="H99" s="252" t="s">
        <v>57</v>
      </c>
      <c r="I99" s="263" t="s">
        <v>58</v>
      </c>
      <c r="J99" s="277">
        <f>$H$54</f>
        <v>0</v>
      </c>
      <c r="K99" s="276" t="s">
        <v>86</v>
      </c>
      <c r="L99" s="439">
        <f>$I$54</f>
        <v>0</v>
      </c>
      <c r="M99" s="46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49"/>
      <c r="D100" s="275"/>
      <c r="E100" s="275"/>
      <c r="F100" s="275"/>
      <c r="G100" s="252"/>
      <c r="H100" s="277"/>
      <c r="I100" s="275" t="s">
        <v>87</v>
      </c>
      <c r="J100" s="275" t="s">
        <v>87</v>
      </c>
      <c r="K100" s="275" t="s">
        <v>87</v>
      </c>
      <c r="L100" s="249"/>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49"/>
      <c r="D101" s="275"/>
      <c r="E101" s="276"/>
      <c r="F101" s="266"/>
      <c r="G101" s="257"/>
      <c r="H101" s="277"/>
      <c r="I101" s="252"/>
      <c r="J101" s="263"/>
      <c r="K101" s="277"/>
      <c r="L101" s="249"/>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49"/>
      <c r="D102" s="275"/>
      <c r="E102" s="276"/>
      <c r="F102" s="277">
        <f>$H$54</f>
        <v>0</v>
      </c>
      <c r="G102" s="263"/>
      <c r="H102" s="252" t="s">
        <v>86</v>
      </c>
      <c r="I102" s="257"/>
      <c r="J102" s="256" t="str">
        <f>$J$53</f>
        <v>休日NEDO従事時間(h/月)</v>
      </c>
      <c r="K102" s="277"/>
      <c r="L102" s="249"/>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49"/>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49"/>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49"/>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49"/>
      <c r="D106" s="275"/>
      <c r="E106" s="219"/>
      <c r="F106" s="266"/>
      <c r="G106" s="277"/>
      <c r="H106" s="249"/>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439"/>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433">
        <f>O95</f>
        <v>0</v>
      </c>
      <c r="C108" s="434"/>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438"/>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49"/>
      <c r="D125" s="252"/>
      <c r="E125" s="236">
        <f>$A$54</f>
        <v>20</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20</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433">
        <f>O126</f>
        <v>0</v>
      </c>
      <c r="C130" s="434"/>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49"/>
      <c r="D131" s="275" t="s">
        <v>87</v>
      </c>
      <c r="E131" s="275" t="s">
        <v>87</v>
      </c>
      <c r="F131" s="275" t="s">
        <v>87</v>
      </c>
      <c r="G131" s="252"/>
      <c r="H131" s="277"/>
      <c r="I131" s="252"/>
      <c r="J131" s="263"/>
      <c r="K131" s="277"/>
      <c r="L131" s="249"/>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49"/>
      <c r="D132" s="275"/>
      <c r="E132" s="276"/>
      <c r="F132" s="266"/>
      <c r="G132" s="257"/>
      <c r="H132" s="277"/>
      <c r="I132" s="252"/>
      <c r="J132" s="263"/>
      <c r="K132" s="277"/>
      <c r="L132" s="249"/>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49"/>
      <c r="D133" s="275"/>
      <c r="E133" s="276"/>
      <c r="F133" s="277">
        <f>$H$54</f>
        <v>0</v>
      </c>
      <c r="G133" s="263"/>
      <c r="H133" s="277"/>
      <c r="I133" s="252"/>
      <c r="J133" s="263"/>
      <c r="K133" s="277"/>
      <c r="L133" s="249"/>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49"/>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49"/>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49"/>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49"/>
      <c r="D137" s="275"/>
      <c r="E137" s="219"/>
      <c r="F137" s="266"/>
      <c r="G137" s="277"/>
      <c r="H137" s="249"/>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49"/>
      <c r="J138" s="230"/>
      <c r="K138" s="232">
        <f>$H$54</f>
        <v>0</v>
      </c>
      <c r="L138" s="219"/>
      <c r="M138" s="435"/>
      <c r="N138" s="261"/>
      <c r="O138" s="437"/>
      <c r="P138" s="439"/>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433">
        <f>$O$126</f>
        <v>0</v>
      </c>
      <c r="C139" s="434"/>
      <c r="D139" s="275"/>
      <c r="E139" s="261" t="s">
        <v>51</v>
      </c>
      <c r="F139" s="300" t="str">
        <f>"("&amp;$H$138&amp;" "&amp;$K$138&amp;" + "&amp;$I$53&amp;" "&amp;$I$54&amp;")"</f>
        <v>(NEDO事業の従事時間(h/月) 0 + 他の公的事業従事時間(h/月) 0)</v>
      </c>
      <c r="G139" s="291"/>
      <c r="H139" s="292"/>
      <c r="I139" s="292"/>
      <c r="J139" s="292"/>
      <c r="K139" s="292"/>
      <c r="L139" s="292"/>
      <c r="M139" s="436"/>
      <c r="N139" s="296"/>
      <c r="O139" s="438"/>
      <c r="P139" s="438"/>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49"/>
      <c r="D156" s="252"/>
      <c r="E156" s="301">
        <f>A54</f>
        <v>20</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20</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462"/>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445" t="str">
        <f>TEXT($B$58*$F$58-G58,"###.00")&amp;" /固定除く"</f>
        <v>.00 /固定除く</v>
      </c>
      <c r="C161" s="438"/>
      <c r="D161" s="438"/>
      <c r="E161" s="276" t="str" cm="1">
        <f t="array" ref="E161">_xlfn.IFS(($B$58*$F$58-G58)&lt;G161,"＜",($B$58*$F$58-G58)&gt;=G161,"≧",TRUE,"")</f>
        <v>≧</v>
      </c>
      <c r="F161" s="257"/>
      <c r="G161" s="277">
        <f>$H$54+$I$54</f>
        <v>0</v>
      </c>
      <c r="H161" s="303" t="s">
        <v>57</v>
      </c>
      <c r="I161" s="263"/>
      <c r="J161" s="463">
        <f>$H$54</f>
        <v>0</v>
      </c>
      <c r="K161" s="438"/>
      <c r="L161" s="308"/>
      <c r="M161" s="296"/>
      <c r="N161" s="303" t="s">
        <v>61</v>
      </c>
      <c r="O161" s="296">
        <f>$I$54</f>
        <v>0</v>
      </c>
      <c r="P161" s="462"/>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49"/>
      <c r="D162" s="275"/>
      <c r="E162" s="276"/>
      <c r="F162" s="257"/>
      <c r="G162" s="252"/>
      <c r="H162" s="277"/>
      <c r="I162" s="252"/>
      <c r="J162" s="263"/>
      <c r="K162" s="277"/>
      <c r="L162" s="249"/>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437"/>
      <c r="P163" s="462"/>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445" t="str">
        <f>TEXT($B$58*$F$58+$D$58-G58,"###.00")&amp;" /固定含む"</f>
        <v>.00 /固定含む</v>
      </c>
      <c r="C164" s="438"/>
      <c r="D164" s="438"/>
      <c r="E164" s="276" t="str" cm="1">
        <f t="array" ref="E164">_xlfn.IFS(($B$58*$F$58+$D$58-G58)&lt;G164,"＜",($B$58*$F$58+$D$58-G58)&gt;=G164,"≧",TRUE,"")</f>
        <v>≧</v>
      </c>
      <c r="F164" s="257"/>
      <c r="G164" s="277">
        <f>$H$54+$I$54</f>
        <v>0</v>
      </c>
      <c r="H164" s="303" t="s">
        <v>57</v>
      </c>
      <c r="I164" s="277"/>
      <c r="J164" s="310">
        <f>$H$54</f>
        <v>0</v>
      </c>
      <c r="K164" s="276"/>
      <c r="L164" s="311" t="s">
        <v>61</v>
      </c>
      <c r="M164" s="296"/>
      <c r="N164" s="296">
        <f>$I$54</f>
        <v>0</v>
      </c>
      <c r="O164" s="438"/>
      <c r="P164" s="462"/>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49"/>
      <c r="D165" s="275" t="s">
        <v>87</v>
      </c>
      <c r="E165" s="275" t="s">
        <v>87</v>
      </c>
      <c r="F165" s="275" t="s">
        <v>87</v>
      </c>
      <c r="G165" s="252"/>
      <c r="H165" s="277"/>
      <c r="I165" s="252"/>
      <c r="J165" s="263"/>
      <c r="K165" s="277"/>
      <c r="L165" s="249"/>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49"/>
      <c r="D166" s="275" t="s">
        <v>87</v>
      </c>
      <c r="E166" s="275" t="s">
        <v>87</v>
      </c>
      <c r="F166" s="275" t="s">
        <v>87</v>
      </c>
      <c r="G166" s="252"/>
      <c r="H166" s="277"/>
      <c r="I166" s="252"/>
      <c r="J166" s="263"/>
      <c r="K166" s="277"/>
      <c r="L166" s="249"/>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49"/>
      <c r="D167" s="275" t="s">
        <v>87</v>
      </c>
      <c r="E167" s="275" t="s">
        <v>87</v>
      </c>
      <c r="F167" s="275" t="s">
        <v>87</v>
      </c>
      <c r="G167" s="252"/>
      <c r="H167" s="277"/>
      <c r="I167" s="235"/>
      <c r="J167" s="263"/>
      <c r="K167" s="277"/>
      <c r="L167" s="249"/>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49"/>
      <c r="D168" s="275" t="s">
        <v>87</v>
      </c>
      <c r="E168" s="275" t="s">
        <v>87</v>
      </c>
      <c r="F168" s="275" t="s">
        <v>87</v>
      </c>
      <c r="G168" s="252"/>
      <c r="H168" s="277"/>
      <c r="I168" s="252"/>
      <c r="J168" s="263"/>
      <c r="K168" s="277"/>
      <c r="L168" s="249"/>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49"/>
      <c r="D169" s="275"/>
      <c r="E169" s="275"/>
      <c r="F169" s="275"/>
      <c r="G169" s="252"/>
      <c r="H169" s="277"/>
      <c r="I169" s="252"/>
      <c r="J169" s="263"/>
      <c r="K169" s="277"/>
      <c r="L169" s="249"/>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49"/>
      <c r="C170" s="249"/>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49"/>
      <c r="D171" s="275"/>
      <c r="E171" s="276"/>
      <c r="F171" s="277">
        <f>H54</f>
        <v>0</v>
      </c>
      <c r="G171" s="263"/>
      <c r="H171" s="277"/>
      <c r="I171" s="252"/>
      <c r="J171" s="263"/>
      <c r="K171" s="277"/>
      <c r="L171" s="249"/>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49"/>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49"/>
      <c r="C173" s="249"/>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437" t="s">
        <v>51</v>
      </c>
      <c r="F174" s="252"/>
      <c r="G174" s="252"/>
      <c r="H174" s="267" t="str">
        <f>$H$53</f>
        <v>NEDO事業の従事時間(h/月)</v>
      </c>
      <c r="I174" s="249"/>
      <c r="J174" s="230"/>
      <c r="K174" s="232">
        <f>$H$54</f>
        <v>0</v>
      </c>
      <c r="L174" s="219"/>
      <c r="M174" s="219"/>
      <c r="N174" s="461"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445" t="str">
        <f>TEXT($B$58*$F$58-G58,"###.00")&amp;" /固定除く"</f>
        <v>.00 /固定除く</v>
      </c>
      <c r="C175" s="438"/>
      <c r="D175" s="438"/>
      <c r="E175" s="438"/>
      <c r="F175" s="300" t="str">
        <f>H174&amp;" "&amp;K$174&amp;" + "&amp;$I$53&amp;" "&amp;$I$54</f>
        <v>NEDO事業の従事時間(h/月) 0 + 他の公的事業従事時間(h/月) 0</v>
      </c>
      <c r="G175" s="291"/>
      <c r="H175" s="292"/>
      <c r="I175" s="292"/>
      <c r="J175" s="292"/>
      <c r="K175" s="292"/>
      <c r="L175" s="292"/>
      <c r="M175" s="219"/>
      <c r="N175" s="461"/>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49"/>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49"/>
      <c r="C177" s="249"/>
      <c r="D177" s="275"/>
      <c r="E177" s="219"/>
      <c r="F177" s="266"/>
      <c r="G177" s="277"/>
      <c r="H177" s="249"/>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437" t="s">
        <v>51</v>
      </c>
      <c r="F178" s="252"/>
      <c r="G178" s="252"/>
      <c r="H178" s="267" t="str">
        <f>$H$53</f>
        <v>NEDO事業の従事時間(h/月)</v>
      </c>
      <c r="I178" s="249"/>
      <c r="J178" s="230"/>
      <c r="K178" s="232">
        <f>$H$54</f>
        <v>0</v>
      </c>
      <c r="L178" s="219"/>
      <c r="M178" s="219"/>
      <c r="N178" s="461"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445" t="str">
        <f>TEXT($B$58*$F$58-G58,"###.00")&amp;" /固定除く"</f>
        <v>.00 /固定除く</v>
      </c>
      <c r="C179" s="438"/>
      <c r="D179" s="438"/>
      <c r="E179" s="438"/>
      <c r="F179" s="300" t="str">
        <f>H178&amp;" "&amp;K$174&amp;" + "&amp;$I$53&amp;" "&amp;$I$54</f>
        <v>NEDO事業の従事時間(h/月) 0 + 他の公的事業従事時間(h/月) 0</v>
      </c>
      <c r="G179" s="291"/>
      <c r="H179" s="292"/>
      <c r="I179" s="292"/>
      <c r="J179" s="292"/>
      <c r="K179" s="292"/>
      <c r="L179" s="292"/>
      <c r="M179" s="219"/>
      <c r="N179" s="461"/>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49"/>
      <c r="D180" s="275"/>
      <c r="E180" s="219"/>
      <c r="F180" s="266"/>
      <c r="G180" s="280" t="s">
        <v>61</v>
      </c>
      <c r="H180" s="249"/>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49"/>
      <c r="D181" s="257"/>
      <c r="E181" s="257"/>
      <c r="F181" s="319" t="str">
        <f>$O$156</f>
        <v>所定労働時間(h/月)</v>
      </c>
      <c r="G181" s="437" t="s">
        <v>51</v>
      </c>
      <c r="H181" s="252"/>
      <c r="I181" s="252"/>
      <c r="J181" s="267" t="str">
        <f>$H$53</f>
        <v>NEDO事業の従事時間(h/月)</v>
      </c>
      <c r="K181" s="249"/>
      <c r="L181" s="230"/>
      <c r="M181" s="443">
        <f>$H$54</f>
        <v>0</v>
      </c>
      <c r="N181" s="444"/>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445" t="str">
        <f>"( "&amp;H58+I58</f>
        <v>( 0</v>
      </c>
      <c r="C182" s="438"/>
      <c r="D182" s="320"/>
      <c r="E182" s="275"/>
      <c r="F182" s="288" t="str">
        <f>"ー　 "&amp;B58*F58-G58+D58&amp;"/固定含む )"</f>
        <v>ー　 0/固定含む )</v>
      </c>
      <c r="G182" s="438"/>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49"/>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49"/>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20</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433">
        <f>O188</f>
        <v>0</v>
      </c>
      <c r="C192" s="434"/>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49"/>
      <c r="D193" s="275"/>
      <c r="E193" s="275"/>
      <c r="F193" s="275"/>
      <c r="G193" s="252"/>
      <c r="H193" s="277"/>
      <c r="I193" s="252"/>
      <c r="J193" s="263"/>
      <c r="K193" s="277"/>
      <c r="L193" s="249"/>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49"/>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20</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433">
        <f>O219</f>
        <v>0</v>
      </c>
      <c r="C223" s="434"/>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49"/>
      <c r="D224" s="275"/>
      <c r="E224" s="275"/>
      <c r="F224" s="275"/>
      <c r="G224" s="252"/>
      <c r="H224" s="277"/>
      <c r="I224" s="252"/>
      <c r="J224" s="263"/>
      <c r="K224" s="277"/>
      <c r="L224" s="249"/>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AotN/LsXpd+TlgHCIqzAE7IOPekufucdWluOn4vy7JWMYfZ3qdfFauiklYQSA0KuKPPvXNGQrBoL3M43w+nREA==" saltValue="rN/PbokFxGwsSM4cHj+m4w==" spinCount="100000" sheet="1" formatRows="0" selectLockedCells="1"/>
  <dataConsolidate/>
  <mergeCells count="114">
    <mergeCell ref="Y1:Y12"/>
    <mergeCell ref="E6:P6"/>
    <mergeCell ref="C7:D7"/>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E7:P7"/>
    <mergeCell ref="C8:D8"/>
    <mergeCell ref="D47:E47"/>
    <mergeCell ref="J47:Q47"/>
    <mergeCell ref="B48:C48"/>
    <mergeCell ref="D48:E48"/>
    <mergeCell ref="G48:J48"/>
    <mergeCell ref="E8:H8"/>
    <mergeCell ref="N8:P8"/>
    <mergeCell ref="L48:P48"/>
    <mergeCell ref="A50:Q51"/>
    <mergeCell ref="A46:Q46"/>
    <mergeCell ref="O10:P10"/>
    <mergeCell ref="A11:A12"/>
    <mergeCell ref="B11:B12"/>
    <mergeCell ref="C11:C12"/>
    <mergeCell ref="D11:G11"/>
    <mergeCell ref="H11:H12"/>
    <mergeCell ref="I11:I12"/>
    <mergeCell ref="J11:Q12"/>
    <mergeCell ref="A9:A10"/>
    <mergeCell ref="E9:H9"/>
    <mergeCell ref="I9:J9"/>
    <mergeCell ref="N9:P9"/>
    <mergeCell ref="C10:D10"/>
    <mergeCell ref="L60:M60"/>
    <mergeCell ref="L61:M61"/>
    <mergeCell ref="B64:C64"/>
    <mergeCell ref="D64:E64"/>
    <mergeCell ref="B65:C65"/>
    <mergeCell ref="L68:N68"/>
    <mergeCell ref="L53:M53"/>
    <mergeCell ref="L54:M54"/>
    <mergeCell ref="L56:M56"/>
    <mergeCell ref="L57:M57"/>
    <mergeCell ref="L58:M58"/>
    <mergeCell ref="L59:M59"/>
    <mergeCell ref="B76:F76"/>
    <mergeCell ref="B78:C78"/>
    <mergeCell ref="B83:D83"/>
    <mergeCell ref="E83:E84"/>
    <mergeCell ref="N83:N84"/>
    <mergeCell ref="B84:D84"/>
    <mergeCell ref="O68:P68"/>
    <mergeCell ref="B69:D69"/>
    <mergeCell ref="L69:M69"/>
    <mergeCell ref="B71:F71"/>
    <mergeCell ref="G71:H71"/>
    <mergeCell ref="B72:D72"/>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G181:G182"/>
    <mergeCell ref="M181:N181"/>
    <mergeCell ref="B182:C182"/>
    <mergeCell ref="B192:C192"/>
    <mergeCell ref="B223:C223"/>
    <mergeCell ref="J13:Q15"/>
    <mergeCell ref="J16:Q22"/>
    <mergeCell ref="J23:Q29"/>
    <mergeCell ref="J30:Q36"/>
    <mergeCell ref="J37:Q4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s>
  <phoneticPr fontId="2"/>
  <conditionalFormatting sqref="A13:I43">
    <cfRule type="expression" dxfId="615" priority="91">
      <formula>OR($C13="休暇",$C13="休日")</formula>
    </cfRule>
  </conditionalFormatting>
  <conditionalFormatting sqref="B13:B43">
    <cfRule type="expression" dxfId="614" priority="89">
      <formula>$B13="日"</formula>
    </cfRule>
    <cfRule type="expression" dxfId="613" priority="90">
      <formula>$B13="土"</formula>
    </cfRule>
  </conditionalFormatting>
  <conditionalFormatting sqref="B64 B68 F68 B71">
    <cfRule type="expression" dxfId="612" priority="35">
      <formula>OR($N$54="管理職",$N$54="裁量労働制",$N$54="固定残業制")</formula>
    </cfRule>
  </conditionalFormatting>
  <conditionalFormatting sqref="B64 B68 F68">
    <cfRule type="expression" dxfId="611" priority="3">
      <formula>OR($N$54="(大学・国研等)管理職",$N$54="(大学・国研等)裁量労働制")</formula>
    </cfRule>
  </conditionalFormatting>
  <conditionalFormatting sqref="B76">
    <cfRule type="expression" dxfId="610" priority="15">
      <formula>OR($N$54="管理職",$N$54="裁量労働制")</formula>
    </cfRule>
  </conditionalFormatting>
  <conditionalFormatting sqref="B77">
    <cfRule type="expression" dxfId="609" priority="29">
      <formula>OR($N$54="管理職",$N$54="裁量労働制")</formula>
    </cfRule>
  </conditionalFormatting>
  <conditionalFormatting sqref="B80">
    <cfRule type="expression" dxfId="608" priority="27">
      <formula>$N$54="固定残業制"</formula>
    </cfRule>
  </conditionalFormatting>
  <conditionalFormatting sqref="B83 B87 B90">
    <cfRule type="expression" dxfId="607" priority="24">
      <formula>$N$54="固定残業制"</formula>
    </cfRule>
  </conditionalFormatting>
  <conditionalFormatting sqref="B84 B88 B91">
    <cfRule type="expression" dxfId="606" priority="21">
      <formula>$N$54="固定残業制"</formula>
    </cfRule>
  </conditionalFormatting>
  <conditionalFormatting sqref="B65:C65 B69:C69 F69 B72:C72 B78:C78">
    <cfRule type="expression" dxfId="605" priority="9">
      <formula>OR($N$54="管理職",$N$54="裁量労働制")</formula>
    </cfRule>
  </conditionalFormatting>
  <conditionalFormatting sqref="B65:C65 B69:C69 F69 B72:C72">
    <cfRule type="expression" dxfId="604" priority="33">
      <formula>OR($N$54="管理職",$N$54="裁量労働制",$N$54="固定残業制")</formula>
    </cfRule>
  </conditionalFormatting>
  <conditionalFormatting sqref="B65:C65 B69:C69 F69">
    <cfRule type="expression" dxfId="603" priority="2">
      <formula>OR($N$54="(大学・国研等)管理職",$N$54="(大学・国研等)裁量労働制")</formula>
    </cfRule>
  </conditionalFormatting>
  <conditionalFormatting sqref="B69:D69">
    <cfRule type="expression" dxfId="602" priority="7">
      <formula>OR($N$54="管理職",$N$54="裁量労働制",$N$54="固定残業制",$N$54="(大学・国研等)管理職",$N$54="(大学・国研等)裁量労働制")</formula>
    </cfRule>
  </conditionalFormatting>
  <conditionalFormatting sqref="C64 F64:O64 C68 G68:O68 C71:N71">
    <cfRule type="expression" dxfId="601" priority="14">
      <formula>OR($N$54="管理職",$N$54="裁量労働制",$N$54="固定残業制")</formula>
    </cfRule>
  </conditionalFormatting>
  <conditionalFormatting sqref="C80:L80">
    <cfRule type="expression" dxfId="600" priority="25">
      <formula>$N$54="固定残業制"</formula>
    </cfRule>
  </conditionalFormatting>
  <conditionalFormatting sqref="C83:L83 C90:N90 C87:E87">
    <cfRule type="expression" dxfId="599" priority="18">
      <formula>$N$54="固定残業制"</formula>
    </cfRule>
  </conditionalFormatting>
  <conditionalFormatting sqref="C84:L84 C88:L88 C91:N91">
    <cfRule type="expression" dxfId="598" priority="19">
      <formula>$N$54="固定残業制"</formula>
    </cfRule>
  </conditionalFormatting>
  <conditionalFormatting sqref="C76:N76">
    <cfRule type="expression" dxfId="597" priority="34">
      <formula>OR($N$54="管理職",$N$54="裁量労働制")</formula>
    </cfRule>
  </conditionalFormatting>
  <conditionalFormatting sqref="C78:N78">
    <cfRule type="expression" dxfId="596" priority="32">
      <formula>OR($N$54="管理職",$N$54="裁量労働制")</formula>
    </cfRule>
  </conditionalFormatting>
  <conditionalFormatting sqref="C64:O64 C68 G68:O68">
    <cfRule type="expression" dxfId="595" priority="12">
      <formula>OR($N$54="管理職",$N$54="裁量労働制",$N$54="固定残業制",$N$54="(大学・国研等)管理職",$N$54="(大学・国研等)裁量労働制")</formula>
    </cfRule>
  </conditionalFormatting>
  <conditionalFormatting sqref="D65">
    <cfRule type="expression" dxfId="594" priority="1">
      <formula>OR($N$54="(大学・国研等)管理職",$N$54="(大学・国研等)裁量労働制")</formula>
    </cfRule>
  </conditionalFormatting>
  <conditionalFormatting sqref="D38:E39">
    <cfRule type="expression" dxfId="593" priority="37">
      <formula>OR($C38="休暇",$C38="休日")</formula>
    </cfRule>
  </conditionalFormatting>
  <conditionalFormatting sqref="D65:O65 C69 G69:O69 C72:N72">
    <cfRule type="expression" dxfId="592" priority="11">
      <formula>OR($N$54="管理職",$N$54="裁量労働制",$N$54="固定残業制")</formula>
    </cfRule>
  </conditionalFormatting>
  <conditionalFormatting sqref="D65:O65 C69 G69:O69">
    <cfRule type="expression" dxfId="591" priority="5">
      <formula>OR($N$54="(大学・国研等)管理職",$N$54="(大学・国研等)裁量労働制")</formula>
    </cfRule>
  </conditionalFormatting>
  <conditionalFormatting sqref="E10:F10">
    <cfRule type="expression" dxfId="590" priority="76">
      <formula>OR(I9="管理職/高プロ",I9="固定残業代有",I9="(大学・国研等)管理職/高プロ")</formula>
    </cfRule>
  </conditionalFormatting>
  <conditionalFormatting sqref="F83:L83 H90:N90">
    <cfRule type="expression" dxfId="589" priority="6">
      <formula>$N$54="固定残業制"</formula>
    </cfRule>
  </conditionalFormatting>
  <conditionalFormatting sqref="F87:L87">
    <cfRule type="expression" dxfId="588" priority="20">
      <formula>$N$54="固定残業制"</formula>
    </cfRule>
  </conditionalFormatting>
  <conditionalFormatting sqref="F77:N77">
    <cfRule type="expression" dxfId="587" priority="16">
      <formula>OR($N$54="管理職",$N$54="裁量労働制")</formula>
    </cfRule>
  </conditionalFormatting>
  <conditionalFormatting sqref="G10">
    <cfRule type="expression" dxfId="586" priority="78">
      <formula>OR($I$9="管理職/高プロ",$I$9="固定残業代有",$I$9="(大学・国研等)管理職/高プロ")</formula>
    </cfRule>
  </conditionalFormatting>
  <conditionalFormatting sqref="H2">
    <cfRule type="expression" dxfId="585" priority="85">
      <formula>COUNTA($F$1)=1</formula>
    </cfRule>
  </conditionalFormatting>
  <conditionalFormatting sqref="H10">
    <cfRule type="expression" dxfId="584" priority="74">
      <formula>OR($I$9="管理職/高プロ",$I$9="裁量",$I$9="固定残業代有",$I$9="(大学・国研等)裁量")</formula>
    </cfRule>
  </conditionalFormatting>
  <conditionalFormatting sqref="I9:J9">
    <cfRule type="expression" dxfId="583" priority="87">
      <formula>COUNTA($F$1)=1</formula>
    </cfRule>
  </conditionalFormatting>
  <conditionalFormatting sqref="I1:M1">
    <cfRule type="expression" dxfId="582" priority="88">
      <formula>$I$1&lt;&gt;"-"</formula>
    </cfRule>
  </conditionalFormatting>
  <conditionalFormatting sqref="J10">
    <cfRule type="expression" dxfId="581" priority="75">
      <formula>OR($I$9="管理職/高プロ",$I$9="裁量",$I$9="固定残業代有",$I$9="(大学・国研等)裁量")</formula>
    </cfRule>
  </conditionalFormatting>
  <conditionalFormatting sqref="K10">
    <cfRule type="expression" dxfId="580" priority="77">
      <formula>OR($I$9="裁量",$I$9="固定残業代有",$I$9="(大学・国研等)裁量")</formula>
    </cfRule>
  </conditionalFormatting>
  <conditionalFormatting sqref="M80">
    <cfRule type="expression" dxfId="579" priority="26">
      <formula>$N$54="固定残業制"</formula>
    </cfRule>
  </conditionalFormatting>
  <conditionalFormatting sqref="M83 M87 O90">
    <cfRule type="expression" dxfId="578" priority="23">
      <formula>$N$54="固定残業制"</formula>
    </cfRule>
  </conditionalFormatting>
  <conditionalFormatting sqref="M84 M88 O91">
    <cfRule type="expression" dxfId="577" priority="22">
      <formula>$N$54="固定残業制"</formula>
    </cfRule>
  </conditionalFormatting>
  <conditionalFormatting sqref="N10">
    <cfRule type="expression" dxfId="576" priority="79">
      <formula>OR($I$9="裁量",$I$9="固定残業代有",$I$9="(大学・国研等)裁量")</formula>
    </cfRule>
  </conditionalFormatting>
  <conditionalFormatting sqref="O10">
    <cfRule type="expression" dxfId="575" priority="80">
      <formula>OR($H$2="あり",$Q$2="あり")</formula>
    </cfRule>
  </conditionalFormatting>
  <conditionalFormatting sqref="O76">
    <cfRule type="expression" dxfId="574" priority="31">
      <formula>OR($N$54="管理職",$N$54="裁量労働制")</formula>
    </cfRule>
  </conditionalFormatting>
  <conditionalFormatting sqref="O77">
    <cfRule type="expression" dxfId="573" priority="10">
      <formula>OR(,$N$54="管理職",$N$54="裁量労働制")</formula>
    </cfRule>
  </conditionalFormatting>
  <conditionalFormatting sqref="O78">
    <cfRule type="expression" dxfId="572" priority="28">
      <formula>OR($N$54="管理職",$N$54="裁量労働制")</formula>
    </cfRule>
  </conditionalFormatting>
  <conditionalFormatting sqref="O80 O84 O88">
    <cfRule type="expression" dxfId="571" priority="17">
      <formula>$N$54="固定残業制"</formula>
    </cfRule>
  </conditionalFormatting>
  <conditionalFormatting sqref="P64 D68 O68:P68">
    <cfRule type="expression" dxfId="570" priority="4">
      <formula>OR($N$54="(大学・国研等)管理職",$N$54="(大学・国研等)裁量労働制")</formula>
    </cfRule>
  </conditionalFormatting>
  <conditionalFormatting sqref="P64 D68 P68 O71">
    <cfRule type="expression" dxfId="569" priority="13">
      <formula>OR($N$54="管理職",$N$54="裁量労働制",$N$54="固定残業制")</formula>
    </cfRule>
  </conditionalFormatting>
  <conditionalFormatting sqref="P65 P69 O72">
    <cfRule type="expression" dxfId="568" priority="8">
      <formula>OR($N$54="管理職",$N$54="裁量労働制",$N$54="固定残業制")</formula>
    </cfRule>
  </conditionalFormatting>
  <conditionalFormatting sqref="P65 P69">
    <cfRule type="expression" dxfId="567" priority="30">
      <formula>OR($N$54="管理職",$N$54="裁量労働制",$N$54="(大学・国研等)管理職",$N$54="(大学・国研等)裁量労働制")</formula>
    </cfRule>
  </conditionalFormatting>
  <conditionalFormatting sqref="Q2">
    <cfRule type="expression" dxfId="566" priority="86">
      <formula>COUNTA($F$1)=1</formula>
    </cfRule>
  </conditionalFormatting>
  <conditionalFormatting sqref="Q10">
    <cfRule type="expression" dxfId="565" priority="81">
      <formula>OR($H$2="あり",$Q$2="あり")</formula>
    </cfRule>
  </conditionalFormatting>
  <conditionalFormatting sqref="AI1">
    <cfRule type="expression" dxfId="561" priority="92">
      <formula>COUNTIF(AI2:AI26,"○")=COUNTA($AH$2:$AH$26)</formula>
    </cfRule>
  </conditionalFormatting>
  <dataValidations count="8">
    <dataValidation type="custom" allowBlank="1" showInputMessage="1" showErrorMessage="1" sqref="I20" xr:uid="{75DED2FE-DFDB-4795-BB4D-A8D79605558C}">
      <formula1>IF($C20="休日",I20="",I20&gt;"*")</formula1>
    </dataValidation>
    <dataValidation type="list" allowBlank="1" showInputMessage="1" showErrorMessage="1" sqref="C13:C43" xr:uid="{F964641A-802D-4890-A5D8-0CE673E009DD}">
      <formula1>$AP$4:$AP$7</formula1>
    </dataValidation>
    <dataValidation type="list" imeMode="on" allowBlank="1" sqref="I9:J9" xr:uid="{184D1870-4526-4807-988F-7430DA2F1FF8}">
      <formula1>"通常勤務,管理職/高プロ,裁量,固定残業代有,出向,(大学・国研等)管理職/高プロ,(大学・国研等)裁量,その他"</formula1>
    </dataValidation>
    <dataValidation type="list" allowBlank="1" showInputMessage="1" showErrorMessage="1" sqref="N55:P55" xr:uid="{EE2FFFD4-60D3-4A9B-B80A-6C479853166D}">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235C196D-71C7-4984-943A-2F3287397430}">
      <formula1>0</formula1>
      <formula2>0.999988425925926</formula2>
    </dataValidation>
    <dataValidation type="time" operator="greaterThan" allowBlank="1" showInputMessage="1" showErrorMessage="1" errorTitle="時刻を入力して下さい。" error="0:01以上の時刻を入力して下さい。" sqref="G13:G43 E13:E43" xr:uid="{B5EB0687-DB25-4D2D-ABD5-F9501F4095BC}">
      <formula1>0</formula1>
    </dataValidation>
    <dataValidation type="list" allowBlank="1" showInputMessage="1" showErrorMessage="1" sqref="F1:H1" xr:uid="{7607035F-32CD-4C90-BB3D-30C59E2BED04}">
      <formula1>"委託業務従事日誌,助成事業従事日誌"</formula1>
    </dataValidation>
    <dataValidation type="list" allowBlank="1" showInputMessage="1" showErrorMessage="1" sqref="H2 Q2" xr:uid="{1BFEB4A3-C339-49A0-9887-FC72D2C33224}">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8F7B3B28-1E4E-44EB-9B3F-79C5AA007253}">
            <xm:f>NOT(ISERROR(SEARCH("✕",S13)))</xm:f>
            <xm:f>"✕"</xm:f>
            <x14:dxf>
              <font>
                <b/>
                <i val="0"/>
                <color rgb="FFFF0000"/>
              </font>
              <fill>
                <patternFill patternType="none">
                  <bgColor auto="1"/>
                </patternFill>
              </fill>
            </x14:dxf>
          </x14:cfRule>
          <xm:sqref>S13:V43</xm:sqref>
        </x14:conditionalFormatting>
        <x14:conditionalFormatting xmlns:xm="http://schemas.microsoft.com/office/excel/2006/main">
          <x14:cfRule type="containsText" priority="84" operator="containsText" id="{993330CC-DE27-4937-99C2-22CC87B784D9}">
            <xm:f>NOT(ISERROR(SEARCH("✕",S1)))</xm:f>
            <xm:f>"✕"</xm:f>
            <x14:dxf>
              <font>
                <b/>
                <i val="0"/>
                <color rgb="FFFF0000"/>
              </font>
              <fill>
                <patternFill patternType="none">
                  <bgColor auto="1"/>
                </patternFill>
              </fill>
            </x14:dxf>
          </x14:cfRule>
          <xm:sqref>S1:X12 AG1:AG43 W13:Y44</xm:sqref>
        </x14:conditionalFormatting>
        <x14:conditionalFormatting xmlns:xm="http://schemas.microsoft.com/office/excel/2006/main">
          <x14:cfRule type="containsText" priority="82" operator="containsText" id="{4809F696-B716-4E3F-8454-5368B2C8B74E}">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36" operator="containsText" id="{FDE852EC-6929-400B-8044-C2F9F2D06482}">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F2484-1741-425C-9E89-4607301C9621}">
  <dimension ref="A1:CZ248"/>
  <sheetViews>
    <sheetView showGridLines="0"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5" style="1" customWidth="1"/>
    <col min="11" max="11" width="5.75" style="1" customWidth="1"/>
    <col min="12" max="12" width="5.875" style="1" customWidth="1"/>
    <col min="13" max="13" width="3.75" style="1" customWidth="1"/>
    <col min="14" max="14" width="7.375" style="1" customWidth="1"/>
    <col min="15" max="15" width="6.125" style="1" customWidth="1"/>
    <col min="16"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2.3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341" t="s">
        <v>167</v>
      </c>
      <c r="B1" s="342"/>
      <c r="C1" s="342"/>
      <c r="D1" s="342"/>
      <c r="E1" s="342"/>
      <c r="F1" s="343" t="s">
        <v>110</v>
      </c>
      <c r="G1" s="344"/>
      <c r="H1" s="344"/>
      <c r="I1" s="345" t="str">
        <f>IF(AI1="エラーなし","-","コメント(S列)をご確認ください。")</f>
        <v>コメント(S列)をご確認ください。</v>
      </c>
      <c r="J1" s="346"/>
      <c r="K1" s="346"/>
      <c r="L1" s="346"/>
      <c r="M1" s="346"/>
      <c r="N1" s="34" t="str">
        <f>IF($F$1="委託業務従事日誌","契約管理番号：","事業番号：")</f>
        <v>契約管理番号：</v>
      </c>
      <c r="O1" s="347" t="s">
        <v>162</v>
      </c>
      <c r="P1" s="348"/>
      <c r="Q1" s="12" t="str">
        <f>IF($F$1="委託業務従事日誌","別紙７","")</f>
        <v>別紙７</v>
      </c>
      <c r="R1" s="349" t="s">
        <v>50</v>
      </c>
      <c r="S1" s="85" t="s">
        <v>94</v>
      </c>
      <c r="T1" s="105"/>
      <c r="U1" s="80"/>
      <c r="V1" s="80"/>
      <c r="W1" s="80"/>
      <c r="X1" s="80"/>
      <c r="Y1" s="326" t="s">
        <v>77</v>
      </c>
      <c r="Z1" s="326" t="s">
        <v>78</v>
      </c>
      <c r="AA1" s="326" t="s">
        <v>79</v>
      </c>
      <c r="AB1" s="326" t="s">
        <v>80</v>
      </c>
      <c r="AC1" s="326" t="s">
        <v>83</v>
      </c>
      <c r="AD1" s="326" t="s">
        <v>81</v>
      </c>
      <c r="AE1" s="326" t="s">
        <v>82</v>
      </c>
      <c r="AF1" s="326" t="s">
        <v>127</v>
      </c>
      <c r="AG1" s="326"/>
      <c r="AH1" s="73" t="s">
        <v>25</v>
      </c>
      <c r="AI1" s="74" t="str">
        <f>IF(COUNTIF(AI2:AI26,"○")=COUNTA(AH2:AH26),"エラーなし","エラーあり")</f>
        <v>エラーあり</v>
      </c>
      <c r="AJ1" s="77" t="s">
        <v>37</v>
      </c>
      <c r="AK1" s="77"/>
      <c r="AO1" s="30"/>
      <c r="AP1" s="30"/>
      <c r="AQ1" s="30"/>
      <c r="AR1" s="30"/>
      <c r="AS1" s="30"/>
    </row>
    <row r="2" spans="1:104" ht="17.100000000000001" customHeight="1" thickBot="1">
      <c r="A2" s="336" t="s">
        <v>14</v>
      </c>
      <c r="B2" s="337"/>
      <c r="C2" s="337"/>
      <c r="D2" s="337"/>
      <c r="E2" s="337"/>
      <c r="F2" s="337"/>
      <c r="G2" s="337"/>
      <c r="H2" s="102"/>
      <c r="I2" s="103"/>
      <c r="J2" s="103"/>
      <c r="K2" s="103"/>
      <c r="L2" s="103"/>
      <c r="M2" s="103"/>
      <c r="N2" s="103"/>
      <c r="O2" s="103"/>
      <c r="P2" s="103" t="s">
        <v>20</v>
      </c>
      <c r="Q2" s="79"/>
      <c r="R2" s="350"/>
      <c r="S2" s="80" t="str" cm="1">
        <f t="array" ref="S2">IF(AND(AI2="○",AI3="○"),"○",_xlfn.IFS(AI2="○","",AI2="✕","✕　"&amp;AJ2&amp;"　　")&amp;_xlfn.IFS(AI3="○","",AI3="✕","✕　"&amp;AJ3))</f>
        <v>○</v>
      </c>
      <c r="T2" s="80"/>
      <c r="W2" s="80"/>
      <c r="X2" s="80"/>
      <c r="Y2" s="327"/>
      <c r="Z2" s="327"/>
      <c r="AA2" s="327"/>
      <c r="AB2" s="327"/>
      <c r="AC2" s="327"/>
      <c r="AD2" s="327"/>
      <c r="AE2" s="327"/>
      <c r="AF2" s="327"/>
      <c r="AG2" s="327"/>
      <c r="AH2" s="181" t="s">
        <v>33</v>
      </c>
      <c r="AI2" s="182" t="str">
        <f>IF(A1="","✕","○")</f>
        <v>○</v>
      </c>
      <c r="AJ2" s="78" t="s">
        <v>43</v>
      </c>
    </row>
    <row r="3" spans="1:104" ht="17.100000000000001" customHeight="1" thickBot="1">
      <c r="A3" s="338" t="str">
        <f>IF($F$1="委託業務従事日誌","委託業務の名称：","助成事業の名称：")</f>
        <v>委託業務の名称：</v>
      </c>
      <c r="B3" s="330"/>
      <c r="C3" s="330"/>
      <c r="D3" s="330"/>
      <c r="E3" s="328" t="s">
        <v>133</v>
      </c>
      <c r="F3" s="329"/>
      <c r="G3" s="329"/>
      <c r="H3" s="329"/>
      <c r="I3" s="329"/>
      <c r="J3" s="329"/>
      <c r="K3" s="329"/>
      <c r="L3" s="329"/>
      <c r="M3" s="329"/>
      <c r="N3" s="329"/>
      <c r="O3" s="329"/>
      <c r="P3" s="329"/>
      <c r="Q3" s="98"/>
      <c r="R3" s="350"/>
      <c r="S3" s="80" t="str" cm="1">
        <f t="array" ref="S3">IF(AND(AI4="○",AI5="○"),"○",_xlfn.IFS(AI4="○","",AI4="✕","✕　"&amp;AJ4&amp;"　　")&amp;_xlfn.IFS(AI5="○","",AI5="✕","✕　"&amp;AJ5))</f>
        <v>✕　“他のNEDO事業有無”が未選択。　　✕　“他の公的事業有無”が未選択。</v>
      </c>
      <c r="T3" s="80"/>
      <c r="W3" s="80"/>
      <c r="X3" s="80"/>
      <c r="Y3" s="327"/>
      <c r="Z3" s="327"/>
      <c r="AA3" s="327"/>
      <c r="AB3" s="327"/>
      <c r="AC3" s="327"/>
      <c r="AD3" s="327"/>
      <c r="AE3" s="327"/>
      <c r="AF3" s="327"/>
      <c r="AG3" s="327"/>
      <c r="AH3" s="183" t="s">
        <v>32</v>
      </c>
      <c r="AI3" s="184" t="str">
        <f>IF(O1="","✕","○")</f>
        <v>○</v>
      </c>
      <c r="AJ3" s="78" t="s">
        <v>38</v>
      </c>
      <c r="AO3" s="170" t="s">
        <v>114</v>
      </c>
      <c r="AP3" s="172" t="s">
        <v>113</v>
      </c>
      <c r="AQ3" s="3"/>
      <c r="AR3" s="3"/>
      <c r="AS3" s="3"/>
    </row>
    <row r="4" spans="1:104" ht="17.100000000000001" customHeight="1" thickBot="1">
      <c r="A4" s="339"/>
      <c r="B4" s="340"/>
      <c r="C4" s="340"/>
      <c r="D4" s="340"/>
      <c r="E4" s="328" t="s">
        <v>132</v>
      </c>
      <c r="F4" s="329"/>
      <c r="G4" s="329"/>
      <c r="H4" s="329"/>
      <c r="I4" s="329"/>
      <c r="J4" s="329"/>
      <c r="K4" s="329"/>
      <c r="L4" s="329"/>
      <c r="M4" s="329"/>
      <c r="N4" s="329"/>
      <c r="O4" s="329"/>
      <c r="P4" s="329"/>
      <c r="Q4" s="98"/>
      <c r="S4" s="80" t="str">
        <f>IF(COUNTA(E3:P5)&gt;=1,"○","✕ "&amp;AJ6)</f>
        <v>○</v>
      </c>
      <c r="T4" s="80"/>
      <c r="W4" s="80"/>
      <c r="X4" s="80"/>
      <c r="Y4" s="327"/>
      <c r="Z4" s="327"/>
      <c r="AA4" s="327"/>
      <c r="AB4" s="327"/>
      <c r="AC4" s="327"/>
      <c r="AD4" s="327"/>
      <c r="AE4" s="327"/>
      <c r="AF4" s="327"/>
      <c r="AG4" s="327"/>
      <c r="AH4" s="183" t="s">
        <v>31</v>
      </c>
      <c r="AI4" s="184" t="str" cm="1">
        <f t="array" ref="AI4">_xlfn.IFS(H2="あり","○",H2="なし","○",TRUE,"✕")</f>
        <v>✕</v>
      </c>
      <c r="AJ4" s="78" t="s">
        <v>39</v>
      </c>
      <c r="AO4" s="171">
        <f>I9</f>
        <v>0</v>
      </c>
      <c r="AP4" s="173" t="e">
        <f>VLOOKUP($AO$4,$AO$11:$AS$19,2,)</f>
        <v>#N/A</v>
      </c>
      <c r="AQ4" s="3"/>
      <c r="AR4" s="3"/>
      <c r="AS4" s="3"/>
    </row>
    <row r="5" spans="1:104" ht="17.100000000000001" customHeight="1">
      <c r="A5" s="339"/>
      <c r="B5" s="340"/>
      <c r="C5" s="340"/>
      <c r="D5" s="340"/>
      <c r="E5" s="328" t="s">
        <v>163</v>
      </c>
      <c r="F5" s="329"/>
      <c r="G5" s="329"/>
      <c r="H5" s="329"/>
      <c r="I5" s="329"/>
      <c r="J5" s="329"/>
      <c r="K5" s="329"/>
      <c r="L5" s="329"/>
      <c r="M5" s="329"/>
      <c r="N5" s="329"/>
      <c r="O5" s="329"/>
      <c r="P5" s="329"/>
      <c r="Q5" s="98"/>
      <c r="R5" s="82"/>
      <c r="S5" s="80"/>
      <c r="T5" s="80"/>
      <c r="U5" s="29"/>
      <c r="V5" s="29"/>
      <c r="W5" s="80"/>
      <c r="X5" s="80"/>
      <c r="Y5" s="327"/>
      <c r="Z5" s="327"/>
      <c r="AA5" s="327"/>
      <c r="AB5" s="327"/>
      <c r="AC5" s="327"/>
      <c r="AD5" s="327"/>
      <c r="AE5" s="327"/>
      <c r="AF5" s="327"/>
      <c r="AG5" s="327"/>
      <c r="AH5" s="183" t="s">
        <v>30</v>
      </c>
      <c r="AI5" s="184" t="str" cm="1">
        <f t="array" ref="AI5">_xlfn.IFS(Q2="あり","○",Q2="なし","○",TRUE,"✕")</f>
        <v>✕</v>
      </c>
      <c r="AJ5" s="78" t="s">
        <v>95</v>
      </c>
      <c r="AO5" s="160"/>
      <c r="AP5" s="174" t="e">
        <f>VLOOKUP($AO$4,$AO$11:$AS$19,3,)</f>
        <v>#N/A</v>
      </c>
      <c r="AQ5" s="3"/>
      <c r="AR5" s="3"/>
      <c r="AS5" s="3"/>
    </row>
    <row r="6" spans="1:104" ht="17.100000000000001" customHeight="1">
      <c r="A6" s="338" t="str">
        <f>IF($F$1="委託業務従事日誌","再委託等項目：","委託・共同研究項目：")</f>
        <v>再委託等項目：</v>
      </c>
      <c r="B6" s="330"/>
      <c r="C6" s="330"/>
      <c r="D6" s="330"/>
      <c r="E6" s="328" t="s">
        <v>15</v>
      </c>
      <c r="F6" s="329"/>
      <c r="G6" s="329"/>
      <c r="H6" s="329"/>
      <c r="I6" s="329"/>
      <c r="J6" s="329"/>
      <c r="K6" s="329"/>
      <c r="L6" s="329"/>
      <c r="M6" s="329"/>
      <c r="N6" s="329"/>
      <c r="O6" s="329"/>
      <c r="P6" s="329"/>
      <c r="Q6" s="98"/>
      <c r="S6" s="80"/>
      <c r="T6" s="80"/>
      <c r="W6" s="80"/>
      <c r="X6" s="80"/>
      <c r="Y6" s="327"/>
      <c r="Z6" s="327"/>
      <c r="AA6" s="327"/>
      <c r="AB6" s="327"/>
      <c r="AC6" s="327"/>
      <c r="AD6" s="327"/>
      <c r="AE6" s="327"/>
      <c r="AF6" s="327"/>
      <c r="AG6" s="327"/>
      <c r="AH6" s="183" t="s">
        <v>29</v>
      </c>
      <c r="AI6" s="184" t="str">
        <f>IF(COUNTA(E3:P5)&gt;=1,"○","✕")</f>
        <v>○</v>
      </c>
      <c r="AJ6" s="78" t="s">
        <v>40</v>
      </c>
      <c r="AO6" s="160"/>
      <c r="AP6" s="174" t="e">
        <f>VLOOKUP($AO$4,$AO$11:$AS$19,4,)</f>
        <v>#N/A</v>
      </c>
      <c r="AQ6" s="3"/>
      <c r="AR6" s="3"/>
      <c r="AS6" s="3"/>
    </row>
    <row r="7" spans="1:104" ht="17.100000000000001" customHeight="1" thickBot="1">
      <c r="A7" s="97"/>
      <c r="B7" s="104"/>
      <c r="C7" s="330" t="str">
        <f>IF($F$1="委託業務従事日誌","委託先等名称：","助成先等名称：")</f>
        <v>委託先等名称：</v>
      </c>
      <c r="D7" s="331"/>
      <c r="E7" s="328" t="s">
        <v>129</v>
      </c>
      <c r="F7" s="329"/>
      <c r="G7" s="329"/>
      <c r="H7" s="329"/>
      <c r="I7" s="329"/>
      <c r="J7" s="329"/>
      <c r="K7" s="329"/>
      <c r="L7" s="329"/>
      <c r="M7" s="329"/>
      <c r="N7" s="329"/>
      <c r="O7" s="329"/>
      <c r="P7" s="329"/>
      <c r="Q7" s="98"/>
      <c r="R7" s="81" t="s">
        <v>49</v>
      </c>
      <c r="S7" s="80" t="str" cm="1">
        <f t="array" ref="S7">IF(COUNTA(E7)&gt;=1,_xlfn.IFS(E7=" ","✕"&amp;AJ7,E7="　","✕"&amp;AJ7,TRUE,"○"),"✕"&amp;AJ7)</f>
        <v>○</v>
      </c>
      <c r="T7" s="80"/>
      <c r="U7" s="30"/>
      <c r="V7" s="30"/>
      <c r="W7" s="80"/>
      <c r="X7" s="80"/>
      <c r="Y7" s="327"/>
      <c r="Z7" s="327"/>
      <c r="AA7" s="327"/>
      <c r="AB7" s="327"/>
      <c r="AC7" s="327"/>
      <c r="AD7" s="327"/>
      <c r="AE7" s="327"/>
      <c r="AF7" s="327"/>
      <c r="AG7" s="327"/>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351" t="s">
        <v>75</v>
      </c>
      <c r="D8" s="331"/>
      <c r="E8" s="389" t="s">
        <v>130</v>
      </c>
      <c r="F8" s="390"/>
      <c r="G8" s="390"/>
      <c r="H8" s="390"/>
      <c r="J8" s="35"/>
      <c r="K8" s="53"/>
      <c r="L8" s="53" t="str">
        <f>IF($F$1="委託業務従事日誌","業務管理者等","主任研究者等")&amp;"　所属："</f>
        <v>業務管理者等　所属：</v>
      </c>
      <c r="M8" s="53"/>
      <c r="N8" s="389" t="s">
        <v>134</v>
      </c>
      <c r="O8" s="390"/>
      <c r="P8" s="390"/>
      <c r="Q8" s="99"/>
      <c r="R8" s="81" t="s">
        <v>49</v>
      </c>
      <c r="S8" s="80" t="str" cm="1">
        <f t="array" ref="S8">_xlfn.IFS(AND(COUNTA(E8)&gt;=1,COUNTA(N8)&gt;=1),"○",TRUE,IF(COUNTA(E8)&gt;=1,"","✕ "&amp;AJ8&amp;" ")&amp;IF(COUNTA(N8)&gt;=1,"","✕ "&amp;AJ10))</f>
        <v>○</v>
      </c>
      <c r="T8" s="80"/>
      <c r="W8" s="80"/>
      <c r="X8" s="80"/>
      <c r="Y8" s="327"/>
      <c r="Z8" s="327"/>
      <c r="AA8" s="327"/>
      <c r="AB8" s="327"/>
      <c r="AC8" s="327"/>
      <c r="AD8" s="327"/>
      <c r="AE8" s="327"/>
      <c r="AF8" s="327"/>
      <c r="AG8" s="327"/>
      <c r="AH8" s="185" t="s">
        <v>97</v>
      </c>
      <c r="AI8" s="184" t="str">
        <f>IF(COUNTA(E8)&gt;=1,"○","✕")</f>
        <v>○</v>
      </c>
      <c r="AJ8" s="78" t="s">
        <v>96</v>
      </c>
      <c r="AO8" s="160"/>
      <c r="AP8" s="192"/>
      <c r="AQ8" s="3"/>
      <c r="AR8" s="3"/>
      <c r="AS8" s="3"/>
    </row>
    <row r="9" spans="1:104" ht="22.5" customHeight="1">
      <c r="A9" s="391" t="s">
        <v>107</v>
      </c>
      <c r="B9" s="158"/>
      <c r="C9" s="108"/>
      <c r="D9" s="106" t="s">
        <v>3</v>
      </c>
      <c r="E9" s="389" t="s">
        <v>177</v>
      </c>
      <c r="F9" s="389"/>
      <c r="G9" s="389"/>
      <c r="H9" s="389"/>
      <c r="I9" s="393"/>
      <c r="J9" s="394"/>
      <c r="K9" s="52"/>
      <c r="L9" s="52" t="s">
        <v>6</v>
      </c>
      <c r="M9" s="52"/>
      <c r="N9" s="389" t="s">
        <v>131</v>
      </c>
      <c r="O9" s="390"/>
      <c r="P9" s="390"/>
      <c r="Q9" s="99"/>
      <c r="R9" s="81" t="s">
        <v>49</v>
      </c>
      <c r="S9" s="80" t="str" cm="1">
        <f t="array" ref="S9">_xlfn.IFS(AND(COUNTA(E9)&gt;=1,COUNTA(N9)&gt;=1),"○",TRUE,IF(COUNTA(E9)&gt;=1,"","✕ "&amp;AJ9&amp;" ")&amp;IF(COUNTA(N9)&gt;=1,"","✕ "&amp;AJ11))</f>
        <v>○</v>
      </c>
      <c r="T9" s="80"/>
      <c r="W9" s="80"/>
      <c r="X9" s="80"/>
      <c r="Y9" s="327"/>
      <c r="Z9" s="327"/>
      <c r="AA9" s="327"/>
      <c r="AB9" s="327"/>
      <c r="AC9" s="327"/>
      <c r="AD9" s="327"/>
      <c r="AE9" s="327"/>
      <c r="AF9" s="327"/>
      <c r="AG9" s="327"/>
      <c r="AH9" s="183" t="s">
        <v>99</v>
      </c>
      <c r="AI9" s="184" t="str">
        <f>IF(COUNTA(E9)&gt;=1,"○","✕")</f>
        <v>○</v>
      </c>
      <c r="AJ9" s="78" t="s">
        <v>98</v>
      </c>
      <c r="AO9" s="160"/>
      <c r="AP9" s="159"/>
      <c r="AQ9" s="3"/>
      <c r="AR9" s="3"/>
      <c r="AS9" s="3"/>
    </row>
    <row r="10" spans="1:104" ht="30" customHeight="1" thickBot="1">
      <c r="A10" s="392"/>
      <c r="B10" s="70">
        <f>COUNTIF($B$13:$B$43,"月")+COUNTIF($B$13:$B$43,"火")+COUNTIF($B$13:$B$43,"水")+COUNTIF($B$13:$B$43,"木")+COUNTIF($B$13:$B$43,"金")+COUNTIF($B$13:$B$43,"土")+COUNTIF($B$13:$B$43,"日")-COUNTIF($C$13:$C$43,"休日")-COUNTIF($C$13:$C$43,"休日出勤")-COUNTIF($C$13:$C$43,"振休")-COUNTIF($C$13:$C$43,"代休")</f>
        <v>21</v>
      </c>
      <c r="C10" s="395" t="str">
        <f>"←稼働"&amp;F54&amp;"日
 + "&amp;"休暇"&amp;E54&amp;"日"</f>
        <v>←稼働21日
 + 休暇0日</v>
      </c>
      <c r="D10" s="396"/>
      <c r="E10" s="332" t="str">
        <f>IF(OR(I9="管理職/高プロ",I9="固定残業代有",I9="(大学・国研等)管理職/高プロ"),"所定労働時間                                                                                                                                                                                              (h/日)","")</f>
        <v/>
      </c>
      <c r="F10" s="333"/>
      <c r="G10" s="100"/>
      <c r="H10" s="334" t="str" cm="1">
        <f t="array" ref="H10">_xlfn.IFS(OR(N54="管理職",N54="裁量労働制",N54="固定残業制"),"時間休(h/月)",OR(N54="(大学・国研等)裁量労働制"),"給与支給上の休日労働時間(h/月)",TRUE,"")</f>
        <v/>
      </c>
      <c r="I10" s="335"/>
      <c r="J10" s="107"/>
      <c r="K10" s="334" t="str" cm="1">
        <f t="array" ref="K10">_xlfn.IFS(OR(N54="裁量労働制",N54="(大学・国研等)裁量労働制"),"労基提出した協定上
の みなし時間(h/日)",N54="固定残業制","雇用契約に記載の
固定残業時間(h/月)",TRUE,"")</f>
        <v/>
      </c>
      <c r="L10" s="335"/>
      <c r="M10" s="335"/>
      <c r="N10" s="107"/>
      <c r="O10" s="373" t="str" cm="1">
        <f t="array" ref="O10">_xlfn.IFS(OR(H2="あり",Q2="あり"),"他の公的事業
従事(h/月)",AND(H2="なし",Q2="なし"),"",TRUE,"")</f>
        <v/>
      </c>
      <c r="P10" s="335"/>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327"/>
      <c r="Z10" s="327"/>
      <c r="AA10" s="327"/>
      <c r="AB10" s="327"/>
      <c r="AC10" s="327"/>
      <c r="AD10" s="327"/>
      <c r="AE10" s="327"/>
      <c r="AF10" s="327"/>
      <c r="AG10" s="327"/>
      <c r="AH10" s="183" t="s">
        <v>100</v>
      </c>
      <c r="AI10" s="184" t="str">
        <f>IF(COUNTA(N8)&gt;=1,"○","✕")</f>
        <v>○</v>
      </c>
      <c r="AJ10" s="78" t="s">
        <v>101</v>
      </c>
      <c r="AO10" s="94"/>
      <c r="AP10" s="3"/>
      <c r="AQ10" s="3"/>
      <c r="AR10" s="3"/>
      <c r="AS10" s="3"/>
    </row>
    <row r="11" spans="1:104" s="3" customFormat="1" ht="17.100000000000001" customHeight="1" thickBot="1">
      <c r="A11" s="374" t="s">
        <v>0</v>
      </c>
      <c r="B11" s="376" t="s">
        <v>1</v>
      </c>
      <c r="C11" s="378" t="s">
        <v>92</v>
      </c>
      <c r="D11" s="380" t="s">
        <v>9</v>
      </c>
      <c r="E11" s="381"/>
      <c r="F11" s="381"/>
      <c r="G11" s="382"/>
      <c r="H11" s="383" t="s">
        <v>7</v>
      </c>
      <c r="I11" s="383" t="s">
        <v>8</v>
      </c>
      <c r="J11" s="385" t="s">
        <v>91</v>
      </c>
      <c r="K11" s="385"/>
      <c r="L11" s="385"/>
      <c r="M11" s="385"/>
      <c r="N11" s="385"/>
      <c r="O11" s="385"/>
      <c r="P11" s="385"/>
      <c r="Q11" s="386"/>
      <c r="R11" s="81"/>
      <c r="S11" s="110"/>
      <c r="T11" s="80"/>
      <c r="W11" s="80"/>
      <c r="X11" s="80"/>
      <c r="Y11" s="327"/>
      <c r="Z11" s="327"/>
      <c r="AA11" s="327"/>
      <c r="AB11" s="327"/>
      <c r="AC11" s="327"/>
      <c r="AD11" s="327"/>
      <c r="AE11" s="327"/>
      <c r="AF11" s="327"/>
      <c r="AG11" s="327"/>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375"/>
      <c r="B12" s="377"/>
      <c r="C12" s="379"/>
      <c r="D12" s="49" t="s">
        <v>4</v>
      </c>
      <c r="E12" s="4" t="s">
        <v>5</v>
      </c>
      <c r="F12" s="5" t="s">
        <v>4</v>
      </c>
      <c r="G12" s="4" t="s">
        <v>5</v>
      </c>
      <c r="H12" s="384"/>
      <c r="I12" s="384"/>
      <c r="J12" s="387"/>
      <c r="K12" s="387"/>
      <c r="L12" s="387"/>
      <c r="M12" s="387"/>
      <c r="N12" s="387"/>
      <c r="O12" s="387"/>
      <c r="P12" s="387"/>
      <c r="Q12" s="388"/>
      <c r="R12" s="81"/>
      <c r="S12" s="110" t="str">
        <f>IF(TEXT(ABS((E23-D23)+(G23-F23)-H23),IF((E23-D23)+(G23-F23)&lt;H23,"-[h]:mm","[h]:mm"))&lt;"0:00"*1,"✕","○")</f>
        <v>○</v>
      </c>
      <c r="T12" s="80"/>
      <c r="W12" s="80"/>
      <c r="X12" s="80"/>
      <c r="Y12" s="327"/>
      <c r="Z12" s="327"/>
      <c r="AA12" s="327"/>
      <c r="AB12" s="327"/>
      <c r="AC12" s="327"/>
      <c r="AD12" s="327"/>
      <c r="AE12" s="327"/>
      <c r="AF12" s="327"/>
      <c r="AG12" s="32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45809</v>
      </c>
      <c r="B13" s="45" t="str">
        <f>TEXT(A13,"aaa")</f>
        <v>日</v>
      </c>
      <c r="C13" s="95" t="s">
        <v>23</v>
      </c>
      <c r="D13" s="24"/>
      <c r="E13" s="25"/>
      <c r="F13" s="32"/>
      <c r="G13" s="25"/>
      <c r="H13" s="33"/>
      <c r="I13" s="6" t="str" cm="1">
        <f t="array" ref="I13">IFERROR(_xlfn.IFS(AND(D13&gt;0,E13=""),"--",AND(F13&gt;0,G13=""),"--",VALUE(TEXT(E13-D13,"[h]:mm"))+VALUE(TEXT(G13-F13,"[h]:mm"))-VALUE(TEXT(H13,"[h]:mm"))=0,"",VALUE(TEXT(E13-D13,"[h]:mm"))+VALUE(TEXT(G13-F13,"[h]:mm"))-VALUE(TEXT(H13,"[h]:mm"))&lt;0,"-",TRUE,(E13-D13)+(G13-F13)-H13),"-")</f>
        <v/>
      </c>
      <c r="J13" s="446"/>
      <c r="K13" s="447"/>
      <c r="L13" s="447"/>
      <c r="M13" s="447"/>
      <c r="N13" s="447"/>
      <c r="O13" s="447"/>
      <c r="P13" s="447"/>
      <c r="Q13" s="448"/>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189" t="str" cm="1">
        <f t="array" ref="AB13">_xlfn.IFS(AND(D13="",F13="",COUNTA($J$13)=0),"○",AND(I13="",COUNTA($J$13)=1),IF(OR($I$13&lt;&gt;"",$I$14&lt;&gt;"",$I$15&lt;&gt;"",$I$16&lt;&gt;"",$I$17&lt;&gt;"",$I$18&lt;&gt;"",$I$19&lt;&gt;""),"○","△"),AND(I13&gt;0,COUNTA($J$13)=1),"○",AND(I13="-",COUNTA($J$13)=1),"✕",TRUE,"✕")</f>
        <v>○</v>
      </c>
      <c r="AC13" s="75"/>
      <c r="AD13" s="75" t="str">
        <f t="shared" ref="AD13:AD43" si="0">IF(AND(D13&lt;=E13,F13&lt;=G13),"○","✕")</f>
        <v>○</v>
      </c>
      <c r="AE13" s="75" t="str" cm="1">
        <f t="array" ref="AE13">_xlfn.IFS(AND(E13&gt;0,D13=""),"✕",AND(G13&gt;0,F13=""),"✕",AND(F13&gt;0,E13&gt;F13),"✕",TRUE,"○")</f>
        <v>○</v>
      </c>
      <c r="AF13" s="189" t="str" cm="1">
        <f t="array" ref="AF13">IF(OR($I$9="管理職/高プロ",$I$9="裁量",$I$9="固定残業代有"),IF(OR(C13="休日",C13="休暇"),IF(AND(D13="",E13="",F13="",G13="",H13="",$J$13=""),"○",_xlfn.IFS(OR(D13&lt;&gt;"",E13&lt;&gt;"",F13&lt;&gt;"",G13&lt;&gt;"",H13&lt;&gt;""),"✕",AND(OR($I$13&gt;0,$I$14&gt;0,$I$15&gt;0,$I$16&gt;0,$I$17&gt;0),COUNTA($J$13)=1),"○",TRUE,"✕")),"○"),"○")</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45810</v>
      </c>
      <c r="B14" s="46" t="str">
        <f>TEXT(A14,"aaa")</f>
        <v>月</v>
      </c>
      <c r="C14" s="95" t="s">
        <v>126</v>
      </c>
      <c r="D14" s="60"/>
      <c r="E14" s="15"/>
      <c r="F14" s="16"/>
      <c r="G14" s="17"/>
      <c r="H14" s="18"/>
      <c r="I14" s="6" t="str" cm="1">
        <f t="array" ref="I14">IFERROR(_xlfn.IFS(AND(D14&gt;0,E14=""),"--",AND(F14&gt;0,G14=""),"--",VALUE(TEXT(E14-D14,"[h]:mm"))+VALUE(TEXT(G14-F14,"[h]:mm"))-VALUE(TEXT(H14,"[h]:mm"))=0,"",VALUE(TEXT(E14-D14,"[h]:mm"))+VALUE(TEXT(G14-F14,"[h]:mm"))-VALUE(TEXT(H14,"[h]:mm"))&lt;0,"-",TRUE,(E14-D14)+(G14-F14)-H14),"-")</f>
        <v/>
      </c>
      <c r="J14" s="367"/>
      <c r="K14" s="368"/>
      <c r="L14" s="368"/>
      <c r="M14" s="368"/>
      <c r="N14" s="368"/>
      <c r="O14" s="368"/>
      <c r="P14" s="368"/>
      <c r="Q14" s="369"/>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189" t="str" cm="1">
        <f t="array" ref="AB14">_xlfn.IFS(AND(D14="",F14="",COUNTA($J$13)=0),"○",AND(I14="",COUNTA($J$13)=1),IF(OR($I$13&lt;&gt;"",$I$14&lt;&gt;"",$I$15&lt;&gt;"",$I$16&lt;&gt;"",$I$17&lt;&gt;"",$I$18&lt;&gt;"",$I$19&lt;&gt;""),"○","△"),AND(I14&gt;0,COUNTA($J$13)=1),"○",AND(I14="-",COUNTA($J$13)=1),"✕",TRUE,"✕")</f>
        <v>○</v>
      </c>
      <c r="AC14" s="75"/>
      <c r="AD14" s="75" t="str">
        <f t="shared" si="0"/>
        <v>○</v>
      </c>
      <c r="AE14" s="75" t="str" cm="1">
        <f t="array" ref="AE14">_xlfn.IFS(AND(E14&gt;0,D14=""),"✕",AND(G14&gt;0,F14=""),"✕",AND(F14&gt;0,E14&gt;F14),"✕",TRUE,"○")</f>
        <v>○</v>
      </c>
      <c r="AF14" s="189" t="str" cm="1">
        <f t="array" ref="AF14">IF(OR($I$9="管理職/高プロ",$I$9="裁量",$I$9="固定残業代有"),IF(OR(C14="休日",C14="休暇"),IF(AND(D14="",E14="",F14="",G14="",H14="",$J$13=""),"○",_xlfn.IFS(OR(D14&lt;&gt;"",E14&lt;&gt;"",F14&lt;&gt;"",G14&lt;&gt;"",H14&lt;&gt;""),"✕",AND(OR($I$13&gt;0,$I$14&gt;0,$I$15&gt;0,$I$16&gt;0,$I$17&gt;0),COUNTA($J$13)=1),"○",TRUE,"✕")),"○"),"○")</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45811</v>
      </c>
      <c r="B15" s="46" t="str">
        <f t="shared" ref="B15:B18" si="2">TEXT(A15,"aaa")</f>
        <v>火</v>
      </c>
      <c r="C15" s="95" t="s">
        <v>126</v>
      </c>
      <c r="D15" s="60"/>
      <c r="E15" s="15"/>
      <c r="F15" s="16"/>
      <c r="G15" s="17"/>
      <c r="H15" s="18"/>
      <c r="I15" s="6" t="str" cm="1">
        <f t="array" ref="I15">IFERROR(_xlfn.IFS(AND(D15&gt;0,E15=""),"--",AND(F15&gt;0,G15=""),"--",VALUE(TEXT(E15-D15,"[h]:mm"))+VALUE(TEXT(G15-F15,"[h]:mm"))-VALUE(TEXT(H15,"[h]:mm"))=0,"",VALUE(TEXT(E15-D15,"[h]:mm"))+VALUE(TEXT(G15-F15,"[h]:mm"))-VALUE(TEXT(H15,"[h]:mm"))&lt;0,"-",TRUE,(E15-D15)+(G15-F15)-H15),"-")</f>
        <v/>
      </c>
      <c r="J15" s="367"/>
      <c r="K15" s="368"/>
      <c r="L15" s="368"/>
      <c r="M15" s="368"/>
      <c r="N15" s="368"/>
      <c r="O15" s="368"/>
      <c r="P15" s="368"/>
      <c r="Q15" s="369"/>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189" t="str" cm="1">
        <f t="array" ref="AB15">_xlfn.IFS(AND(D15="",F15="",COUNTA($J$13)=0),"○",AND(I15="",COUNTA($J$13)=1),IF(OR($I$13&lt;&gt;"",$I$14&lt;&gt;"",$I$15&lt;&gt;"",$I$16&lt;&gt;"",$I$17&lt;&gt;"",$I$18&lt;&gt;"",$I$19&lt;&gt;""),"○","△"),AND(I15&gt;0,COUNTA($J$13)=1),"○",AND(I15="-",COUNTA($J$13)=1),"✕",TRUE,"✕")</f>
        <v>○</v>
      </c>
      <c r="AC15" s="75"/>
      <c r="AD15" s="75" t="str">
        <f t="shared" si="0"/>
        <v>○</v>
      </c>
      <c r="AE15" s="75" t="str" cm="1">
        <f t="array" ref="AE15">_xlfn.IFS(AND(E15&gt;0,D15=""),"✕",AND(G15&gt;0,F15=""),"✕",AND(F15&gt;0,E15&gt;F15),"✕",TRUE,"○")</f>
        <v>○</v>
      </c>
      <c r="AF15" s="189" t="str" cm="1">
        <f t="array" ref="AF15">IF(OR($I$9="管理職/高プロ",$I$9="裁量",$I$9="固定残業代有"),IF(OR(C15="休日",C15="休暇"),IF(AND(D15="",E15="",F15="",G15="",H15="",$J$13=""),"○",_xlfn.IFS(OR(D15&lt;&gt;"",E15&lt;&gt;"",F15&lt;&gt;"",G15&lt;&gt;"",H15&lt;&gt;""),"✕",AND(OR($I$13&gt;0,$I$14&gt;0,$I$15&gt;0,$I$16&gt;0,$I$17&gt;0),COUNTA($J$13)=1),"○",TRUE,"✕")),"○"),"○")</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45812</v>
      </c>
      <c r="B16" s="46" t="str">
        <f t="shared" si="2"/>
        <v>水</v>
      </c>
      <c r="C16" s="95" t="s">
        <v>126</v>
      </c>
      <c r="D16" s="60"/>
      <c r="E16" s="15"/>
      <c r="F16" s="16"/>
      <c r="G16" s="17"/>
      <c r="H16" s="18"/>
      <c r="I16" s="6" t="str" cm="1">
        <f t="array" ref="I16">IFERROR(_xlfn.IFS(AND(D16&gt;0,E16=""),"--",AND(F16&gt;0,G16=""),"--",VALUE(TEXT(E16-D16,"[h]:mm"))+VALUE(TEXT(G16-F16,"[h]:mm"))-VALUE(TEXT(H16,"[h]:mm"))=0,"",VALUE(TEXT(E16-D16,"[h]:mm"))+VALUE(TEXT(G16-F16,"[h]:mm"))-VALUE(TEXT(H16,"[h]:mm"))&lt;0,"-",TRUE,(E16-D16)+(G16-F16)-H16),"-")</f>
        <v/>
      </c>
      <c r="J16" s="367"/>
      <c r="K16" s="368"/>
      <c r="L16" s="368"/>
      <c r="M16" s="368"/>
      <c r="N16" s="368"/>
      <c r="O16" s="368"/>
      <c r="P16" s="368"/>
      <c r="Q16" s="369"/>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189" t="str" cm="1">
        <f t="array" ref="AB16">_xlfn.IFS(AND(D16="",F16="",COUNTA($J$13)=0),"○",AND(I16="",COUNTA($J$13)=1),IF(OR($I$13&lt;&gt;"",$I$14&lt;&gt;"",$I$15&lt;&gt;"",$I$16&lt;&gt;"",$I$17&lt;&gt;"",$I$18&lt;&gt;"",$I$19&lt;&gt;""),"○","△"),AND(I16&gt;0,COUNTA($J$13)=1),"○",AND(I16="-",COUNTA($J$13)=1),"✕",TRUE,"✕")</f>
        <v>○</v>
      </c>
      <c r="AC16" s="75"/>
      <c r="AD16" s="75" t="str">
        <f t="shared" si="0"/>
        <v>○</v>
      </c>
      <c r="AE16" s="75" t="str" cm="1">
        <f t="array" ref="AE16">_xlfn.IFS(AND(E16&gt;0,D16=""),"✕",AND(G16&gt;0,F16=""),"✕",AND(F16&gt;0,E16&gt;F16),"✕",TRUE,"○")</f>
        <v>○</v>
      </c>
      <c r="AF16" s="189" t="str" cm="1">
        <f t="array" ref="AF16">IF(OR($I$9="管理職/高プロ",$I$9="裁量",$I$9="固定残業代有"),IF(OR(C16="休日",C16="休暇"),IF(AND(D16="",E16="",F16="",G16="",H16="",$J$13=""),"○",_xlfn.IFS(OR(D16&lt;&gt;"",E16&lt;&gt;"",F16&lt;&gt;"",G16&lt;&gt;"",H16&lt;&gt;""),"✕",AND(OR($I$13&gt;0,$I$14&gt;0,$I$15&gt;0,$I$16&gt;0,$I$17&gt;0),COUNTA($J$13)=1),"○",TRUE,"✕")),"○"),"○")</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45813</v>
      </c>
      <c r="B17" s="46" t="str">
        <f t="shared" si="2"/>
        <v>木</v>
      </c>
      <c r="C17" s="95" t="s">
        <v>126</v>
      </c>
      <c r="D17" s="60"/>
      <c r="E17" s="15"/>
      <c r="F17" s="16"/>
      <c r="G17" s="17"/>
      <c r="H17" s="18"/>
      <c r="I17" s="6" t="str" cm="1">
        <f t="array" ref="I17">IFERROR(_xlfn.IFS(AND(D17&gt;0,E17=""),"--",AND(F17&gt;0,G17=""),"--",VALUE(TEXT(E17-D17,"[h]:mm"))+VALUE(TEXT(G17-F17,"[h]:mm"))-VALUE(TEXT(H17,"[h]:mm"))=0,"",VALUE(TEXT(E17-D17,"[h]:mm"))+VALUE(TEXT(G17-F17,"[h]:mm"))-VALUE(TEXT(H17,"[h]:mm"))&lt;0,"-",TRUE,(E17-D17)+(G17-F17)-H17),"-")</f>
        <v/>
      </c>
      <c r="J17" s="367"/>
      <c r="K17" s="368"/>
      <c r="L17" s="368"/>
      <c r="M17" s="368"/>
      <c r="N17" s="368"/>
      <c r="O17" s="368"/>
      <c r="P17" s="368"/>
      <c r="Q17" s="369"/>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189" t="str" cm="1">
        <f t="array" ref="AB17">_xlfn.IFS(AND(D17="",F17="",COUNTA($J$13)=0),"○",AND(I17="",COUNTA($J$13)=1),IF(OR($I$13&lt;&gt;"",$I$14&lt;&gt;"",$I$15&lt;&gt;"",$I$16&lt;&gt;"",$I$17&lt;&gt;"",$I$18&lt;&gt;"",$I$19&lt;&gt;""),"○","△"),AND(I17&gt;0,COUNTA($J$13)=1),"○",AND(I17="-",COUNTA($J$13)=1),"✕",TRUE,"✕")</f>
        <v>○</v>
      </c>
      <c r="AC17" s="75"/>
      <c r="AD17" s="75" t="str">
        <f t="shared" si="0"/>
        <v>○</v>
      </c>
      <c r="AE17" s="75" t="str" cm="1">
        <f t="array" ref="AE17">_xlfn.IFS(AND(E17&gt;0,D17=""),"✕",AND(G17&gt;0,F17=""),"✕",AND(F17&gt;0,E17&gt;F17),"✕",TRUE,"○")</f>
        <v>○</v>
      </c>
      <c r="AF17" s="189" t="str" cm="1">
        <f t="array" ref="AF17">IF(OR($I$9="管理職/高プロ",$I$9="裁量",$I$9="固定残業代有"),IF(OR(C17="休日",C17="休暇"),IF(AND(D17="",E17="",F17="",G17="",H17="",$J$13=""),"○",_xlfn.IFS(OR(D17&lt;&gt;"",E17&lt;&gt;"",F17&lt;&gt;"",G17&lt;&gt;"",H17&lt;&gt;""),"✕",AND(OR($I$13&gt;0,$I$14&gt;0,$I$15&gt;0,$I$16&gt;0,$I$17&gt;0),COUNTA($J$13)=1),"○",TRUE,"✕")),"○"),"○")</f>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45814</v>
      </c>
      <c r="B18" s="47" t="str">
        <f t="shared" si="2"/>
        <v>金</v>
      </c>
      <c r="C18" s="95" t="s">
        <v>126</v>
      </c>
      <c r="D18" s="60"/>
      <c r="E18" s="15"/>
      <c r="F18" s="26"/>
      <c r="G18" s="27"/>
      <c r="H18" s="28"/>
      <c r="I18" s="6" t="str" cm="1">
        <f t="array" ref="I18">IFERROR(_xlfn.IFS(AND(D18&gt;0,E18=""),"--",AND(F18&gt;0,G18=""),"--",VALUE(TEXT(E18-D18,"[h]:mm"))+VALUE(TEXT(G18-F18,"[h]:mm"))-VALUE(TEXT(H18,"[h]:mm"))=0,"",VALUE(TEXT(E18-D18,"[h]:mm"))+VALUE(TEXT(G18-F18,"[h]:mm"))-VALUE(TEXT(H18,"[h]:mm"))&lt;0,"-",TRUE,(E18-D18)+(G18-F18)-H18),"-")</f>
        <v/>
      </c>
      <c r="J18" s="367"/>
      <c r="K18" s="368"/>
      <c r="L18" s="368"/>
      <c r="M18" s="368"/>
      <c r="N18" s="368"/>
      <c r="O18" s="368"/>
      <c r="P18" s="368"/>
      <c r="Q18" s="369"/>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189" t="str" cm="1">
        <f t="array" ref="AB18">_xlfn.IFS(AND(D18="",F18="",COUNTA($J$13)=0),"○",AND(I18="",COUNTA($J$13)=1),IF(OR($I$13&lt;&gt;"",$I$14&lt;&gt;"",$I$15&lt;&gt;"",$I$16&lt;&gt;"",$I$17&lt;&gt;"",$I$18&lt;&gt;"",$I$19&lt;&gt;""),"○","△"),AND(I18&gt;0,COUNTA($J$13)=1),"○",AND(I18="-",COUNTA($J$13)=1),"✕",TRUE,"✕")</f>
        <v>○</v>
      </c>
      <c r="AC18" s="75"/>
      <c r="AD18" s="75" t="str">
        <f t="shared" si="0"/>
        <v>○</v>
      </c>
      <c r="AE18" s="75" t="str" cm="1">
        <f t="array" ref="AE18">_xlfn.IFS(AND(E18&gt;0,D18=""),"✕",AND(G18&gt;0,F18=""),"✕",AND(F18&gt;0,E18&gt;F18),"✕",TRUE,"○")</f>
        <v>○</v>
      </c>
      <c r="AF18" s="189" t="str" cm="1">
        <f t="array" ref="AF18">IF(OR($I$9="管理職/高プロ",$I$9="裁量",$I$9="固定残業代有"),IF(OR(C18="休日",C18="休暇"),IF(AND(D18="",E18="",F18="",G18="",H18="",$J$18=""),"○",_xlfn.IFS(OR(D18&lt;&gt;"",E18&lt;&gt;"",F18&lt;&gt;"",G18&lt;&gt;"",H18&lt;&gt;""),"✕",AND(OR($I$18&gt;0,$I$19&gt;0,$I$20&gt;0,$I$21&gt;0,$I$22&gt;0,$I$23&gt;0,$I$24&gt;0),COUNTA($J$18)=1),"○",TRUE,"✕")),"○"),"○")</f>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45815</v>
      </c>
      <c r="B19" s="47" t="str">
        <f>TEXT(A19,"aaa")</f>
        <v>土</v>
      </c>
      <c r="C19" s="95" t="s">
        <v>23</v>
      </c>
      <c r="D19" s="62"/>
      <c r="E19" s="25"/>
      <c r="F19" s="26"/>
      <c r="G19" s="27"/>
      <c r="H19" s="28"/>
      <c r="I19" s="6" t="str" cm="1">
        <f t="array" ref="I19">IFERROR(_xlfn.IFS(AND(D19&gt;0,E19=""),"--",AND(F19&gt;0,G19=""),"--",VALUE(TEXT(E19-D19,"[h]:mm"))+VALUE(TEXT(G19-F19,"[h]:mm"))-VALUE(TEXT(H19,"[h]:mm"))=0,"",VALUE(TEXT(E19-D19,"[h]:mm"))+VALUE(TEXT(G19-F19,"[h]:mm"))-VALUE(TEXT(H19,"[h]:mm"))&lt;0,"-",TRUE,(E19-D19)+(G19-F19)-H19),"-")</f>
        <v/>
      </c>
      <c r="J19" s="449"/>
      <c r="K19" s="450"/>
      <c r="L19" s="450"/>
      <c r="M19" s="450"/>
      <c r="N19" s="450"/>
      <c r="O19" s="450"/>
      <c r="P19" s="450"/>
      <c r="Q19" s="451"/>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189" t="str" cm="1">
        <f t="array" ref="AB19">_xlfn.IFS(AND(D19="",F19="",COUNTA($J$13)=0),"○",AND(I19="",COUNTA($J$13)=1),IF(OR($I$13&lt;&gt;"",$I$14&lt;&gt;"",$I$15&lt;&gt;"",$I$16&lt;&gt;"",$I$17&lt;&gt;"",$I$18&lt;&gt;"",$I$19&lt;&gt;""),"○","△"),AND(I19&gt;0,COUNTA($J$13)=1),"○",AND(I19="-",COUNTA($J$13)=1),"✕",TRUE,"✕")</f>
        <v>○</v>
      </c>
      <c r="AC19" s="75"/>
      <c r="AD19" s="75" t="str">
        <f t="shared" si="0"/>
        <v>○</v>
      </c>
      <c r="AE19" s="75" t="str" cm="1">
        <f t="array" ref="AE19">_xlfn.IFS(AND(E19&gt;0,D19=""),"✕",AND(G19&gt;0,F19=""),"✕",AND(F19&gt;0,E19&gt;F19),"✕",TRUE,"○")</f>
        <v>○</v>
      </c>
      <c r="AF19" s="189" t="str" cm="1">
        <f t="array" ref="AF19">IF(OR($I$9="管理職/高プロ",$I$9="裁量",$I$9="固定残業代有"),IF(OR(C19="休日",C19="休暇"),IF(AND(D19="",E19="",F19="",G19="",H19="",$J$18=""),"○",_xlfn.IFS(OR(D19&lt;&gt;"",E19&lt;&gt;"",F19&lt;&gt;"",G19&lt;&gt;"",H19&lt;&gt;""),"✕",AND(OR($I$18&gt;0,$I$19&gt;0,$I$20&gt;0,$I$21&gt;0,$I$22&gt;0,$I$23&gt;0,$I$24&gt;0),COUNTA($J$18)=1),"○",TRUE,"✕")),"○"),"○")</f>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45816</v>
      </c>
      <c r="B20" s="46" t="str">
        <f>TEXT(A20,"aaa")</f>
        <v>日</v>
      </c>
      <c r="C20" s="95" t="s">
        <v>23</v>
      </c>
      <c r="D20" s="62"/>
      <c r="E20" s="25"/>
      <c r="F20" s="16"/>
      <c r="G20" s="17"/>
      <c r="H20" s="28"/>
      <c r="I20" s="6" t="str" cm="1">
        <f t="array" ref="I20">IFERROR(_xlfn.IFS(AND(D20&gt;0,E20=""),"--",AND(F20&gt;0,G20=""),"--",VALUE(TEXT(E20-D20,"[h]:mm"))+VALUE(TEXT(G20-F20,"[h]:mm"))-VALUE(TEXT(H20,"[h]:mm"))=0,"",VALUE(TEXT(E20-D20,"[h]:mm"))+VALUE(TEXT(G20-F20,"[h]:mm"))-VALUE(TEXT(H20,"[h]:mm"))&lt;0,"-",TRUE,(E20-D20)+(G20-F20)-H20),"-")</f>
        <v/>
      </c>
      <c r="J20" s="479"/>
      <c r="K20" s="453"/>
      <c r="L20" s="453"/>
      <c r="M20" s="453"/>
      <c r="N20" s="453"/>
      <c r="O20" s="453"/>
      <c r="P20" s="453"/>
      <c r="Q20" s="454"/>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AND(I20&gt;0,COUNTA($J$20)=1),"○",AND(I20="-",COUNTA($J$20)=1),"✕",TRUE,"✕")</f>
        <v>○</v>
      </c>
      <c r="AC20" s="75"/>
      <c r="AD20" s="75" t="str">
        <f t="shared" si="0"/>
        <v>○</v>
      </c>
      <c r="AE20" s="75" t="str" cm="1">
        <f t="array" ref="AE20">_xlfn.IFS(AND(E20&gt;0,D20=""),"✕",AND(G20&gt;0,F20=""),"✕",AND(F20&gt;0,E20&gt;F20),"✕",TRUE,"○")</f>
        <v>○</v>
      </c>
      <c r="AF20" s="189" t="str" cm="1">
        <f t="array" ref="AF20">IF(OR($I$9="管理職/高プロ",$I$9="裁量",$I$9="固定残業代有"),IF(OR(C20="休日",C20="休暇"),IF(AND(D20="",E20="",F20="",G20="",H20="",$J$18=""),"○",_xlfn.IFS(OR(D20&lt;&gt;"",E20&lt;&gt;"",F20&lt;&gt;"",G20&lt;&gt;"",H20&lt;&gt;""),"✕",AND(OR($I$18&gt;0,$I$19&gt;0,$I$20&gt;0,$I$21&gt;0,$I$22&gt;0,$I$23&gt;0,$I$24&gt;0),COUNTA($J$18)=1),"○",TRUE,"✕")),"○"),"○")</f>
        <v>○</v>
      </c>
      <c r="AG20" s="75"/>
      <c r="AH20" s="183" t="s">
        <v>72</v>
      </c>
      <c r="AI20" s="184" t="str">
        <f>IF(COUNTIF(AE13:AE43,"○")=31,"○","✕")</f>
        <v>○</v>
      </c>
      <c r="AJ20" s="78" t="s">
        <v>73</v>
      </c>
    </row>
    <row r="21" spans="1:45" ht="17.100000000000001" customHeight="1" thickBot="1">
      <c r="A21" s="7">
        <f t="shared" ref="A21" si="3">A20+1</f>
        <v>45817</v>
      </c>
      <c r="B21" s="46" t="str">
        <f t="shared" ref="B21:B43" si="4">TEXT(A21,"aaa")</f>
        <v>月</v>
      </c>
      <c r="C21" s="95" t="s">
        <v>126</v>
      </c>
      <c r="D21" s="60"/>
      <c r="E21" s="15"/>
      <c r="F21" s="16"/>
      <c r="G21" s="17"/>
      <c r="H21" s="28"/>
      <c r="I21" s="6" t="str" cm="1">
        <f t="array" ref="I21">IFERROR(_xlfn.IFS(AND(D21&gt;0,E21=""),"--",AND(F21&gt;0,G21=""),"--",VALUE(TEXT(E21-D21,"[h]:mm"))+VALUE(TEXT(G21-F21,"[h]:mm"))-VALUE(TEXT(H21,"[h]:mm"))=0,"",VALUE(TEXT(E21-D21,"[h]:mm"))+VALUE(TEXT(G21-F21,"[h]:mm"))-VALUE(TEXT(H21,"[h]:mm"))&lt;0,"-",TRUE,(E21-D21)+(G21-F21)-H21),"-")</f>
        <v/>
      </c>
      <c r="J21" s="455"/>
      <c r="K21" s="456"/>
      <c r="L21" s="456"/>
      <c r="M21" s="456"/>
      <c r="N21" s="456"/>
      <c r="O21" s="456"/>
      <c r="P21" s="456"/>
      <c r="Q21" s="457"/>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AND(I21&gt;0,COUNTA($J$20)=1),"○",AND(I21="-",COUNTA($J$20)=1),"✕",TRUE,"✕")</f>
        <v>○</v>
      </c>
      <c r="AC21" s="75"/>
      <c r="AD21" s="75" t="str">
        <f t="shared" si="0"/>
        <v>○</v>
      </c>
      <c r="AE21" s="75" t="str" cm="1">
        <f t="array" ref="AE21">_xlfn.IFS(AND(E21&gt;0,D21=""),"✕",AND(G21&gt;0,F21=""),"✕",AND(F21&gt;0,E21&gt;F21),"✕",TRUE,"○")</f>
        <v>○</v>
      </c>
      <c r="AF21" s="189" t="str" cm="1">
        <f t="array" ref="AF21">IF(OR($I$9="管理職/高プロ",$I$9="裁量",$I$9="固定残業代有"),IF(OR(C21="休日",C21="休暇"),IF(AND(D21="",E21="",F21="",G21="",H21="",$J$18=""),"○",_xlfn.IFS(OR(D21&lt;&gt;"",E21&lt;&gt;"",F21&lt;&gt;"",G21&lt;&gt;"",H21&lt;&gt;""),"✕",AND(OR($I$18&gt;0,$I$19&gt;0,$I$20&gt;0,$I$21&gt;0,$I$22&gt;0,$I$23&gt;0,$I$24&gt;0),COUNTA($J$18)=1),"○",TRUE,"✕")),"○"),"○")</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45818</v>
      </c>
      <c r="B22" s="46" t="str">
        <f t="shared" si="4"/>
        <v>火</v>
      </c>
      <c r="C22" s="95" t="s">
        <v>126</v>
      </c>
      <c r="D22" s="60"/>
      <c r="E22" s="15"/>
      <c r="F22" s="16"/>
      <c r="G22" s="17"/>
      <c r="H22" s="28"/>
      <c r="I22" s="6" t="str" cm="1">
        <f t="array" ref="I22">IFERROR(_xlfn.IFS(AND(D22&gt;0,E22=""),"--",AND(F22&gt;0,G22=""),"--",VALUE(TEXT(E22-D22,"[h]:mm"))+VALUE(TEXT(G22-F22,"[h]:mm"))-VALUE(TEXT(H22,"[h]:mm"))=0,"",VALUE(TEXT(E22-D22,"[h]:mm"))+VALUE(TEXT(G22-F22,"[h]:mm"))-VALUE(TEXT(H22,"[h]:mm"))&lt;0,"-",TRUE,(E22-D22)+(G22-F22)-H22),"-")</f>
        <v/>
      </c>
      <c r="J22" s="455"/>
      <c r="K22" s="456"/>
      <c r="L22" s="456"/>
      <c r="M22" s="456"/>
      <c r="N22" s="456"/>
      <c r="O22" s="456"/>
      <c r="P22" s="456"/>
      <c r="Q22" s="457"/>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AND(I22&gt;0,COUNTA($J$20)=1),"○",AND(I22="-",COUNTA($J$20)=1),"✕",TRUE,"✕")</f>
        <v>○</v>
      </c>
      <c r="AC22" s="75"/>
      <c r="AD22" s="75" t="str">
        <f t="shared" si="0"/>
        <v>○</v>
      </c>
      <c r="AE22" s="75" t="str" cm="1">
        <f t="array" ref="AE22">_xlfn.IFS(AND(E22&gt;0,D22=""),"✕",AND(G22&gt;0,F22=""),"✕",AND(F22&gt;0,E22&gt;F22),"✕",TRUE,"○")</f>
        <v>○</v>
      </c>
      <c r="AF22" s="189" t="str" cm="1">
        <f t="array" ref="AF22">IF(OR($I$9="管理職/高プロ",$I$9="裁量",$I$9="固定残業代有"),IF(OR(C22="休日",C22="休暇"),IF(AND(D22="",E22="",F22="",G22="",H22="",$J$18=""),"○",_xlfn.IFS(OR(D22&lt;&gt;"",E22&lt;&gt;"",F22&lt;&gt;"",G22&lt;&gt;"",H22&lt;&gt;""),"✕",AND(OR($I$18&gt;0,$I$19&gt;0,$I$20&gt;0,$I$21&gt;0,$I$22&gt;0,$I$23&gt;0,$I$24&gt;0),COUNTA($J$18)=1),"○",TRUE,"✕")),"○"),"○")</f>
        <v>○</v>
      </c>
      <c r="AG22" s="75"/>
      <c r="AH22" s="212"/>
      <c r="AI22" s="213"/>
      <c r="AJ22" s="78"/>
      <c r="AO22" s="30"/>
      <c r="AP22" s="30"/>
      <c r="AQ22" s="30"/>
      <c r="AR22" s="30"/>
      <c r="AS22" s="30"/>
    </row>
    <row r="23" spans="1:45" ht="17.100000000000001" customHeight="1">
      <c r="A23" s="7">
        <f t="shared" ref="A23:A38" si="5">A22+1</f>
        <v>45819</v>
      </c>
      <c r="B23" s="46" t="str">
        <f t="shared" si="4"/>
        <v>水</v>
      </c>
      <c r="C23" s="95" t="s">
        <v>126</v>
      </c>
      <c r="D23" s="60"/>
      <c r="E23" s="15"/>
      <c r="F23" s="16"/>
      <c r="G23" s="17"/>
      <c r="H23" s="28"/>
      <c r="I23" s="6" t="str" cm="1">
        <f t="array" ref="I23">IFERROR(_xlfn.IFS(AND(D23&gt;0,E23=""),"--",AND(F23&gt;0,G23=""),"--",VALUE(TEXT(E23-D23,"[h]:mm"))+VALUE(TEXT(G23-F23,"[h]:mm"))-VALUE(TEXT(H23,"[h]:mm"))=0,"",VALUE(TEXT(E23-D23,"[h]:mm"))+VALUE(TEXT(G23-F23,"[h]:mm"))-VALUE(TEXT(H23,"[h]:mm"))&lt;0,"-",TRUE,(E23-D23)+(G23-F23)-H23),"-")</f>
        <v/>
      </c>
      <c r="J23" s="455"/>
      <c r="K23" s="456"/>
      <c r="L23" s="456"/>
      <c r="M23" s="456"/>
      <c r="N23" s="456"/>
      <c r="O23" s="456"/>
      <c r="P23" s="456"/>
      <c r="Q23" s="457"/>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AND(I23&gt;0,COUNTA($J$20)=1),"○",AND(I23="-",COUNTA($J$20)=1),"✕",TRUE,"✕")</f>
        <v>○</v>
      </c>
      <c r="AC23" s="75"/>
      <c r="AD23" s="75" t="str">
        <f t="shared" si="0"/>
        <v>○</v>
      </c>
      <c r="AE23" s="75" t="str" cm="1">
        <f t="array" ref="AE23">_xlfn.IFS(AND(E23&gt;0,D23=""),"✕",AND(G23&gt;0,F23=""),"✕",AND(F23&gt;0,E23&gt;F23),"✕",TRUE,"○")</f>
        <v>○</v>
      </c>
      <c r="AF23" s="189" t="str" cm="1">
        <f t="array" ref="AF23">IF(OR($I$9="管理職/高プロ",$I$9="裁量",$I$9="固定残業代有"),IF(OR(C23="休日",C23="休暇"),IF(AND(D23="",E23="",F23="",G23="",H23="",$J$18=""),"○",_xlfn.IFS(OR(D23&lt;&gt;"",E23&lt;&gt;"",F23&lt;&gt;"",G23&lt;&gt;"",H23&lt;&gt;""),"✕",AND(OR($I$18&gt;0,$I$19&gt;0,$I$20&gt;0,$I$21&gt;0,$I$22&gt;0,$I$23&gt;0,$I$24&gt;0),COUNTA($J$18)=1),"○",TRUE,"✕")),"○"),"○")</f>
        <v>○</v>
      </c>
      <c r="AG23" s="75"/>
      <c r="AH23" s="144"/>
      <c r="AJ23" s="144"/>
      <c r="AO23" s="30"/>
      <c r="AP23" s="30"/>
      <c r="AQ23" s="30"/>
      <c r="AR23" s="30"/>
      <c r="AS23" s="30"/>
    </row>
    <row r="24" spans="1:45" ht="17.100000000000001" customHeight="1">
      <c r="A24" s="7">
        <f t="shared" si="5"/>
        <v>45820</v>
      </c>
      <c r="B24" s="46" t="str">
        <f t="shared" si="4"/>
        <v>木</v>
      </c>
      <c r="C24" s="95" t="s">
        <v>126</v>
      </c>
      <c r="D24" s="60"/>
      <c r="E24" s="15"/>
      <c r="F24" s="16"/>
      <c r="G24" s="17"/>
      <c r="H24" s="18"/>
      <c r="I24" s="6" t="str" cm="1">
        <f t="array" ref="I24">IFERROR(_xlfn.IFS(AND(D24&gt;0,E24=""),"--",AND(F24&gt;0,G24=""),"--",VALUE(TEXT(E24-D24,"[h]:mm"))+VALUE(TEXT(G24-F24,"[h]:mm"))-VALUE(TEXT(H24,"[h]:mm"))=0,"",VALUE(TEXT(E24-D24,"[h]:mm"))+VALUE(TEXT(G24-F24,"[h]:mm"))-VALUE(TEXT(H24,"[h]:mm"))&lt;0,"-",TRUE,(E24-D24)+(G24-F24)-H24),"-")</f>
        <v/>
      </c>
      <c r="J24" s="455"/>
      <c r="K24" s="456"/>
      <c r="L24" s="456"/>
      <c r="M24" s="456"/>
      <c r="N24" s="456"/>
      <c r="O24" s="456"/>
      <c r="P24" s="456"/>
      <c r="Q24" s="457"/>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AND(I24&gt;0,COUNTA($J$20)=1),"○",AND(I24="-",COUNTA($J$20)=1),"✕",TRUE,"✕")</f>
        <v>○</v>
      </c>
      <c r="AC24" s="75"/>
      <c r="AD24" s="75" t="str">
        <f t="shared" si="0"/>
        <v>○</v>
      </c>
      <c r="AE24" s="75" t="str" cm="1">
        <f t="array" ref="AE24">_xlfn.IFS(AND(E24&gt;0,D24=""),"✕",AND(G24&gt;0,F24=""),"✕",AND(F24&gt;0,E24&gt;F24),"✕",TRUE,"○")</f>
        <v>○</v>
      </c>
      <c r="AF24" s="189" t="str" cm="1">
        <f t="array" ref="AF24">IF(OR($I$9="管理職/高プロ",$I$9="裁量",$I$9="固定残業代有"),IF(OR(C24="休日",C24="休暇"),IF(AND(D24="",E24="",F24="",G24="",H24="",$J$18=""),"○",_xlfn.IFS(OR(D24&lt;&gt;"",E24&lt;&gt;"",F24&lt;&gt;"",G24&lt;&gt;"",H24&lt;&gt;""),"✕",AND(OR($I$18&gt;0,$I$19&gt;0,$I$20&gt;0,$I$21&gt;0,$I$22&gt;0,$I$23&gt;0,$I$24&gt;0),COUNTA($J$18)=1),"○",TRUE,"✕")),"○"),"○")</f>
        <v>○</v>
      </c>
      <c r="AG24" s="75"/>
      <c r="AO24" s="30"/>
      <c r="AP24" s="30"/>
      <c r="AQ24" s="30"/>
      <c r="AR24" s="30"/>
      <c r="AS24" s="30"/>
    </row>
    <row r="25" spans="1:45" ht="17.100000000000001" customHeight="1">
      <c r="A25" s="7">
        <f t="shared" si="5"/>
        <v>45821</v>
      </c>
      <c r="B25" s="46" t="str">
        <f t="shared" si="4"/>
        <v>金</v>
      </c>
      <c r="C25" s="95" t="s">
        <v>126</v>
      </c>
      <c r="D25" s="60"/>
      <c r="E25" s="15"/>
      <c r="F25" s="16"/>
      <c r="G25" s="17"/>
      <c r="H25" s="18"/>
      <c r="I25" s="6" t="str" cm="1">
        <f t="array" ref="I25">IFERROR(_xlfn.IFS(AND(D25&gt;0,E25=""),"--",AND(F25&gt;0,G25=""),"--",VALUE(TEXT(E25-D25,"[h]:mm"))+VALUE(TEXT(G25-F25,"[h]:mm"))-VALUE(TEXT(H25,"[h]:mm"))=0,"",VALUE(TEXT(E25-D25,"[h]:mm"))+VALUE(TEXT(G25-F25,"[h]:mm"))-VALUE(TEXT(H25,"[h]:mm"))&lt;0,"-",TRUE,(E25-D25)+(G25-F25)-H25),"-")</f>
        <v/>
      </c>
      <c r="J25" s="455"/>
      <c r="K25" s="456"/>
      <c r="L25" s="456"/>
      <c r="M25" s="456"/>
      <c r="N25" s="456"/>
      <c r="O25" s="456"/>
      <c r="P25" s="456"/>
      <c r="Q25" s="457"/>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AND(I25&gt;0,COUNTA($J$20)=1),"○",AND(I25="-",COUNTA($J$20)=1),"✕",TRUE,"✕")</f>
        <v>○</v>
      </c>
      <c r="AC25" s="75"/>
      <c r="AD25" s="75" t="str">
        <f t="shared" si="0"/>
        <v>○</v>
      </c>
      <c r="AE25" s="75" t="str" cm="1">
        <f t="array" ref="AE25">_xlfn.IFS(AND(E25&gt;0,D25=""),"✕",AND(G25&gt;0,F25=""),"✕",AND(F25&gt;0,E25&gt;F25),"✕",TRUE,"○")</f>
        <v>○</v>
      </c>
      <c r="AF25" s="189" t="str" cm="1">
        <f t="array" ref="AF25">IF(OR($I$9="管理職/高プロ",$I$9="裁量",$I$9="固定残業代有"),IF(OR(C25="休日",C25="休暇"),IF(AND(D25="",E25="",F25="",G25="",H25="",$J$25=""),"○",_xlfn.IFS(OR(D25&lt;&gt;"",E25&lt;&gt;"",F25&lt;&gt;"",G25&lt;&gt;"",H25&lt;&gt;""),"✕",AND(OR($I$25&gt;0,$I$26&gt;0,$I$27&gt;0,$I$28&gt;0,$I$29&gt;0,$I$30&gt;0,$I$31&gt;0),COUNTA($J$25)=1),"○",TRUE,"✕")),"○"),"○")</f>
        <v>○</v>
      </c>
      <c r="AG25" s="75"/>
      <c r="AO25" s="30"/>
      <c r="AP25" s="30"/>
      <c r="AQ25" s="30"/>
      <c r="AR25" s="30"/>
      <c r="AS25" s="30"/>
    </row>
    <row r="26" spans="1:45" ht="17.100000000000001" customHeight="1">
      <c r="A26" s="7">
        <f t="shared" si="5"/>
        <v>45822</v>
      </c>
      <c r="B26" s="46" t="str">
        <f t="shared" si="4"/>
        <v>土</v>
      </c>
      <c r="C26" s="95" t="s">
        <v>23</v>
      </c>
      <c r="D26" s="61"/>
      <c r="E26" s="14"/>
      <c r="F26" s="16"/>
      <c r="G26" s="17"/>
      <c r="H26" s="18"/>
      <c r="I26" s="6" t="str" cm="1">
        <f t="array" ref="I26">IFERROR(_xlfn.IFS(AND(D26&gt;0,E26=""),"--",AND(F26&gt;0,G26=""),"--",VALUE(TEXT(E26-D26,"[h]:mm"))+VALUE(TEXT(G26-F26,"[h]:mm"))-VALUE(TEXT(H26,"[h]:mm"))=0,"",VALUE(TEXT(E26-D26,"[h]:mm"))+VALUE(TEXT(G26-F26,"[h]:mm"))-VALUE(TEXT(H26,"[h]:mm"))&lt;0,"-",TRUE,(E26-D26)+(G26-F26)-H26),"-")</f>
        <v/>
      </c>
      <c r="J26" s="458"/>
      <c r="K26" s="459"/>
      <c r="L26" s="459"/>
      <c r="M26" s="459"/>
      <c r="N26" s="459"/>
      <c r="O26" s="459"/>
      <c r="P26" s="459"/>
      <c r="Q26" s="460"/>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AND(I26&gt;0,COUNTA($J$20)=1),"○",AND(I26="-",COUNTA($J$20)=1),"✕",TRUE,"✕")</f>
        <v>○</v>
      </c>
      <c r="AC26" s="75"/>
      <c r="AD26" s="75" t="str">
        <f t="shared" si="0"/>
        <v>○</v>
      </c>
      <c r="AE26" s="75" t="str" cm="1">
        <f t="array" ref="AE26">_xlfn.IFS(AND(E26&gt;0,D26=""),"✕",AND(G26&gt;0,F26=""),"✕",AND(F26&gt;0,E26&gt;F26),"✕",TRUE,"○")</f>
        <v>○</v>
      </c>
      <c r="AF26" s="189" t="str" cm="1">
        <f t="array" ref="AF26">IF(OR($I$9="管理職/高プロ",$I$9="裁量",$I$9="固定残業代有"),IF(OR(C26="休日",C26="休暇"),IF(AND(D26="",E26="",F26="",G26="",H26="",$J$25=""),"○",_xlfn.IFS(OR(D26&lt;&gt;"",E26&lt;&gt;"",F26&lt;&gt;"",G26&lt;&gt;"",H26&lt;&gt;""),"✕",AND(OR($I$25&gt;0,$I$26&gt;0,$I$27&gt;0,$I$28&gt;0,$I$29&gt;0,$I$30&gt;0,$I$31&gt;0),COUNTA($J$25)=1),"○",TRUE,"✕")),"○"),"○")</f>
        <v>○</v>
      </c>
      <c r="AG26" s="75"/>
      <c r="AO26" s="30"/>
      <c r="AP26" s="30"/>
      <c r="AQ26" s="30"/>
      <c r="AR26" s="30"/>
      <c r="AS26" s="30"/>
    </row>
    <row r="27" spans="1:45" ht="17.100000000000001" customHeight="1">
      <c r="A27" s="7">
        <f t="shared" si="5"/>
        <v>45823</v>
      </c>
      <c r="B27" s="46" t="str">
        <f t="shared" si="4"/>
        <v>日</v>
      </c>
      <c r="C27" s="95" t="s">
        <v>23</v>
      </c>
      <c r="D27" s="61"/>
      <c r="E27" s="14"/>
      <c r="F27" s="16"/>
      <c r="G27" s="17"/>
      <c r="H27" s="18"/>
      <c r="I27" s="6" t="str" cm="1">
        <f t="array" ref="I27">IFERROR(_xlfn.IFS(AND(D27&gt;0,E27=""),"--",AND(F27&gt;0,G27=""),"--",VALUE(TEXT(E27-D27,"[h]:mm"))+VALUE(TEXT(G27-F27,"[h]:mm"))-VALUE(TEXT(H27,"[h]:mm"))=0,"",VALUE(TEXT(E27-D27,"[h]:mm"))+VALUE(TEXT(G27-F27,"[h]:mm"))-VALUE(TEXT(H27,"[h]:mm"))&lt;0,"-",TRUE,(E27-D27)+(G27-F27)-H27),"-")</f>
        <v/>
      </c>
      <c r="J27" s="480"/>
      <c r="K27" s="453"/>
      <c r="L27" s="453"/>
      <c r="M27" s="453"/>
      <c r="N27" s="453"/>
      <c r="O27" s="453"/>
      <c r="P27" s="453"/>
      <c r="Q27" s="454"/>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$27)=0),"○",AND(I27="",COUNTA($J$27)=1),IF(OR($I$27&lt;&gt;"",$I$28&lt;&gt;"",$I$29&lt;&gt;"",$I$30&lt;&gt;"",$I$31&lt;&gt;"",$I$32&lt;&gt;"",$I$33&lt;&gt;""),"○","△"),AND(I27&gt;0,COUNTA($J$27)=1),"○",AND(I27="-",COUNTA($J$27)=1),"✕",TRUE,"✕")</f>
        <v>○</v>
      </c>
      <c r="AC27" s="75"/>
      <c r="AD27" s="75" t="str">
        <f t="shared" si="0"/>
        <v>○</v>
      </c>
      <c r="AE27" s="75" t="str" cm="1">
        <f t="array" ref="AE27">_xlfn.IFS(AND(E27&gt;0,D27=""),"✕",AND(G27&gt;0,F27=""),"✕",AND(F27&gt;0,E27&gt;F27),"✕",TRUE,"○")</f>
        <v>○</v>
      </c>
      <c r="AF27" s="189" t="str" cm="1">
        <f t="array" ref="AF27">IF(OR($I$9="管理職/高プロ",$I$9="裁量",$I$9="固定残業代有"),IF(OR(C27="休日",C27="休暇"),IF(AND(D27="",E27="",F27="",G27="",H27="",$J$25=""),"○",_xlfn.IFS(OR(D27&lt;&gt;"",E27&lt;&gt;"",F27&lt;&gt;"",G27&lt;&gt;"",H27&lt;&gt;""),"✕",AND(OR($I$25&gt;0,$I$26&gt;0,$I$27&gt;0,$I$28&gt;0,$I$29&gt;0,$I$30&gt;0,$I$31&gt;0),COUNTA($J$25)=1),"○",TRUE,"✕")),"○"),"○")</f>
        <v>○</v>
      </c>
      <c r="AG27" s="75"/>
      <c r="AO27" s="30"/>
      <c r="AP27" s="30"/>
      <c r="AQ27" s="30"/>
      <c r="AR27" s="30"/>
      <c r="AS27" s="30"/>
    </row>
    <row r="28" spans="1:45" ht="17.100000000000001" customHeight="1">
      <c r="A28" s="7">
        <f t="shared" si="5"/>
        <v>45824</v>
      </c>
      <c r="B28" s="46" t="str">
        <f t="shared" si="4"/>
        <v>月</v>
      </c>
      <c r="C28" s="95" t="s">
        <v>126</v>
      </c>
      <c r="D28" s="61"/>
      <c r="E28" s="14"/>
      <c r="F28" s="16"/>
      <c r="G28" s="17"/>
      <c r="H28" s="18"/>
      <c r="I28" s="6" t="str" cm="1">
        <f t="array" ref="I28">IFERROR(_xlfn.IFS(AND(D28&gt;0,E28=""),"--",AND(F28&gt;0,G28=""),"--",VALUE(TEXT(E28-D28,"[h]:mm"))+VALUE(TEXT(G28-F28,"[h]:mm"))-VALUE(TEXT(H28,"[h]:mm"))=0,"",VALUE(TEXT(E28-D28,"[h]:mm"))+VALUE(TEXT(G28-F28,"[h]:mm"))-VALUE(TEXT(H28,"[h]:mm"))&lt;0,"-",TRUE,(E28-D28)+(G28-F28)-H28),"-")</f>
        <v/>
      </c>
      <c r="J28" s="455"/>
      <c r="K28" s="456"/>
      <c r="L28" s="456"/>
      <c r="M28" s="456"/>
      <c r="N28" s="456"/>
      <c r="O28" s="456"/>
      <c r="P28" s="456"/>
      <c r="Q28" s="457"/>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$27)=0),"○",AND(I28="",COUNTA($J$27)=1),IF(OR($I$27&lt;&gt;"",$I$28&lt;&gt;"",$I$29&lt;&gt;"",$I$30&lt;&gt;"",$I$31&lt;&gt;"",$I$32&lt;&gt;"",$I$33&lt;&gt;""),"○","△"),AND(I28&gt;0,COUNTA($J$27)=1),"○",AND(I28="-",COUNTA($J$27)=1),"✕",TRUE,"✕")</f>
        <v>○</v>
      </c>
      <c r="AC28" s="75"/>
      <c r="AD28" s="75" t="str">
        <f t="shared" si="0"/>
        <v>○</v>
      </c>
      <c r="AE28" s="75" t="str" cm="1">
        <f t="array" ref="AE28">_xlfn.IFS(AND(E28&gt;0,D28=""),"✕",AND(G28&gt;0,F28=""),"✕",AND(F28&gt;0,E28&gt;F28),"✕",TRUE,"○")</f>
        <v>○</v>
      </c>
      <c r="AF28" s="189" t="str" cm="1">
        <f t="array" ref="AF28">IF(OR($I$9="管理職/高プロ",$I$9="裁量",$I$9="固定残業代有"),IF(OR(C28="休日",C28="休暇"),IF(AND(D28="",E28="",F28="",G28="",H28="",$J$25=""),"○",_xlfn.IFS(OR(D28&lt;&gt;"",E28&lt;&gt;"",F28&lt;&gt;"",G28&lt;&gt;"",H28&lt;&gt;""),"✕",AND(OR($I$25&gt;0,$I$26&gt;0,$I$27&gt;0,$I$28&gt;0,$I$29&gt;0,$I$30&gt;0,$I$31&gt;0),COUNTA($J$25)=1),"○",TRUE,"✕")),"○"),"○")</f>
        <v>○</v>
      </c>
      <c r="AG28" s="75"/>
      <c r="AO28" s="30"/>
      <c r="AP28" s="30"/>
      <c r="AQ28" s="30"/>
      <c r="AR28" s="30"/>
      <c r="AS28" s="30"/>
    </row>
    <row r="29" spans="1:45" ht="17.100000000000001" customHeight="1">
      <c r="A29" s="7">
        <f t="shared" si="5"/>
        <v>45825</v>
      </c>
      <c r="B29" s="46" t="str">
        <f t="shared" si="4"/>
        <v>火</v>
      </c>
      <c r="C29" s="95" t="s">
        <v>126</v>
      </c>
      <c r="D29" s="60"/>
      <c r="E29" s="15"/>
      <c r="F29" s="16"/>
      <c r="G29" s="17"/>
      <c r="H29" s="18"/>
      <c r="I29" s="6" t="str" cm="1">
        <f t="array" ref="I29">IFERROR(_xlfn.IFS(AND(D29&gt;0,E29=""),"--",AND(F29&gt;0,G29=""),"--",VALUE(TEXT(E29-D29,"[h]:mm"))+VALUE(TEXT(G29-F29,"[h]:mm"))-VALUE(TEXT(H29,"[h]:mm"))=0,"",VALUE(TEXT(E29-D29,"[h]:mm"))+VALUE(TEXT(G29-F29,"[h]:mm"))-VALUE(TEXT(H29,"[h]:mm"))&lt;0,"-",TRUE,(E29-D29)+(G29-F29)-H29),"-")</f>
        <v/>
      </c>
      <c r="J29" s="455"/>
      <c r="K29" s="456"/>
      <c r="L29" s="456"/>
      <c r="M29" s="456"/>
      <c r="N29" s="456"/>
      <c r="O29" s="456"/>
      <c r="P29" s="456"/>
      <c r="Q29" s="457"/>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$27)=0),"○",AND(I29="",COUNTA($J$27)=1),IF(OR($I$27&lt;&gt;"",$I$28&lt;&gt;"",$I$29&lt;&gt;"",$I$30&lt;&gt;"",$I$31&lt;&gt;"",$I$32&lt;&gt;"",$I$33&lt;&gt;""),"○","△"),AND(I29&gt;0,COUNTA($J$27)=1),"○",AND(I29="-",COUNTA($J$27)=1),"✕",TRUE,"✕")</f>
        <v>○</v>
      </c>
      <c r="AC29" s="75"/>
      <c r="AD29" s="75" t="str">
        <f t="shared" si="0"/>
        <v>○</v>
      </c>
      <c r="AE29" s="75" t="str" cm="1">
        <f t="array" ref="AE29">_xlfn.IFS(AND(E29&gt;0,D29=""),"✕",AND(G29&gt;0,F29=""),"✕",AND(F29&gt;0,E29&gt;F29),"✕",TRUE,"○")</f>
        <v>○</v>
      </c>
      <c r="AF29" s="189" t="str" cm="1">
        <f t="array" ref="AF29">IF(OR($I$9="管理職/高プロ",$I$9="裁量",$I$9="固定残業代有"),IF(OR(C29="休日",C29="休暇"),IF(AND(D29="",E29="",F29="",G29="",H29="",$J$25=""),"○",_xlfn.IFS(OR(D29&lt;&gt;"",E29&lt;&gt;"",F29&lt;&gt;"",G29&lt;&gt;"",H29&lt;&gt;""),"✕",AND(OR($I$25&gt;0,$I$26&gt;0,$I$27&gt;0,$I$28&gt;0,$I$29&gt;0,$I$30&gt;0,$I$31&gt;0),COUNTA($J$25)=1),"○",TRUE,"✕")),"○"),"○")</f>
        <v>○</v>
      </c>
      <c r="AG29" s="75"/>
      <c r="AO29" s="30"/>
      <c r="AP29" s="30"/>
      <c r="AQ29" s="30"/>
      <c r="AR29" s="30"/>
      <c r="AS29" s="30"/>
    </row>
    <row r="30" spans="1:45" ht="17.100000000000001" customHeight="1">
      <c r="A30" s="7">
        <f t="shared" si="5"/>
        <v>45826</v>
      </c>
      <c r="B30" s="46" t="str">
        <f t="shared" si="4"/>
        <v>水</v>
      </c>
      <c r="C30" s="95" t="s">
        <v>126</v>
      </c>
      <c r="D30" s="60"/>
      <c r="E30" s="15"/>
      <c r="F30" s="16"/>
      <c r="G30" s="17"/>
      <c r="H30" s="18"/>
      <c r="I30" s="6" t="str" cm="1">
        <f t="array" ref="I30">IFERROR(_xlfn.IFS(AND(D30&gt;0,E30=""),"--",AND(F30&gt;0,G30=""),"--",VALUE(TEXT(E30-D30,"[h]:mm"))+VALUE(TEXT(G30-F30,"[h]:mm"))-VALUE(TEXT(H30,"[h]:mm"))=0,"",VALUE(TEXT(E30-D30,"[h]:mm"))+VALUE(TEXT(G30-F30,"[h]:mm"))-VALUE(TEXT(H30,"[h]:mm"))&lt;0,"-",TRUE,(E30-D30)+(G30-F30)-H30),"-")</f>
        <v/>
      </c>
      <c r="J30" s="455"/>
      <c r="K30" s="456"/>
      <c r="L30" s="456"/>
      <c r="M30" s="456"/>
      <c r="N30" s="456"/>
      <c r="O30" s="456"/>
      <c r="P30" s="456"/>
      <c r="Q30" s="457"/>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$27)=0),"○",AND(I30="",COUNTA($J$27)=1),IF(OR($I$27&lt;&gt;"",$I$28&lt;&gt;"",$I$29&lt;&gt;"",$I$30&lt;&gt;"",$I$31&lt;&gt;"",$I$32&lt;&gt;"",$I$33&lt;&gt;""),"○","△"),AND(I30&gt;0,COUNTA($J$27)=1),"○",AND(I30="-",COUNTA($J$27)=1),"✕",TRUE,"✕")</f>
        <v>○</v>
      </c>
      <c r="AC30" s="75"/>
      <c r="AD30" s="75" t="str">
        <f t="shared" si="0"/>
        <v>○</v>
      </c>
      <c r="AE30" s="75" t="str" cm="1">
        <f t="array" ref="AE30">_xlfn.IFS(AND(E30&gt;0,D30=""),"✕",AND(G30&gt;0,F30=""),"✕",AND(F30&gt;0,E30&gt;F30),"✕",TRUE,"○")</f>
        <v>○</v>
      </c>
      <c r="AF30" s="189" t="str" cm="1">
        <f t="array" ref="AF30">IF(OR($I$9="管理職/高プロ",$I$9="裁量",$I$9="固定残業代有"),IF(OR(C30="休日",C30="休暇"),IF(AND(D30="",E30="",F30="",G30="",H30="",$J$25=""),"○",_xlfn.IFS(OR(D30&lt;&gt;"",E30&lt;&gt;"",F30&lt;&gt;"",G30&lt;&gt;"",H30&lt;&gt;""),"✕",AND(OR($I$25&gt;0,$I$26&gt;0,$I$27&gt;0,$I$28&gt;0,$I$29&gt;0,$I$30&gt;0,$I$31&gt;0),COUNTA($J$25)=1),"○",TRUE,"✕")),"○"),"○")</f>
        <v>○</v>
      </c>
      <c r="AG30" s="75"/>
      <c r="AO30" s="30"/>
      <c r="AP30" s="30"/>
      <c r="AQ30" s="30"/>
      <c r="AR30" s="30"/>
      <c r="AS30" s="30"/>
    </row>
    <row r="31" spans="1:45" ht="17.100000000000001" customHeight="1">
      <c r="A31" s="7">
        <f t="shared" si="5"/>
        <v>45827</v>
      </c>
      <c r="B31" s="46" t="str">
        <f t="shared" si="4"/>
        <v>木</v>
      </c>
      <c r="C31" s="95" t="s">
        <v>126</v>
      </c>
      <c r="D31" s="60"/>
      <c r="E31" s="15"/>
      <c r="F31" s="16"/>
      <c r="G31" s="17"/>
      <c r="H31" s="18"/>
      <c r="I31" s="6" t="str" cm="1">
        <f t="array" ref="I31">IFERROR(_xlfn.IFS(AND(D31&gt;0,E31=""),"--",AND(F31&gt;0,G31=""),"--",VALUE(TEXT(E31-D31,"[h]:mm"))+VALUE(TEXT(G31-F31,"[h]:mm"))-VALUE(TEXT(H31,"[h]:mm"))=0,"",VALUE(TEXT(E31-D31,"[h]:mm"))+VALUE(TEXT(G31-F31,"[h]:mm"))-VALUE(TEXT(H31,"[h]:mm"))&lt;0,"-",TRUE,(E31-D31)+(G31-F31)-H31),"-")</f>
        <v/>
      </c>
      <c r="J31" s="455"/>
      <c r="K31" s="456"/>
      <c r="L31" s="456"/>
      <c r="M31" s="456"/>
      <c r="N31" s="456"/>
      <c r="O31" s="456"/>
      <c r="P31" s="456"/>
      <c r="Q31" s="457"/>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$27)=0),"○",AND(I31="",COUNTA($J$27)=1),IF(OR($I$27&lt;&gt;"",$I$28&lt;&gt;"",$I$29&lt;&gt;"",$I$30&lt;&gt;"",$I$31&lt;&gt;"",$I$32&lt;&gt;"",$I$33&lt;&gt;""),"○","△"),AND(I31&gt;0,COUNTA($J$27)=1),"○",AND(I31="-",COUNTA($J$27)=1),"✕",TRUE,"✕")</f>
        <v>○</v>
      </c>
      <c r="AC31" s="75"/>
      <c r="AD31" s="75" t="str">
        <f t="shared" si="0"/>
        <v>○</v>
      </c>
      <c r="AE31" s="75" t="str" cm="1">
        <f t="array" ref="AE31">_xlfn.IFS(AND(E31&gt;0,D31=""),"✕",AND(G31&gt;0,F31=""),"✕",AND(F31&gt;0,E31&gt;F31),"✕",TRUE,"○")</f>
        <v>○</v>
      </c>
      <c r="AF31" s="189" t="str" cm="1">
        <f t="array" ref="AF31">IF(OR($I$9="管理職/高プロ",$I$9="裁量",$I$9="固定残業代有"),IF(OR(C31="休日",C31="休暇"),IF(AND(D31="",E31="",F31="",G31="",H31="",$J$25=""),"○",_xlfn.IFS(OR(D31&lt;&gt;"",E31&lt;&gt;"",F31&lt;&gt;"",G31&lt;&gt;"",H31&lt;&gt;""),"✕",AND(OR($I$25&gt;0,$I$26&gt;0,$I$27&gt;0,$I$28&gt;0,$I$29&gt;0,$I$30&gt;0,$I$31&gt;0),COUNTA($J$25)=1),"○",TRUE,"✕")),"○"),"○")</f>
        <v>○</v>
      </c>
      <c r="AG31" s="75"/>
      <c r="AO31" s="30"/>
      <c r="AP31" s="30"/>
      <c r="AQ31" s="30"/>
      <c r="AR31" s="30"/>
      <c r="AS31" s="30"/>
    </row>
    <row r="32" spans="1:45" ht="17.100000000000001" customHeight="1">
      <c r="A32" s="7">
        <f t="shared" si="5"/>
        <v>45828</v>
      </c>
      <c r="B32" s="46" t="str">
        <f t="shared" si="4"/>
        <v>金</v>
      </c>
      <c r="C32" s="95" t="s">
        <v>126</v>
      </c>
      <c r="D32" s="60"/>
      <c r="E32" s="15"/>
      <c r="F32" s="16"/>
      <c r="G32" s="17"/>
      <c r="H32" s="18"/>
      <c r="I32" s="6" t="str" cm="1">
        <f t="array" ref="I32">IFERROR(_xlfn.IFS(AND(D32&gt;0,E32=""),"--",AND(F32&gt;0,G32=""),"--",VALUE(TEXT(E32-D32,"[h]:mm"))+VALUE(TEXT(G32-F32,"[h]:mm"))-VALUE(TEXT(H32,"[h]:mm"))=0,"",VALUE(TEXT(E32-D32,"[h]:mm"))+VALUE(TEXT(G32-F32,"[h]:mm"))-VALUE(TEXT(H32,"[h]:mm"))&lt;0,"-",TRUE,(E32-D32)+(G32-F32)-H32),"-")</f>
        <v/>
      </c>
      <c r="J32" s="455"/>
      <c r="K32" s="456"/>
      <c r="L32" s="456"/>
      <c r="M32" s="456"/>
      <c r="N32" s="456"/>
      <c r="O32" s="456"/>
      <c r="P32" s="456"/>
      <c r="Q32" s="457"/>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$27)=0),"○",AND(I32="",COUNTA($J$27)=1),IF(OR($I$27&lt;&gt;"",$I$28&lt;&gt;"",$I$29&lt;&gt;"",$I$30&lt;&gt;"",$I$31&lt;&gt;"",$I$32&lt;&gt;"",$I$33&lt;&gt;""),"○","△"),AND(I32&gt;0,COUNTA($J$27)=1),"○",AND(I32="-",COUNTA($J$27)=1),"✕",TRUE,"✕")</f>
        <v>○</v>
      </c>
      <c r="AC32" s="75"/>
      <c r="AD32" s="75" t="str">
        <f t="shared" si="0"/>
        <v>○</v>
      </c>
      <c r="AE32" s="75" t="str" cm="1">
        <f t="array" ref="AE32">_xlfn.IFS(AND(E32&gt;0,D32=""),"✕",AND(G32&gt;0,F32=""),"✕",AND(F32&gt;0,E32&gt;F32),"✕",TRUE,"○")</f>
        <v>○</v>
      </c>
      <c r="AF32" s="189" t="str" cm="1">
        <f t="array" ref="AF32">IF(OR($I$9="管理職/高プロ",$I$9="裁量",$I$9="固定残業代有"),IF(OR(C32="休日",C32="休暇"),IF(AND(D32="",E32="",F32="",G32="",H32="",$J$32=""),"○",_xlfn.IFS(OR(D32&lt;&gt;"",E32&lt;&gt;"",F32&lt;&gt;"",G32&lt;&gt;"",H32&lt;&gt;""),"✕",AND(OR($I$32&gt;0,$I$33&gt;0,$I$34&gt;0,$I$35&gt;0,$I$36&gt;0,$I$37&gt;0,$I$38&gt;0),COUNTA($J$32)=1),"○",TRUE,"✕")),"○"),"○")</f>
        <v>○</v>
      </c>
      <c r="AG32" s="75"/>
      <c r="AO32" s="30"/>
      <c r="AP32" s="30"/>
      <c r="AQ32" s="30"/>
      <c r="AR32" s="30"/>
      <c r="AS32" s="30"/>
    </row>
    <row r="33" spans="1:45" ht="17.100000000000001" customHeight="1">
      <c r="A33" s="7">
        <f t="shared" si="5"/>
        <v>45829</v>
      </c>
      <c r="B33" s="46" t="str">
        <f t="shared" si="4"/>
        <v>土</v>
      </c>
      <c r="C33" s="95" t="s">
        <v>23</v>
      </c>
      <c r="D33" s="61"/>
      <c r="E33" s="14"/>
      <c r="F33" s="16"/>
      <c r="G33" s="17"/>
      <c r="H33" s="18"/>
      <c r="I33" s="6" t="str" cm="1">
        <f t="array" ref="I33">IFERROR(_xlfn.IFS(AND(D33&gt;0,E33=""),"--",AND(F33&gt;0,G33=""),"--",VALUE(TEXT(E33-D33,"[h]:mm"))+VALUE(TEXT(G33-F33,"[h]:mm"))-VALUE(TEXT(H33,"[h]:mm"))=0,"",VALUE(TEXT(E33-D33,"[h]:mm"))+VALUE(TEXT(G33-F33,"[h]:mm"))-VALUE(TEXT(H33,"[h]:mm"))&lt;0,"-",TRUE,(E33-D33)+(G33-F33)-H33),"-")</f>
        <v/>
      </c>
      <c r="J33" s="458"/>
      <c r="K33" s="459"/>
      <c r="L33" s="459"/>
      <c r="M33" s="459"/>
      <c r="N33" s="459"/>
      <c r="O33" s="459"/>
      <c r="P33" s="459"/>
      <c r="Q33" s="460"/>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$27)=0),"○",AND(I33="",COUNTA($J$27)=1),IF(OR($I$27&lt;&gt;"",$I$28&lt;&gt;"",$I$29&lt;&gt;"",$I$30&lt;&gt;"",$I$31&lt;&gt;"",$I$32&lt;&gt;"",$I$33&lt;&gt;""),"○","△"),AND(I33&gt;0,COUNTA($J$27)=1),"○",AND(I33="-",COUNTA($J$27)=1),"✕",TRUE,"✕")</f>
        <v>○</v>
      </c>
      <c r="AC33" s="75"/>
      <c r="AD33" s="75" t="str">
        <f t="shared" si="0"/>
        <v>○</v>
      </c>
      <c r="AE33" s="75" t="str" cm="1">
        <f t="array" ref="AE33">_xlfn.IFS(AND(E33&gt;0,D33=""),"✕",AND(G33&gt;0,F33=""),"✕",AND(F33&gt;0,E33&gt;F33),"✕",TRUE,"○")</f>
        <v>○</v>
      </c>
      <c r="AF33" s="189" t="str" cm="1">
        <f t="array" ref="AF33">IF(OR($I$9="管理職/高プロ",$I$9="裁量",$I$9="固定残業代有"),IF(OR(C33="休日",C33="休暇"),IF(AND(D33="",E33="",F33="",G33="",H33="",$J$32=""),"○",_xlfn.IFS(OR(D33&lt;&gt;"",E33&lt;&gt;"",F33&lt;&gt;"",G33&lt;&gt;"",H33&lt;&gt;""),"✕",AND(OR($I$32&gt;0,$I$33&gt;0,$I$34&gt;0,$I$35&gt;0,$I$36&gt;0,$I$37&gt;0,$I$38&gt;0),COUNTA($J$32)=1),"○",TRUE,"✕")),"○"),"○")</f>
        <v>○</v>
      </c>
      <c r="AG33" s="75"/>
      <c r="AO33" s="30"/>
      <c r="AP33" s="30"/>
      <c r="AQ33" s="30"/>
      <c r="AR33" s="30"/>
      <c r="AS33" s="30"/>
    </row>
    <row r="34" spans="1:45" ht="17.100000000000001" customHeight="1">
      <c r="A34" s="7">
        <f t="shared" si="5"/>
        <v>45830</v>
      </c>
      <c r="B34" s="46" t="str">
        <f t="shared" si="4"/>
        <v>日</v>
      </c>
      <c r="C34" s="95" t="s">
        <v>23</v>
      </c>
      <c r="D34" s="61"/>
      <c r="E34" s="14"/>
      <c r="F34" s="16"/>
      <c r="G34" s="17"/>
      <c r="H34" s="18"/>
      <c r="I34" s="6" t="str" cm="1">
        <f t="array" ref="I34">IFERROR(_xlfn.IFS(AND(D34&gt;0,E34=""),"--",AND(F34&gt;0,G34=""),"--",VALUE(TEXT(E34-D34,"[h]:mm"))+VALUE(TEXT(G34-F34,"[h]:mm"))-VALUE(TEXT(H34,"[h]:mm"))=0,"",VALUE(TEXT(E34-D34,"[h]:mm"))+VALUE(TEXT(G34-F34,"[h]:mm"))-VALUE(TEXT(H34,"[h]:mm"))&lt;0,"-",TRUE,(E34-D34)+(G34-F34)-H34),"-")</f>
        <v/>
      </c>
      <c r="J34" s="480"/>
      <c r="K34" s="453"/>
      <c r="L34" s="453"/>
      <c r="M34" s="453"/>
      <c r="N34" s="453"/>
      <c r="O34" s="453"/>
      <c r="P34" s="453"/>
      <c r="Q34" s="454"/>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$34)=0),"○",AND(I34="",COUNTA($J$34)=1),IF(OR($I$34&lt;&gt;"",$I$35&lt;&gt;"",$I$36&lt;&gt;"",$I$37&lt;&gt;"",$I$38&lt;&gt;"",$I$39&lt;&gt;"",$I$40&lt;&gt;""),"○","△"),AND(I34&gt;0,COUNTA($J$34)=1),"○",AND(I34="-",COUNTA($J$34)=1),"✕",TRUE,"✕")</f>
        <v>○</v>
      </c>
      <c r="AC34" s="75"/>
      <c r="AD34" s="75" t="str">
        <f t="shared" si="0"/>
        <v>○</v>
      </c>
      <c r="AE34" s="75" t="str" cm="1">
        <f t="array" ref="AE34">_xlfn.IFS(AND(E34&gt;0,D34=""),"✕",AND(G34&gt;0,F34=""),"✕",AND(F34&gt;0,E34&gt;F34),"✕",TRUE,"○")</f>
        <v>○</v>
      </c>
      <c r="AF34" s="189" t="str" cm="1">
        <f t="array" ref="AF34">IF(OR($I$9="管理職/高プロ",$I$9="裁量",$I$9="固定残業代有"),IF(OR(C34="休日",C34="休暇"),IF(AND(D34="",E34="",F34="",G34="",H34="",$J$32=""),"○",_xlfn.IFS(OR(D34&lt;&gt;"",E34&lt;&gt;"",F34&lt;&gt;"",G34&lt;&gt;"",H34&lt;&gt;""),"✕",AND(OR($I$32&gt;0,$I$33&gt;0,$I$34&gt;0,$I$35&gt;0,$I$36&gt;0,$I$37&gt;0,$I$38&gt;0),COUNTA($J$32)=1),"○",TRUE,"✕")),"○"),"○")</f>
        <v>○</v>
      </c>
      <c r="AG34" s="75"/>
      <c r="AO34" s="30"/>
      <c r="AP34" s="30"/>
      <c r="AQ34" s="30"/>
      <c r="AR34" s="30"/>
      <c r="AS34" s="30"/>
    </row>
    <row r="35" spans="1:45" ht="17.100000000000001" customHeight="1">
      <c r="A35" s="7">
        <f t="shared" si="5"/>
        <v>45831</v>
      </c>
      <c r="B35" s="46" t="str">
        <f t="shared" si="4"/>
        <v>月</v>
      </c>
      <c r="C35" s="95" t="s">
        <v>126</v>
      </c>
      <c r="D35" s="13"/>
      <c r="E35" s="14"/>
      <c r="F35" s="16"/>
      <c r="G35" s="17"/>
      <c r="H35" s="18"/>
      <c r="I35" s="6" t="str" cm="1">
        <f t="array" ref="I35">IFERROR(_xlfn.IFS(AND(D35&gt;0,E35=""),"--",AND(F35&gt;0,G35=""),"--",VALUE(TEXT(E35-D35,"[h]:mm"))+VALUE(TEXT(G35-F35,"[h]:mm"))-VALUE(TEXT(H35,"[h]:mm"))=0,"",VALUE(TEXT(E35-D35,"[h]:mm"))+VALUE(TEXT(G35-F35,"[h]:mm"))-VALUE(TEXT(H35,"[h]:mm"))&lt;0,"-",TRUE,(E35-D35)+(G35-F35)-H35),"-")</f>
        <v/>
      </c>
      <c r="J35" s="455"/>
      <c r="K35" s="456"/>
      <c r="L35" s="456"/>
      <c r="M35" s="456"/>
      <c r="N35" s="456"/>
      <c r="O35" s="456"/>
      <c r="P35" s="456"/>
      <c r="Q35" s="457"/>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$34)=0),"○",AND(I35="",COUNTA($J$34)=1),IF(OR($I$34&lt;&gt;"",$I$35&lt;&gt;"",$I$36&lt;&gt;"",$I$37&lt;&gt;"",$I$38&lt;&gt;"",$I$39&lt;&gt;"",$I$40&lt;&gt;""),"○","△"),AND(I35&gt;0,COUNTA($J$34)=1),"○",AND(I35="-",COUNTA($J$34)=1),"✕",TRUE,"✕")</f>
        <v>○</v>
      </c>
      <c r="AC35" s="75"/>
      <c r="AD35" s="75" t="str">
        <f t="shared" si="0"/>
        <v>○</v>
      </c>
      <c r="AE35" s="75" t="str" cm="1">
        <f t="array" ref="AE35">_xlfn.IFS(AND(E35&gt;0,D35=""),"✕",AND(G35&gt;0,F35=""),"✕",AND(F35&gt;0,E35&gt;F35),"✕",TRUE,"○")</f>
        <v>○</v>
      </c>
      <c r="AF35" s="189" t="str" cm="1">
        <f t="array" ref="AF35">IF(OR($I$9="管理職/高プロ",$I$9="裁量",$I$9="固定残業代有"),IF(OR(C35="休日",C35="休暇"),IF(AND(D35="",E35="",F35="",G35="",H35="",$J$32=""),"○",_xlfn.IFS(OR(D35&lt;&gt;"",E35&lt;&gt;"",F35&lt;&gt;"",G35&lt;&gt;"",H35&lt;&gt;""),"✕",AND(OR($I$32&gt;0,$I$33&gt;0,$I$34&gt;0,$I$35&gt;0,$I$36&gt;0,$I$37&gt;0,$I$38&gt;0),COUNTA($J$32)=1),"○",TRUE,"✕")),"○"),"○")</f>
        <v>○</v>
      </c>
      <c r="AG35" s="75"/>
      <c r="AO35" s="30"/>
      <c r="AP35" s="30"/>
      <c r="AQ35" s="30"/>
      <c r="AR35" s="30"/>
      <c r="AS35" s="30"/>
    </row>
    <row r="36" spans="1:45" ht="17.100000000000001" customHeight="1">
      <c r="A36" s="7">
        <f t="shared" si="5"/>
        <v>45832</v>
      </c>
      <c r="B36" s="46" t="str">
        <f t="shared" si="4"/>
        <v>火</v>
      </c>
      <c r="C36" s="95" t="s">
        <v>126</v>
      </c>
      <c r="D36" s="60"/>
      <c r="E36" s="15"/>
      <c r="F36" s="16"/>
      <c r="G36" s="17"/>
      <c r="H36" s="18"/>
      <c r="I36" s="6" t="str" cm="1">
        <f t="array" ref="I36">IFERROR(_xlfn.IFS(AND(D36&gt;0,E36=""),"--",AND(F36&gt;0,G36=""),"--",VALUE(TEXT(E36-D36,"[h]:mm"))+VALUE(TEXT(G36-F36,"[h]:mm"))-VALUE(TEXT(H36,"[h]:mm"))=0,"",VALUE(TEXT(E36-D36,"[h]:mm"))+VALUE(TEXT(G36-F36,"[h]:mm"))-VALUE(TEXT(H36,"[h]:mm"))&lt;0,"-",TRUE,(E36-D36)+(G36-F36)-H36),"-")</f>
        <v/>
      </c>
      <c r="J36" s="455"/>
      <c r="K36" s="456"/>
      <c r="L36" s="456"/>
      <c r="M36" s="456"/>
      <c r="N36" s="456"/>
      <c r="O36" s="456"/>
      <c r="P36" s="456"/>
      <c r="Q36" s="457"/>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$34)=0),"○",AND(I36="",COUNTA($J$34)=1),IF(OR($I$34&lt;&gt;"",$I$35&lt;&gt;"",$I$36&lt;&gt;"",$I$37&lt;&gt;"",$I$38&lt;&gt;"",$I$39&lt;&gt;"",$I$40&lt;&gt;""),"○","△"),AND(I36&gt;0,COUNTA($J$34)=1),"○",AND(I36="-",COUNTA($J$34)=1),"✕",TRUE,"✕")</f>
        <v>○</v>
      </c>
      <c r="AC36" s="75"/>
      <c r="AD36" s="75" t="str">
        <f t="shared" si="0"/>
        <v>○</v>
      </c>
      <c r="AE36" s="75" t="str" cm="1">
        <f t="array" ref="AE36">_xlfn.IFS(AND(E36&gt;0,D36=""),"✕",AND(G36&gt;0,F36=""),"✕",AND(F36&gt;0,E36&gt;F36),"✕",TRUE,"○")</f>
        <v>○</v>
      </c>
      <c r="AF36" s="189" t="str" cm="1">
        <f t="array" ref="AF36">IF(OR($I$9="管理職/高プロ",$I$9="裁量",$I$9="固定残業代有"),IF(OR(C36="休日",C36="休暇"),IF(AND(D36="",E36="",F36="",G36="",H36="",$J$32=""),"○",_xlfn.IFS(OR(D36&lt;&gt;"",E36&lt;&gt;"",F36&lt;&gt;"",G36&lt;&gt;"",H36&lt;&gt;""),"✕",AND(OR($I$32&gt;0,$I$33&gt;0,$I$34&gt;0,$I$35&gt;0,$I$36&gt;0,$I$37&gt;0,$I$38&gt;0),COUNTA($J$32)=1),"○",TRUE,"✕")),"○"),"○")</f>
        <v>○</v>
      </c>
      <c r="AG36" s="75"/>
      <c r="AO36" s="30"/>
      <c r="AP36" s="30"/>
      <c r="AQ36" s="30"/>
      <c r="AR36" s="30"/>
      <c r="AS36" s="30"/>
    </row>
    <row r="37" spans="1:45" ht="17.100000000000001" customHeight="1">
      <c r="A37" s="7">
        <f t="shared" si="5"/>
        <v>45833</v>
      </c>
      <c r="B37" s="46" t="str">
        <f t="shared" si="4"/>
        <v>水</v>
      </c>
      <c r="C37" s="95" t="s">
        <v>126</v>
      </c>
      <c r="D37" s="60"/>
      <c r="E37" s="15"/>
      <c r="F37" s="16"/>
      <c r="G37" s="17"/>
      <c r="H37" s="18"/>
      <c r="I37" s="6" t="str" cm="1">
        <f t="array" ref="I37">IFERROR(_xlfn.IFS(AND(D37&gt;0,E37=""),"--",AND(F37&gt;0,G37=""),"--",VALUE(TEXT(E37-D37,"[h]:mm"))+VALUE(TEXT(G37-F37,"[h]:mm"))-VALUE(TEXT(H37,"[h]:mm"))=0,"",VALUE(TEXT(E37-D37,"[h]:mm"))+VALUE(TEXT(G37-F37,"[h]:mm"))-VALUE(TEXT(H37,"[h]:mm"))&lt;0,"-",TRUE,(E37-D37)+(G37-F37)-H37),"-")</f>
        <v/>
      </c>
      <c r="J37" s="455"/>
      <c r="K37" s="456"/>
      <c r="L37" s="456"/>
      <c r="M37" s="456"/>
      <c r="N37" s="456"/>
      <c r="O37" s="456"/>
      <c r="P37" s="456"/>
      <c r="Q37" s="457"/>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$34)=0),"○",AND(I37="",COUNTA($J$34)=1),IF(OR($I$34&lt;&gt;"",$I$35&lt;&gt;"",$I$36&lt;&gt;"",$I$37&lt;&gt;"",$I$38&lt;&gt;"",$I$39&lt;&gt;"",$I$40&lt;&gt;""),"○","△"),AND(I37&gt;0,COUNTA($J$34)=1),"○",AND(I37="-",COUNTA($J$34)=1),"✕",TRUE,"✕")</f>
        <v>○</v>
      </c>
      <c r="AC37" s="75"/>
      <c r="AD37" s="75" t="str">
        <f t="shared" si="0"/>
        <v>○</v>
      </c>
      <c r="AE37" s="75" t="str" cm="1">
        <f t="array" ref="AE37">_xlfn.IFS(AND(E37&gt;0,D37=""),"✕",AND(G37&gt;0,F37=""),"✕",AND(F37&gt;0,E37&gt;F37),"✕",TRUE,"○")</f>
        <v>○</v>
      </c>
      <c r="AF37" s="189" t="str" cm="1">
        <f t="array" ref="AF37">IF(OR($I$9="管理職/高プロ",$I$9="裁量",$I$9="固定残業代有"),IF(OR(C37="休日",C37="休暇"),IF(AND(D37="",E37="",F37="",G37="",H37="",$J$32=""),"○",_xlfn.IFS(OR(D37&lt;&gt;"",E37&lt;&gt;"",F37&lt;&gt;"",G37&lt;&gt;"",H37&lt;&gt;""),"✕",AND(OR($I$32&gt;0,$I$33&gt;0,$I$34&gt;0,$I$35&gt;0,$I$36&gt;0,$I$37&gt;0,$I$38&gt;0),COUNTA($J$32)=1),"○",TRUE,"✕")),"○"),"○")</f>
        <v>○</v>
      </c>
      <c r="AG37" s="75"/>
      <c r="AO37" s="30"/>
      <c r="AP37" s="30"/>
      <c r="AQ37" s="30"/>
      <c r="AR37" s="30"/>
      <c r="AS37" s="30"/>
    </row>
    <row r="38" spans="1:45" ht="17.100000000000001" customHeight="1">
      <c r="A38" s="7">
        <f t="shared" si="5"/>
        <v>45834</v>
      </c>
      <c r="B38" s="46" t="str">
        <f t="shared" si="4"/>
        <v>木</v>
      </c>
      <c r="C38" s="95" t="s">
        <v>126</v>
      </c>
      <c r="D38" s="60"/>
      <c r="E38" s="15"/>
      <c r="F38" s="16"/>
      <c r="G38" s="17"/>
      <c r="H38" s="18"/>
      <c r="I38" s="6" t="str" cm="1">
        <f t="array" ref="I38">IFERROR(_xlfn.IFS(AND(D38&gt;0,E38=""),"--",AND(F38&gt;0,G38=""),"--",VALUE(TEXT(E38-D38,"[h]:mm"))+VALUE(TEXT(G38-F38,"[h]:mm"))-VALUE(TEXT(H38,"[h]:mm"))=0,"",VALUE(TEXT(E38-D38,"[h]:mm"))+VALUE(TEXT(G38-F38,"[h]:mm"))-VALUE(TEXT(H38,"[h]:mm"))&lt;0,"-",TRUE,(E38-D38)+(G38-F38)-H38),"-")</f>
        <v/>
      </c>
      <c r="J38" s="455"/>
      <c r="K38" s="456"/>
      <c r="L38" s="456"/>
      <c r="M38" s="456"/>
      <c r="N38" s="456"/>
      <c r="O38" s="456"/>
      <c r="P38" s="456"/>
      <c r="Q38" s="457"/>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$34)=0),"○",AND(I38="",COUNTA($J$34)=1),IF(OR($I$34&lt;&gt;"",$I$35&lt;&gt;"",$I$36&lt;&gt;"",$I$37&lt;&gt;"",$I$38&lt;&gt;"",$I$39&lt;&gt;"",$I$40&lt;&gt;""),"○","△"),AND(I38&gt;0,COUNTA($J$34)=1),"○",AND(I38="-",COUNTA($J$34)=1),"✕",TRUE,"✕")</f>
        <v>○</v>
      </c>
      <c r="AC38" s="75"/>
      <c r="AD38" s="75" t="str">
        <f t="shared" si="0"/>
        <v>○</v>
      </c>
      <c r="AE38" s="75" t="str" cm="1">
        <f t="array" ref="AE38">_xlfn.IFS(AND(E38&gt;0,D38=""),"✕",AND(G38&gt;0,F38=""),"✕",AND(F38&gt;0,E38&gt;F38),"✕",TRUE,"○")</f>
        <v>○</v>
      </c>
      <c r="AF38" s="189" t="str" cm="1">
        <f t="array" ref="AF38">IF(OR($I$9="管理職/高プロ",$I$9="裁量",$I$9="固定残業代有"),IF(OR(C38="休日",C38="休暇"),IF(AND(D38="",E38="",F38="",G38="",H38="",$J$32=""),"○",_xlfn.IFS(OR(D38&lt;&gt;"",E38&lt;&gt;"",F38&lt;&gt;"",G38&lt;&gt;"",H38&lt;&gt;""),"✕",AND(OR($I$32&gt;0,$I$33&gt;0,$I$34&gt;0,$I$35&gt;0,$I$36&gt;0,$I$37&gt;0,$I$38&gt;0),COUNTA($J$32)=1),"○",TRUE,"✕")),"○"),"○")</f>
        <v>○</v>
      </c>
      <c r="AG38" s="75"/>
      <c r="AO38" s="30"/>
      <c r="AP38" s="30"/>
      <c r="AQ38" s="30"/>
      <c r="AR38" s="30"/>
      <c r="AS38" s="30"/>
    </row>
    <row r="39" spans="1:45" ht="17.100000000000001" customHeight="1">
      <c r="A39" s="7">
        <f>A38+1</f>
        <v>45835</v>
      </c>
      <c r="B39" s="46" t="str">
        <f t="shared" si="4"/>
        <v>金</v>
      </c>
      <c r="C39" s="95" t="s">
        <v>126</v>
      </c>
      <c r="D39" s="60"/>
      <c r="E39" s="15"/>
      <c r="F39" s="16"/>
      <c r="G39" s="17"/>
      <c r="H39" s="18"/>
      <c r="I39" s="6" t="str" cm="1">
        <f t="array" ref="I39">IFERROR(_xlfn.IFS(AND(D39&gt;0,E39=""),"--",AND(F39&gt;0,G39=""),"--",VALUE(TEXT(E39-D39,"[h]:mm"))+VALUE(TEXT(G39-F39,"[h]:mm"))-VALUE(TEXT(H39,"[h]:mm"))=0,"",VALUE(TEXT(E39-D39,"[h]:mm"))+VALUE(TEXT(G39-F39,"[h]:mm"))-VALUE(TEXT(H39,"[h]:mm"))&lt;0,"-",TRUE,(E39-D39)+(G39-F39)-H39),"-")</f>
        <v/>
      </c>
      <c r="J39" s="455"/>
      <c r="K39" s="456"/>
      <c r="L39" s="456"/>
      <c r="M39" s="456"/>
      <c r="N39" s="456"/>
      <c r="O39" s="456"/>
      <c r="P39" s="456"/>
      <c r="Q39" s="457"/>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$34)=0),"○",AND(I39="",COUNTA($J$34)=1),IF(OR($I$34&lt;&gt;"",$I$35&lt;&gt;"",$I$36&lt;&gt;"",$I$37&lt;&gt;"",$I$38&lt;&gt;"",$I$39&lt;&gt;"",$I$40&lt;&gt;""),"○","△"),AND(I39&gt;0,COUNTA($J$34)=1),"○",AND(I39="-",COUNTA($J$34)=1),"✕",TRUE,"✕")</f>
        <v>○</v>
      </c>
      <c r="AC39" s="75"/>
      <c r="AD39" s="75" t="str">
        <f t="shared" si="0"/>
        <v>○</v>
      </c>
      <c r="AE39" s="75" t="str" cm="1">
        <f t="array" ref="AE39">_xlfn.IFS(AND(E39&gt;0,D39=""),"✕",AND(G39&gt;0,F39=""),"✕",AND(F39&gt;0,E39&gt;F39),"✕",TRUE,"○")</f>
        <v>○</v>
      </c>
      <c r="AF39" s="189" t="str" cm="1">
        <f t="array" ref="AF39">IF(OR($I$9="管理職/高プロ",$I$9="裁量",$I$9="固定残業代有"),IF(OR(C39="休日",C39="休暇"),IF(AND(D39="",E39="",F39="",G39="",H39="",$J$39=""),"○",_xlfn.IFS(OR(D39&lt;&gt;"",E39&lt;&gt;"",F39&lt;&gt;"",G39&lt;&gt;"",H39&lt;&gt;""),"✕",AND(OR($I$39&gt;0,$I$40&gt;0,$I$41&gt;0,$I$42&gt;0,$I$43&gt;0),COUNTA($J$39)=1),"○",TRUE,"✕")),"○"),"○")</f>
        <v>○</v>
      </c>
      <c r="AG39" s="75"/>
      <c r="AO39" s="30"/>
      <c r="AP39" s="30"/>
      <c r="AQ39" s="30"/>
      <c r="AR39" s="30"/>
      <c r="AS39" s="30"/>
    </row>
    <row r="40" spans="1:45" ht="17.100000000000001" customHeight="1">
      <c r="A40" s="7">
        <f>A39+1</f>
        <v>45836</v>
      </c>
      <c r="B40" s="46" t="str">
        <f t="shared" si="4"/>
        <v>土</v>
      </c>
      <c r="C40" s="95" t="s">
        <v>23</v>
      </c>
      <c r="D40" s="60"/>
      <c r="E40" s="15"/>
      <c r="F40" s="16"/>
      <c r="G40" s="17"/>
      <c r="H40" s="18"/>
      <c r="I40" s="6" t="str" cm="1">
        <f t="array" ref="I40">IFERROR(_xlfn.IFS(AND(D40&gt;0,E40=""),"--",AND(F40&gt;0,G40=""),"--",VALUE(TEXT(E40-D40,"[h]:mm"))+VALUE(TEXT(G40-F40,"[h]:mm"))-VALUE(TEXT(H40,"[h]:mm"))=0,"",VALUE(TEXT(E40-D40,"[h]:mm"))+VALUE(TEXT(G40-F40,"[h]:mm"))-VALUE(TEXT(H40,"[h]:mm"))&lt;0,"-",TRUE,(E40-D40)+(G40-F40)-H40),"-")</f>
        <v/>
      </c>
      <c r="J40" s="458"/>
      <c r="K40" s="459"/>
      <c r="L40" s="459"/>
      <c r="M40" s="459"/>
      <c r="N40" s="459"/>
      <c r="O40" s="459"/>
      <c r="P40" s="459"/>
      <c r="Q40" s="460"/>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$34)=0),"○",AND(I40="",COUNTA($J$34)=1),IF(OR($I$34&lt;&gt;"",$I$35&lt;&gt;"",$I$36&lt;&gt;"",$I$37&lt;&gt;"",$I$38&lt;&gt;"",$I$39&lt;&gt;"",$I$40&lt;&gt;""),"○","△"),AND(I40&gt;0,COUNTA($J$34)=1),"○",AND(I40="-",COUNTA($J$34)=1),"✕",TRUE,"✕")</f>
        <v>○</v>
      </c>
      <c r="AC40" s="75"/>
      <c r="AD40" s="75" t="str">
        <f t="shared" si="0"/>
        <v>○</v>
      </c>
      <c r="AE40" s="75" t="str" cm="1">
        <f t="array" ref="AE40">_xlfn.IFS(AND(E40&gt;0,D40=""),"✕",AND(G40&gt;0,F40=""),"✕",AND(F40&gt;0,E40&gt;F40),"✕",TRUE,"○")</f>
        <v>○</v>
      </c>
      <c r="AF40" s="189" t="str" cm="1">
        <f t="array" ref="AF40">IF(OR($I$9="管理職/高プロ",$I$9="裁量",$I$9="固定残業代有"),IF(OR(C40="休日",C40="休暇"),IF(AND(D40="",E40="",F40="",G40="",H40="",$J$39=""),"○",_xlfn.IFS(OR(D40&lt;&gt;"",E40&lt;&gt;"",F40&lt;&gt;"",G40&lt;&gt;"",H40&lt;&gt;""),"✕",AND(OR($I$39&gt;0,$I$40&gt;0,$I$41&gt;0,$I$42&gt;0,$I$43&gt;0),COUNTA($J$39)=1),"○",TRUE,"✕")),"○"),"○")</f>
        <v>○</v>
      </c>
      <c r="AG40" s="75"/>
      <c r="AO40" s="30"/>
      <c r="AP40" s="30"/>
      <c r="AQ40" s="30"/>
      <c r="AR40" s="30"/>
      <c r="AS40" s="30"/>
    </row>
    <row r="41" spans="1:45" ht="17.100000000000001" customHeight="1">
      <c r="A41" s="7">
        <f>IF(DAY(A40+1)&lt;4,"",A40+1)</f>
        <v>45837</v>
      </c>
      <c r="B41" s="46" t="str">
        <f t="shared" si="4"/>
        <v>日</v>
      </c>
      <c r="C41" s="95" t="s">
        <v>23</v>
      </c>
      <c r="D41" s="61"/>
      <c r="E41" s="14"/>
      <c r="F41" s="16"/>
      <c r="G41" s="17"/>
      <c r="H41" s="18"/>
      <c r="I41" s="6" t="str" cm="1">
        <f t="array" ref="I41">IFERROR(_xlfn.IFS(AND(D41&gt;0,E41=""),"--",AND(F41&gt;0,G41=""),"--",VALUE(TEXT(E41-D41,"[h]:mm"))+VALUE(TEXT(G41-F41,"[h]:mm"))-VALUE(TEXT(H41,"[h]:mm"))=0,"",VALUE(TEXT(E41-D41,"[h]:mm"))+VALUE(TEXT(G41-F41,"[h]:mm"))-VALUE(TEXT(H41,"[h]:mm"))&lt;0,"-",TRUE,(E41-D41)+(G41-F41)-H41),"-")</f>
        <v/>
      </c>
      <c r="J41" s="480"/>
      <c r="K41" s="453"/>
      <c r="L41" s="453"/>
      <c r="M41" s="453"/>
      <c r="N41" s="453"/>
      <c r="O41" s="453"/>
      <c r="P41" s="453"/>
      <c r="Q41" s="454"/>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_xlfn.IFS(AND(D41="",F41="",COUNTA($J$41)=0),"○",AND(I41="",COUNTA($J$41)=1),IF(OR($I$41&lt;&gt;"",$I$42&lt;&gt;"",$I$43&lt;&gt;""),"○","△"),AND(I41&gt;0,COUNTA($J$41)=1),"○",AND(I41="-",COUNTA($J$41)=1),"✕",TRUE,"✕")</f>
        <v>○</v>
      </c>
      <c r="AC41" s="75"/>
      <c r="AD41" s="75" t="str">
        <f t="shared" si="0"/>
        <v>○</v>
      </c>
      <c r="AE41" s="75" t="str" cm="1">
        <f t="array" ref="AE41">_xlfn.IFS(AND(E41&gt;0,D41=""),"✕",AND(G41&gt;0,F41=""),"✕",AND(F41&gt;0,E41&gt;F41),"✕",TRUE,"○")</f>
        <v>○</v>
      </c>
      <c r="AF41" s="189" t="str" cm="1">
        <f t="array" ref="AF41">IF(OR($I$9="管理職/高プロ",$I$9="裁量",$I$9="固定残業代有"),IF(OR(C41="休日",C41="休暇"),IF(AND(D41="",E41="",F41="",G41="",H41="",$J$39=""),"○",_xlfn.IFS(OR(D41&lt;&gt;"",E41&lt;&gt;"",F41&lt;&gt;"",G41&lt;&gt;"",H41&lt;&gt;""),"✕",AND(OR($I$39&gt;0,$I$40&gt;0,$I$41&gt;0,$I$42&gt;0,$I$43&gt;0),COUNTA($J$39)=1),"○",TRUE,"✕")),"○"),"○")</f>
        <v>○</v>
      </c>
      <c r="AG41" s="75"/>
      <c r="AO41" s="30"/>
      <c r="AP41" s="30"/>
      <c r="AQ41" s="30"/>
      <c r="AR41" s="30"/>
      <c r="AS41" s="30"/>
    </row>
    <row r="42" spans="1:45" ht="17.100000000000001" customHeight="1">
      <c r="A42" s="7">
        <f>IF(DAY(A40+2)&lt;4,"",A40+2)</f>
        <v>45838</v>
      </c>
      <c r="B42" s="46" t="str">
        <f t="shared" si="4"/>
        <v>月</v>
      </c>
      <c r="C42" s="95" t="s">
        <v>126</v>
      </c>
      <c r="D42" s="60"/>
      <c r="E42" s="15"/>
      <c r="F42" s="16"/>
      <c r="G42" s="17"/>
      <c r="H42" s="18"/>
      <c r="I42" s="6" t="str" cm="1">
        <f t="array" ref="I42">IFERROR(_xlfn.IFS(AND(D42&gt;0,E42=""),"--",AND(F42&gt;0,G42=""),"--",VALUE(TEXT(E42-D42,"[h]:mm"))+VALUE(TEXT(G42-F42,"[h]:mm"))-VALUE(TEXT(H42,"[h]:mm"))=0,"",VALUE(TEXT(E42-D42,"[h]:mm"))+VALUE(TEXT(G42-F42,"[h]:mm"))-VALUE(TEXT(H42,"[h]:mm"))&lt;0,"-",TRUE,(E42-D42)+(G42-F42)-H42),"-")</f>
        <v/>
      </c>
      <c r="J42" s="455"/>
      <c r="K42" s="456"/>
      <c r="L42" s="456"/>
      <c r="M42" s="456"/>
      <c r="N42" s="456"/>
      <c r="O42" s="456"/>
      <c r="P42" s="456"/>
      <c r="Q42" s="457"/>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_xlfn.IFS(AND(D42="",F42="",COUNTA($J$41)=0),"○",AND(I42="",COUNTA($J$41)=1),IF(OR($I$41&lt;&gt;"",$I$42&lt;&gt;"",$I$43&lt;&gt;""),"○","△"),AND(I42&gt;0,COUNTA($J$41)=1),"○",AND(I42="-",COUNTA($J$41)=1),"✕",TRUE,"✕")</f>
        <v>○</v>
      </c>
      <c r="AC42" s="75"/>
      <c r="AD42" s="75" t="str">
        <f t="shared" si="0"/>
        <v>○</v>
      </c>
      <c r="AE42" s="75" t="str" cm="1">
        <f t="array" ref="AE42">_xlfn.IFS(AND(E42&gt;0,D42=""),"✕",AND(G42&gt;0,F42=""),"✕",AND(F42&gt;0,E42&gt;F42),"✕",TRUE,"○")</f>
        <v>○</v>
      </c>
      <c r="AF42" s="189" t="str" cm="1">
        <f t="array" ref="AF42">IF(OR($I$9="管理職/高プロ",$I$9="裁量",$I$9="固定残業代有"),IF(OR(C42="休日",C42="休暇"),IF(AND(D42="",E42="",F42="",G42="",H42="",$J$39=""),"○",_xlfn.IFS(OR(D42&lt;&gt;"",E42&lt;&gt;"",F42&lt;&gt;"",G42&lt;&gt;"",H42&lt;&gt;""),"✕",AND(OR($I$39&gt;0,$I$40&gt;0,$I$41&gt;0,$I$42&gt;0,$I$43&gt;0),COUNTA($J$39)=1),"○",TRUE,"✕")),"○"),"○")</f>
        <v>○</v>
      </c>
      <c r="AG42" s="75"/>
      <c r="AO42" s="30"/>
      <c r="AP42" s="30"/>
      <c r="AQ42" s="30"/>
      <c r="AR42" s="30"/>
      <c r="AS42" s="30"/>
    </row>
    <row r="43" spans="1:45" ht="17.100000000000001" customHeight="1" thickBot="1">
      <c r="A43" s="8" t="str">
        <f>IF(DAY(A40+3)&lt;4,"",A40+3)</f>
        <v/>
      </c>
      <c r="B43" s="48" t="str">
        <f t="shared" si="4"/>
        <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481"/>
      <c r="K43" s="482"/>
      <c r="L43" s="482"/>
      <c r="M43" s="482"/>
      <c r="N43" s="482"/>
      <c r="O43" s="482"/>
      <c r="P43" s="482"/>
      <c r="Q43" s="483"/>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_xlfn.IFS(AND(D43="",F43="",COUNTA($J$41)=0),"○",AND(I43="",COUNTA($J$41)=1),IF(OR($I$41&lt;&gt;"",$I$42&lt;&gt;"",$I$43&lt;&gt;""),"○","△"),AND(I43&gt;0,COUNTA($J$41)=1),"○",AND(I43="-",COUNTA($J$41)=1),"✕",TRUE,"✕")</f>
        <v>○</v>
      </c>
      <c r="AC43" s="75"/>
      <c r="AD43" s="75" t="str">
        <f t="shared" si="0"/>
        <v>○</v>
      </c>
      <c r="AE43" s="75" t="str" cm="1">
        <f t="array" ref="AE43">_xlfn.IFS(AND(E43&gt;0,D43=""),"✕",AND(G43&gt;0,F43=""),"✕",AND(F43&gt;0,E43&gt;F43),"✕",TRUE,"○")</f>
        <v>○</v>
      </c>
      <c r="AF43" s="189" t="str" cm="1">
        <f t="array" ref="AF43">IF(OR($I$9="管理職/高プロ",$I$9="裁量",$I$9="固定残業代有"),IF(OR(C43="休日",C43="休暇"),IF(AND(D43="",E43="",F43="",G43="",H43="",$J$39=""),"○",_xlfn.IFS(OR(D43&lt;&gt;"",E43&lt;&gt;"",F43&lt;&gt;"",G43&lt;&gt;"",H43&lt;&gt;""),"✕",AND(OR($I$39&gt;0,$I$40&gt;0,$I$41&gt;0,$I$42&gt;0,$I$43&gt;0),COUNTA($J$39)=1),"○",TRUE,"✕")),"○"),"○")</f>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352" t="s">
        <v>10</v>
      </c>
      <c r="B46" s="353"/>
      <c r="C46" s="353"/>
      <c r="D46" s="353"/>
      <c r="E46" s="353"/>
      <c r="F46" s="353"/>
      <c r="G46" s="353"/>
      <c r="H46" s="353"/>
      <c r="I46" s="353"/>
      <c r="J46" s="353"/>
      <c r="K46" s="353"/>
      <c r="L46" s="353"/>
      <c r="M46" s="353"/>
      <c r="N46" s="353"/>
      <c r="O46" s="353"/>
      <c r="P46" s="353"/>
      <c r="Q46" s="354"/>
      <c r="AO46" s="30"/>
      <c r="AP46" s="30"/>
      <c r="AQ46" s="30"/>
      <c r="AR46" s="30"/>
      <c r="AS46" s="30"/>
    </row>
    <row r="47" spans="1:45" ht="10.5" customHeight="1" thickBot="1">
      <c r="A47" s="41"/>
      <c r="B47" s="65"/>
      <c r="C47" s="65"/>
      <c r="D47" s="355"/>
      <c r="E47" s="355"/>
      <c r="F47" s="66"/>
      <c r="G47" s="66"/>
      <c r="H47" s="66"/>
      <c r="I47" s="66"/>
      <c r="J47" s="355"/>
      <c r="K47" s="355"/>
      <c r="L47" s="355"/>
      <c r="M47" s="355"/>
      <c r="N47" s="355"/>
      <c r="O47" s="355"/>
      <c r="P47" s="355"/>
      <c r="Q47" s="356"/>
      <c r="AO47" s="30"/>
      <c r="AP47" s="30"/>
      <c r="AQ47" s="30"/>
      <c r="AR47" s="30"/>
      <c r="AS47" s="30"/>
    </row>
    <row r="48" spans="1:45" ht="17.100000000000001" customHeight="1" thickBot="1">
      <c r="A48" s="11"/>
      <c r="B48" s="357" t="s">
        <v>12</v>
      </c>
      <c r="C48" s="358"/>
      <c r="D48" s="359"/>
      <c r="E48" s="360"/>
      <c r="F48" s="64" t="s">
        <v>13</v>
      </c>
      <c r="G48" s="361"/>
      <c r="H48" s="362"/>
      <c r="I48" s="362"/>
      <c r="J48" s="363"/>
      <c r="K48" s="64" t="s">
        <v>11</v>
      </c>
      <c r="L48" s="410"/>
      <c r="M48" s="362"/>
      <c r="N48" s="362"/>
      <c r="O48" s="362"/>
      <c r="P48" s="36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406" t="s">
        <v>55</v>
      </c>
      <c r="B50" s="406"/>
      <c r="C50" s="406"/>
      <c r="D50" s="406"/>
      <c r="E50" s="406"/>
      <c r="F50" s="406"/>
      <c r="G50" s="406"/>
      <c r="H50" s="406"/>
      <c r="I50" s="406"/>
      <c r="J50" s="406"/>
      <c r="K50" s="406"/>
      <c r="L50" s="406"/>
      <c r="M50" s="406"/>
      <c r="N50" s="406"/>
      <c r="O50" s="406"/>
      <c r="P50" s="406"/>
      <c r="Q50" s="406"/>
      <c r="AO50" s="30"/>
      <c r="AP50" s="30"/>
      <c r="AQ50" s="30"/>
      <c r="AR50" s="30"/>
      <c r="AS50" s="30"/>
    </row>
    <row r="51" spans="1:45" ht="21" customHeight="1">
      <c r="A51" s="407"/>
      <c r="B51" s="407"/>
      <c r="C51" s="407"/>
      <c r="D51" s="407"/>
      <c r="E51" s="407"/>
      <c r="F51" s="407"/>
      <c r="G51" s="407"/>
      <c r="H51" s="407"/>
      <c r="I51" s="407"/>
      <c r="J51" s="407"/>
      <c r="K51" s="407"/>
      <c r="L51" s="407"/>
      <c r="M51" s="407"/>
      <c r="N51" s="407"/>
      <c r="O51" s="407"/>
      <c r="P51" s="407"/>
      <c r="Q51" s="407"/>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408" t="s">
        <v>144</v>
      </c>
      <c r="M53" s="409"/>
      <c r="N53" s="220" t="s">
        <v>21</v>
      </c>
      <c r="O53" s="221"/>
      <c r="P53" s="221"/>
      <c r="Q53" s="221"/>
      <c r="AI53" s="76"/>
    </row>
    <row r="54" spans="1:45" ht="12" hidden="1" outlineLevel="1" thickBot="1">
      <c r="A54" s="222">
        <f>$B$10</f>
        <v>21</v>
      </c>
      <c r="B54" s="223">
        <f>G10</f>
        <v>0</v>
      </c>
      <c r="C54" s="223"/>
      <c r="D54" s="224">
        <f>N10</f>
        <v>0</v>
      </c>
      <c r="E54" s="224">
        <f>COUNTIF($C$13:$C$43,"休暇")</f>
        <v>0</v>
      </c>
      <c r="F54" s="225">
        <f>A54-E54</f>
        <v>21</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97" t="str" cm="1">
        <f t="array" ref="L54">_xlfn.IFS(N54="裁量労働制",L57,N54="固定残業制",L58,N54="管理職",L56,N54="一般従業員",L59,N54="(大学・国研等)管理職",L60,N54="(大学・国研等)裁量労働制",L61,TRUE,"-")</f>
        <v>-</v>
      </c>
      <c r="M54" s="398"/>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21</v>
      </c>
      <c r="B56" s="223">
        <f>B54</f>
        <v>0</v>
      </c>
      <c r="C56" s="223"/>
      <c r="D56" s="233"/>
      <c r="E56" s="224">
        <f>E54</f>
        <v>0</v>
      </c>
      <c r="F56" s="225">
        <f>A56-E56</f>
        <v>21</v>
      </c>
      <c r="G56" s="233">
        <f>G54</f>
        <v>0</v>
      </c>
      <c r="H56" s="224">
        <f>H54</f>
        <v>0</v>
      </c>
      <c r="I56" s="224">
        <f>I54</f>
        <v>0</v>
      </c>
      <c r="J56" s="233">
        <f>J54</f>
        <v>0</v>
      </c>
      <c r="K56" s="219"/>
      <c r="L56" s="397">
        <f>ROUNDDOWN(IF((B56*F56-G56)&gt;=(H56+I56+J56),H56+J56,IF((B56*F56-G56)&lt;=(H56+I56+J56),(B56*F56-G56)*(H56+J56)/(H56+I56+J56))),2)</f>
        <v>0</v>
      </c>
      <c r="M56" s="398"/>
      <c r="N56" s="228" t="s">
        <v>84</v>
      </c>
      <c r="O56" s="228"/>
      <c r="P56" s="228"/>
      <c r="Q56" s="228"/>
    </row>
    <row r="57" spans="1:45" ht="12" hidden="1" outlineLevel="1" thickBot="1">
      <c r="A57" s="222">
        <f>A54</f>
        <v>21</v>
      </c>
      <c r="B57" s="223">
        <f>B54</f>
        <v>0</v>
      </c>
      <c r="C57" s="223"/>
      <c r="D57" s="234">
        <f>D54</f>
        <v>0</v>
      </c>
      <c r="E57" s="224">
        <f>E54</f>
        <v>0</v>
      </c>
      <c r="F57" s="225">
        <f>A57-E57</f>
        <v>21</v>
      </c>
      <c r="G57" s="233">
        <f>G54</f>
        <v>0</v>
      </c>
      <c r="H57" s="224">
        <f>H54</f>
        <v>0</v>
      </c>
      <c r="I57" s="224">
        <f>I54</f>
        <v>0</v>
      </c>
      <c r="J57" s="224">
        <f>J54</f>
        <v>0</v>
      </c>
      <c r="K57" s="219"/>
      <c r="L57" s="397">
        <f>ROUNDDOWN(IF((D57*F57-G57)&gt;=(H57+I57),H57,IF((D57*F57-G57)&lt;(H57+I57),(D57*F57-G57)/(H57+I57)*H57))+J57,2)</f>
        <v>0</v>
      </c>
      <c r="M57" s="398"/>
      <c r="N57" s="228" t="s">
        <v>16</v>
      </c>
      <c r="O57" s="228"/>
      <c r="P57" s="228"/>
      <c r="Q57" s="228"/>
    </row>
    <row r="58" spans="1:45" ht="12" hidden="1" outlineLevel="1" thickBot="1">
      <c r="A58" s="222">
        <f>A54</f>
        <v>21</v>
      </c>
      <c r="B58" s="223">
        <f>B54</f>
        <v>0</v>
      </c>
      <c r="C58" s="223"/>
      <c r="D58" s="234">
        <f>D54</f>
        <v>0</v>
      </c>
      <c r="E58" s="224">
        <f>E54</f>
        <v>0</v>
      </c>
      <c r="F58" s="225">
        <f>A58-E58</f>
        <v>21</v>
      </c>
      <c r="G58" s="233">
        <f>G54</f>
        <v>0</v>
      </c>
      <c r="H58" s="224">
        <f>H54</f>
        <v>0</v>
      </c>
      <c r="I58" s="224">
        <f>I54</f>
        <v>0</v>
      </c>
      <c r="J58" s="224">
        <f>J54</f>
        <v>0</v>
      </c>
      <c r="K58" s="219"/>
      <c r="L58" s="397">
        <f>ROUNDDOWN(IF((B58*F58-G58)&gt;=(H58+I58),H58,IF((H58+I58)&lt;(B58*F58-G58+D58),(B58*F58-G58)*H58/(H58+I58),(B58*F58-G58)*H58/(H58+I58)+((H58+I58)-(B58*F58-G58+D58))*H58/(H58+I58)))+J58,2)</f>
        <v>0</v>
      </c>
      <c r="M58" s="398"/>
      <c r="N58" s="228" t="s">
        <v>17</v>
      </c>
      <c r="O58" s="228"/>
      <c r="P58" s="228"/>
      <c r="Q58" s="228"/>
    </row>
    <row r="59" spans="1:45" ht="12" hidden="1" outlineLevel="1" thickBot="1">
      <c r="A59" s="235"/>
      <c r="B59" s="235"/>
      <c r="C59" s="235"/>
      <c r="D59" s="236"/>
      <c r="E59" s="236"/>
      <c r="F59" s="236"/>
      <c r="G59" s="236"/>
      <c r="H59" s="236"/>
      <c r="I59" s="236"/>
      <c r="J59" s="236"/>
      <c r="K59" s="235"/>
      <c r="L59" s="397">
        <f>H54+J54</f>
        <v>0</v>
      </c>
      <c r="M59" s="398"/>
      <c r="N59" s="228" t="s">
        <v>18</v>
      </c>
      <c r="O59" s="228"/>
      <c r="P59" s="228"/>
      <c r="Q59" s="228"/>
    </row>
    <row r="60" spans="1:45" ht="14.25" hidden="1" outlineLevel="1" thickBot="1">
      <c r="A60" s="222">
        <f>A54</f>
        <v>21</v>
      </c>
      <c r="B60" s="223">
        <f>B54</f>
        <v>0</v>
      </c>
      <c r="C60" s="223"/>
      <c r="D60" s="234"/>
      <c r="E60" s="224">
        <f>E54</f>
        <v>0</v>
      </c>
      <c r="F60" s="225">
        <f>A60-E60</f>
        <v>21</v>
      </c>
      <c r="G60" s="233"/>
      <c r="H60" s="224">
        <f>H54</f>
        <v>0</v>
      </c>
      <c r="I60" s="224">
        <f>I54</f>
        <v>0</v>
      </c>
      <c r="J60" s="224">
        <f>J54</f>
        <v>0</v>
      </c>
      <c r="K60" s="219"/>
      <c r="L60" s="397">
        <f>ROUNDDOWN(IF((A60*B60)&gt;=(H60+J60+I60),(A60*B60),IF((A60*B60)&lt;(H60+J60+I60),(H60+J60+I60))),2)</f>
        <v>0</v>
      </c>
      <c r="M60" s="399"/>
      <c r="N60" s="237" t="s">
        <v>108</v>
      </c>
      <c r="O60" s="228"/>
      <c r="P60" s="228"/>
      <c r="Q60" s="228"/>
    </row>
    <row r="61" spans="1:45" ht="14.25" hidden="1" outlineLevel="1" thickBot="1">
      <c r="A61" s="222">
        <f>A54</f>
        <v>21</v>
      </c>
      <c r="B61" s="223">
        <f>B54</f>
        <v>0</v>
      </c>
      <c r="C61" s="223"/>
      <c r="D61" s="234">
        <f>D54</f>
        <v>0</v>
      </c>
      <c r="E61" s="224">
        <f>E54</f>
        <v>0</v>
      </c>
      <c r="F61" s="225">
        <f>A61-E61</f>
        <v>21</v>
      </c>
      <c r="G61" s="233">
        <f>G54</f>
        <v>0</v>
      </c>
      <c r="H61" s="224">
        <f>H54</f>
        <v>0</v>
      </c>
      <c r="I61" s="224">
        <f>I54</f>
        <v>0</v>
      </c>
      <c r="J61" s="224">
        <f>J54</f>
        <v>0</v>
      </c>
      <c r="K61" s="219"/>
      <c r="L61" s="397">
        <f>ROUNDDOWN(IF((A61*D61)+G61&gt;=(H61+J61+I61),(A61*D61)+G61,IF((A61*D61)+G61&lt;(H61+J61+I61),(H61+J61+I61))),2)</f>
        <v>0</v>
      </c>
      <c r="M61" s="399"/>
      <c r="N61" s="237" t="s">
        <v>109</v>
      </c>
      <c r="O61" s="228"/>
      <c r="P61" s="228"/>
      <c r="Q61" s="228"/>
    </row>
    <row r="62" spans="1:45" ht="12" hidden="1" outlineLevel="1" thickBot="1">
      <c r="A62" s="235"/>
      <c r="B62" s="235"/>
      <c r="C62" s="235"/>
      <c r="D62" s="235"/>
      <c r="E62" s="235"/>
      <c r="F62" s="235"/>
      <c r="G62" s="235"/>
      <c r="H62" s="235"/>
      <c r="I62" s="235"/>
      <c r="J62" s="235"/>
      <c r="K62" s="235"/>
      <c r="L62" s="238"/>
      <c r="M62" s="238"/>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40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01"/>
      <c r="D64" s="402" t="str" cm="1">
        <f t="array" ref="D64">IF(AND(B95="",B126="",B157=""),"●",IF(_xlfn.IFS($N$54="管理職",B95,$N$54="裁量労働制",B126,$N$54="固定残業制",B157,TRUE,"")=0,"",_xlfn.IFS($N$54="管理職",B95,$N$54="裁量労働制",B126,$N$54="固定残業制",B157,TRUE,"")))</f>
        <v/>
      </c>
      <c r="E64" s="403"/>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40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05"/>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424"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25"/>
      <c r="N68" s="425"/>
      <c r="O68" s="426"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7"/>
      <c r="Q68" s="119"/>
    </row>
    <row r="69" spans="1:18" ht="16.5" customHeight="1">
      <c r="A69" s="115"/>
      <c r="B69" s="428"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9"/>
      <c r="D69" s="430"/>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1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1"/>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414" t="str" cm="1">
        <f t="array" ref="B71">IF(AND(B101="",B132="",B163=""),"●",IF(_xlfn.IFS($N$54="管理職",B101,$N$54="裁量労働制",B132,$N$54="固定残業制",B163,TRUE,"")=0,"",_xlfn.IFS($N$54="管理職",B101,$N$54="裁量労働制",B132,$N$54="固定残業制",B163,TRUE,"")))</f>
        <v/>
      </c>
      <c r="C71" s="414"/>
      <c r="D71" s="414"/>
      <c r="E71" s="414"/>
      <c r="F71" s="414"/>
      <c r="G71" s="432" t="str" cm="1">
        <f t="array" ref="G71">IF(AND(H101="",H132="",H163=""),"●",IF(_xlfn.IFS($N$54="管理職",H101,$N$54="裁量労働制",H132,$N$54="固定残業制",H163,TRUE,"")=0,"",_xlfn.IFS($N$54="管理職",H101,$N$54="裁量労働制",H132,$N$54="固定残業制",H163,TRUE,"")))</f>
        <v/>
      </c>
      <c r="H71" s="432"/>
      <c r="I71" s="80"/>
      <c r="J71" s="80"/>
      <c r="K71" s="239"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411" t="str" cm="1">
        <f t="array" ref="B72">IF(AND(B102="",B133="",B164=""),"●",IF(_xlfn.IFS($N$54="管理職",B102,$N$54="裁量労働制",B133,$N$54="固定残業制",B164,TRUE,"")=0,"",_xlfn.IFS($N$54="管理職",B102,$N$54="裁量労働制",B133,$N$54="固定残業制",B164,TRUE,"")))</f>
        <v/>
      </c>
      <c r="C72" s="412"/>
      <c r="D72" s="413"/>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0"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414" t="str" cm="1">
        <f t="array" ref="B76">IF(AND(B106="",B137="",B166=""),"●",IF(_xlfn.IFS($N$54="管理職",B106,$N$54="裁量労働制",B137,$N$54="固定残業制",B166,TRUE,"")=0,"",_xlfn.IFS($N$54="管理職",B106,$N$54="裁量労働制",B137,$N$54="固定残業制",B166,TRUE,"")))</f>
        <v/>
      </c>
      <c r="C76" s="414"/>
      <c r="D76" s="414"/>
      <c r="E76" s="414"/>
      <c r="F76" s="414"/>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415" t="str" cm="1">
        <f t="array" ref="B78">IF(AND(B108="",B139="",B168=""),"●",IF(_xlfn.IFS($N$54="管理職",B108,$N$54="裁量労働制",B139,$N$54="固定残業制",B168,TRUE,"")=0,"",_xlfn.IFS($N$54="管理職",B108,$N$54="裁量労働制",B139,$N$54="固定残業制",B168,TRUE,"")))</f>
        <v/>
      </c>
      <c r="C78" s="416"/>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2"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417" t="str" cm="1">
        <f t="array" ref="B83">IF(AND(B114="",B145="",B174=""),"●",IF(_xlfn.IFS($N$54="管理職",B114,$N$54="裁量労働制",B145,$N$54="固定残業制",B174,TRUE,"")=0,"",_xlfn.IFS($N$54="管理職",B114,$N$54="裁量労働制",B145,$N$54="固定残業制",B174,TRUE,"")))</f>
        <v/>
      </c>
      <c r="C83" s="418"/>
      <c r="D83" s="418"/>
      <c r="E83" s="419"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420"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421" t="str" cm="1">
        <f t="array" ref="B84">IF(AND(B115="",B146="",B175=""),"●",IF(_xlfn.IFS($N$54="管理職",B115,$N$54="裁量労働制",B146,$N$54="固定残業制",B175,TRUE,"")=0,"",_xlfn.IFS($N$54="管理職",B115,$N$54="裁量労働制",B146,$N$54="固定残業制",B175,TRUE,"")))</f>
        <v/>
      </c>
      <c r="C84" s="422" t="str" cm="1">
        <f t="array" ref="C84">IF(AND(C115="",C146="",C175=""),"●",IF(_xlfn.IFS($N$54="管理職",C115,$N$54="裁量労働制",C146,$N$54="固定残業制",C175,TRUE,"")=0,"",_xlfn.IFS($N$54="管理職",C115,$N$54="裁量労働制",C146,$N$54="固定残業制",C175,TRUE,"")))</f>
        <v>●</v>
      </c>
      <c r="D84" s="423"/>
      <c r="E84" s="418"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420"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417" t="str" cm="1">
        <f t="array" ref="B87">IF(AND(B118="",B149="",B178=""),"●",IF(_xlfn.IFS($N$54="管理職",B118,$N$54="裁量労働制",B149,$N$54="固定残業制",B178,TRUE,"")=0,"",_xlfn.IFS($N$54="管理職",B118,$N$54="裁量労働制",B149,$N$54="固定残業制",B178,TRUE,"")))</f>
        <v/>
      </c>
      <c r="C87" s="418"/>
      <c r="D87" s="418"/>
      <c r="E87" s="419"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420"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421" t="str" cm="1">
        <f t="array" ref="B88">IF(AND(B119="",B150="",B179=""),"●",IF(_xlfn.IFS($N$54="管理職",B119,$N$54="裁量労働制",B150,$N$54="固定残業制",B179,TRUE,"")=0,"",_xlfn.IFS($N$54="管理職",B119,$N$54="裁量労働制",B150,$N$54="固定残業制",B179,TRUE,"")))</f>
        <v/>
      </c>
      <c r="C88" s="422" t="str" cm="1">
        <f t="array" ref="C88">IF(AND(C119="",C150="",C179=""),"●",IF(_xlfn.IFS($N$54="管理職",C119,$N$54="裁量労働制",C150,$N$54="固定残業制",C179,TRUE,"")=0,"",_xlfn.IFS($N$54="管理職",C119,$N$54="裁量労働制",C150,$N$54="固定残業制",C179,TRUE,"")))</f>
        <v>●</v>
      </c>
      <c r="D88" s="423"/>
      <c r="E88" s="418"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420"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419" t="str" cm="1">
        <f t="array" ref="G90">IF(AND(G121="",G152="",G181=""),"●",IF(_xlfn.IFS($N$54="管理職",G121,$N$54="裁量労働制",G152,$N$54="固定残業制",G181,TRUE,"")=0,"",_xlfn.IFS($N$54="管理職",G121,$N$54="裁量労働制",G152,$N$54="固定残業制",G181,TRUE,"")))</f>
        <v/>
      </c>
      <c r="H90" s="3"/>
      <c r="I90" s="3"/>
      <c r="J90" s="243" t="str" cm="1">
        <f t="array" ref="J90">IF(AND(J121="",J152="",J181=""),"●",IF(_xlfn.IFS($N$54="管理職",J121,$N$54="裁量労働制",J152,$N$54="固定残業制",J181,TRUE,"")=0,"",_xlfn.IFS($N$54="管理職",J121,$N$54="裁量労働制",J152,$N$54="固定残業制",J181,TRUE,"")))</f>
        <v/>
      </c>
      <c r="K90" s="88"/>
      <c r="L90" s="44"/>
      <c r="M90" s="440" t="str" cm="1">
        <f t="array" ref="M90">IF(AND(M121="",M152="",M181=""),"●",IF(_xlfn.IFS($N$54="管理職",M121,$N$54="裁量労働制",M152,$N$54="固定残業制",M181,TRUE,"")=0,"",_xlfn.IFS($N$54="管理職",M121,$N$54="裁量労働制",M152,$N$54="固定残業制",M181,TRUE,"")))</f>
        <v/>
      </c>
      <c r="N90" s="441"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442" t="str" cm="1">
        <f t="array" ref="B91">IF(AND(B122="",B153="",B182=""),"●",IF(_xlfn.IFS($N$54="管理職",B122,$N$54="裁量労働制",B153,$N$54="固定残業制",B182,TRUE,"")=0,"",_xlfn.IFS($N$54="管理職",B122,$N$54="裁量労働制",B153,$N$54="固定残業制",B182,TRUE,"")))</f>
        <v/>
      </c>
      <c r="C91" s="423" t="str" cm="1">
        <f t="array" ref="C91">IF(AND(C122="",C153="",C182=""),"●",IF(_xlfn.IFS($N$54="管理職",C122,$N$54="裁量労働制",C153,$N$54="固定残業制",C182,TRUE,"")=0,"",_xlfn.IFS($N$54="管理職",C122,$N$54="裁量労働制",C153,$N$54="固定残業制",C182,TRUE,"")))</f>
        <v>●</v>
      </c>
      <c r="D91" s="139"/>
      <c r="E91" s="87"/>
      <c r="F91" s="244" t="str" cm="1">
        <f t="array" ref="F91">IF(AND(F122="",F153="",F182=""),"●",IF(_xlfn.IFS($N$54="管理職",F122,$N$54="裁量労働制",F153,$N$54="固定残業制",F182,TRUE,"")=0,"",_xlfn.IFS($N$54="管理職",F122,$N$54="裁量労働制",F153,$N$54="固定残業制",F182,TRUE,"")))</f>
        <v/>
      </c>
      <c r="G91" s="418"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50" t="s">
        <v>56</v>
      </c>
      <c r="B93" s="245" t="s">
        <v>135</v>
      </c>
      <c r="C93" s="246"/>
      <c r="D93" s="247"/>
      <c r="E93" s="247"/>
      <c r="F93" s="247"/>
      <c r="G93" s="247"/>
      <c r="H93" s="247"/>
      <c r="I93" s="247"/>
      <c r="J93" s="248"/>
      <c r="K93" s="248"/>
      <c r="L93" s="248"/>
      <c r="M93" s="248"/>
      <c r="N93" s="248"/>
      <c r="O93" s="248"/>
      <c r="P93" s="248"/>
      <c r="Q93" s="251"/>
    </row>
    <row r="94" spans="1:18" ht="16.5" hidden="1" outlineLevel="1">
      <c r="A94" s="252"/>
      <c r="B94" s="253" t="str">
        <f>$A$53</f>
        <v>所定労働日数(日/月)</v>
      </c>
      <c r="C94" s="249"/>
      <c r="D94" s="252"/>
      <c r="E94" s="236">
        <f>$A$54</f>
        <v>21</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21</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464">
        <f>O95</f>
        <v>0</v>
      </c>
      <c r="C99" s="465"/>
      <c r="D99" s="275"/>
      <c r="E99" s="276" t="str" cm="1">
        <f t="array" ref="E99">_xlfn.IFS(B99&lt;G99,"＜",B99&gt;=G99,"≧",TRUE,"")</f>
        <v>≧</v>
      </c>
      <c r="F99" s="257"/>
      <c r="G99" s="277">
        <f>$H$54+$I$54+$J$54</f>
        <v>0</v>
      </c>
      <c r="H99" s="252" t="s">
        <v>57</v>
      </c>
      <c r="I99" s="263" t="s">
        <v>58</v>
      </c>
      <c r="J99" s="277">
        <f>$H$54</f>
        <v>0</v>
      </c>
      <c r="K99" s="276" t="s">
        <v>86</v>
      </c>
      <c r="L99" s="439">
        <f>$I$54</f>
        <v>0</v>
      </c>
      <c r="M99" s="46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49"/>
      <c r="D100" s="275"/>
      <c r="E100" s="275"/>
      <c r="F100" s="275"/>
      <c r="G100" s="252"/>
      <c r="H100" s="277"/>
      <c r="I100" s="275" t="s">
        <v>87</v>
      </c>
      <c r="J100" s="275" t="s">
        <v>87</v>
      </c>
      <c r="K100" s="275" t="s">
        <v>87</v>
      </c>
      <c r="L100" s="249"/>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49"/>
      <c r="D101" s="275"/>
      <c r="E101" s="276"/>
      <c r="F101" s="266"/>
      <c r="G101" s="257"/>
      <c r="H101" s="277"/>
      <c r="I101" s="252"/>
      <c r="J101" s="263"/>
      <c r="K101" s="277"/>
      <c r="L101" s="249"/>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49"/>
      <c r="D102" s="275"/>
      <c r="E102" s="276"/>
      <c r="F102" s="277">
        <f>$H$54</f>
        <v>0</v>
      </c>
      <c r="G102" s="263"/>
      <c r="H102" s="252" t="s">
        <v>86</v>
      </c>
      <c r="I102" s="257"/>
      <c r="J102" s="256" t="str">
        <f>$J$53</f>
        <v>休日NEDO従事時間(h/月)</v>
      </c>
      <c r="K102" s="277"/>
      <c r="L102" s="249"/>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49"/>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49"/>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49"/>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49"/>
      <c r="D106" s="275"/>
      <c r="E106" s="219"/>
      <c r="F106" s="266"/>
      <c r="G106" s="277"/>
      <c r="H106" s="249"/>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439"/>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433">
        <f>O95</f>
        <v>0</v>
      </c>
      <c r="C108" s="434"/>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438"/>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49"/>
      <c r="D125" s="252"/>
      <c r="E125" s="236">
        <f>$A$54</f>
        <v>21</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21</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433">
        <f>O126</f>
        <v>0</v>
      </c>
      <c r="C130" s="434"/>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49"/>
      <c r="D131" s="275" t="s">
        <v>87</v>
      </c>
      <c r="E131" s="275" t="s">
        <v>87</v>
      </c>
      <c r="F131" s="275" t="s">
        <v>87</v>
      </c>
      <c r="G131" s="252"/>
      <c r="H131" s="277"/>
      <c r="I131" s="252"/>
      <c r="J131" s="263"/>
      <c r="K131" s="277"/>
      <c r="L131" s="249"/>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49"/>
      <c r="D132" s="275"/>
      <c r="E132" s="276"/>
      <c r="F132" s="266"/>
      <c r="G132" s="257"/>
      <c r="H132" s="277"/>
      <c r="I132" s="252"/>
      <c r="J132" s="263"/>
      <c r="K132" s="277"/>
      <c r="L132" s="249"/>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49"/>
      <c r="D133" s="275"/>
      <c r="E133" s="276"/>
      <c r="F133" s="277">
        <f>$H$54</f>
        <v>0</v>
      </c>
      <c r="G133" s="263"/>
      <c r="H133" s="277"/>
      <c r="I133" s="252"/>
      <c r="J133" s="263"/>
      <c r="K133" s="277"/>
      <c r="L133" s="249"/>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49"/>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49"/>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49"/>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49"/>
      <c r="D137" s="275"/>
      <c r="E137" s="219"/>
      <c r="F137" s="266"/>
      <c r="G137" s="277"/>
      <c r="H137" s="249"/>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49"/>
      <c r="J138" s="230"/>
      <c r="K138" s="232">
        <f>$H$54</f>
        <v>0</v>
      </c>
      <c r="L138" s="219"/>
      <c r="M138" s="435"/>
      <c r="N138" s="261"/>
      <c r="O138" s="437"/>
      <c r="P138" s="439"/>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433">
        <f>$O$126</f>
        <v>0</v>
      </c>
      <c r="C139" s="434"/>
      <c r="D139" s="275"/>
      <c r="E139" s="261" t="s">
        <v>51</v>
      </c>
      <c r="F139" s="300" t="str">
        <f>"("&amp;$H$138&amp;" "&amp;$K$138&amp;" + "&amp;$I$53&amp;" "&amp;$I$54&amp;")"</f>
        <v>(NEDO事業の従事時間(h/月) 0 + 他の公的事業従事時間(h/月) 0)</v>
      </c>
      <c r="G139" s="291"/>
      <c r="H139" s="292"/>
      <c r="I139" s="292"/>
      <c r="J139" s="292"/>
      <c r="K139" s="292"/>
      <c r="L139" s="292"/>
      <c r="M139" s="436"/>
      <c r="N139" s="296"/>
      <c r="O139" s="438"/>
      <c r="P139" s="438"/>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49"/>
      <c r="D156" s="252"/>
      <c r="E156" s="301">
        <f>A54</f>
        <v>21</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21</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462"/>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445" t="str">
        <f>TEXT($B$58*$F$58-G58,"###.00")&amp;" /固定除く"</f>
        <v>.00 /固定除く</v>
      </c>
      <c r="C161" s="438"/>
      <c r="D161" s="438"/>
      <c r="E161" s="276" t="str" cm="1">
        <f t="array" ref="E161">_xlfn.IFS(($B$58*$F$58-G58)&lt;G161,"＜",($B$58*$F$58-G58)&gt;=G161,"≧",TRUE,"")</f>
        <v>≧</v>
      </c>
      <c r="F161" s="257"/>
      <c r="G161" s="277">
        <f>$H$54+$I$54</f>
        <v>0</v>
      </c>
      <c r="H161" s="303" t="s">
        <v>57</v>
      </c>
      <c r="I161" s="263"/>
      <c r="J161" s="463">
        <f>$H$54</f>
        <v>0</v>
      </c>
      <c r="K161" s="438"/>
      <c r="L161" s="308"/>
      <c r="M161" s="296"/>
      <c r="N161" s="303" t="s">
        <v>61</v>
      </c>
      <c r="O161" s="296">
        <f>$I$54</f>
        <v>0</v>
      </c>
      <c r="P161" s="462"/>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49"/>
      <c r="D162" s="275"/>
      <c r="E162" s="276"/>
      <c r="F162" s="257"/>
      <c r="G162" s="252"/>
      <c r="H162" s="277"/>
      <c r="I162" s="252"/>
      <c r="J162" s="263"/>
      <c r="K162" s="277"/>
      <c r="L162" s="249"/>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437"/>
      <c r="P163" s="462"/>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445" t="str">
        <f>TEXT($B$58*$F$58+$D$58-G58,"###.00")&amp;" /固定含む"</f>
        <v>.00 /固定含む</v>
      </c>
      <c r="C164" s="438"/>
      <c r="D164" s="438"/>
      <c r="E164" s="276" t="str" cm="1">
        <f t="array" ref="E164">_xlfn.IFS(($B$58*$F$58+$D$58-G58)&lt;G164,"＜",($B$58*$F$58+$D$58-G58)&gt;=G164,"≧",TRUE,"")</f>
        <v>≧</v>
      </c>
      <c r="F164" s="257"/>
      <c r="G164" s="277">
        <f>$H$54+$I$54</f>
        <v>0</v>
      </c>
      <c r="H164" s="303" t="s">
        <v>57</v>
      </c>
      <c r="I164" s="277"/>
      <c r="J164" s="310">
        <f>$H$54</f>
        <v>0</v>
      </c>
      <c r="K164" s="276"/>
      <c r="L164" s="311" t="s">
        <v>61</v>
      </c>
      <c r="M164" s="296"/>
      <c r="N164" s="296">
        <f>$I$54</f>
        <v>0</v>
      </c>
      <c r="O164" s="438"/>
      <c r="P164" s="462"/>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49"/>
      <c r="D165" s="275" t="s">
        <v>87</v>
      </c>
      <c r="E165" s="275" t="s">
        <v>87</v>
      </c>
      <c r="F165" s="275" t="s">
        <v>87</v>
      </c>
      <c r="G165" s="252"/>
      <c r="H165" s="277"/>
      <c r="I165" s="252"/>
      <c r="J165" s="263"/>
      <c r="K165" s="277"/>
      <c r="L165" s="249"/>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49"/>
      <c r="D166" s="275" t="s">
        <v>87</v>
      </c>
      <c r="E166" s="275" t="s">
        <v>87</v>
      </c>
      <c r="F166" s="275" t="s">
        <v>87</v>
      </c>
      <c r="G166" s="252"/>
      <c r="H166" s="277"/>
      <c r="I166" s="252"/>
      <c r="J166" s="263"/>
      <c r="K166" s="277"/>
      <c r="L166" s="249"/>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49"/>
      <c r="D167" s="275" t="s">
        <v>87</v>
      </c>
      <c r="E167" s="275" t="s">
        <v>87</v>
      </c>
      <c r="F167" s="275" t="s">
        <v>87</v>
      </c>
      <c r="G167" s="252"/>
      <c r="H167" s="277"/>
      <c r="I167" s="235"/>
      <c r="J167" s="263"/>
      <c r="K167" s="277"/>
      <c r="L167" s="249"/>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49"/>
      <c r="D168" s="275" t="s">
        <v>87</v>
      </c>
      <c r="E168" s="275" t="s">
        <v>87</v>
      </c>
      <c r="F168" s="275" t="s">
        <v>87</v>
      </c>
      <c r="G168" s="252"/>
      <c r="H168" s="277"/>
      <c r="I168" s="252"/>
      <c r="J168" s="263"/>
      <c r="K168" s="277"/>
      <c r="L168" s="249"/>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49"/>
      <c r="D169" s="275"/>
      <c r="E169" s="275"/>
      <c r="F169" s="275"/>
      <c r="G169" s="252"/>
      <c r="H169" s="277"/>
      <c r="I169" s="252"/>
      <c r="J169" s="263"/>
      <c r="K169" s="277"/>
      <c r="L169" s="249"/>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49"/>
      <c r="C170" s="249"/>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49"/>
      <c r="D171" s="275"/>
      <c r="E171" s="276"/>
      <c r="F171" s="277">
        <f>H54</f>
        <v>0</v>
      </c>
      <c r="G171" s="263"/>
      <c r="H171" s="277"/>
      <c r="I171" s="252"/>
      <c r="J171" s="263"/>
      <c r="K171" s="277"/>
      <c r="L171" s="249"/>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49"/>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49"/>
      <c r="C173" s="249"/>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437" t="s">
        <v>51</v>
      </c>
      <c r="F174" s="252"/>
      <c r="G174" s="252"/>
      <c r="H174" s="267" t="str">
        <f>$H$53</f>
        <v>NEDO事業の従事時間(h/月)</v>
      </c>
      <c r="I174" s="249"/>
      <c r="J174" s="230"/>
      <c r="K174" s="232">
        <f>$H$54</f>
        <v>0</v>
      </c>
      <c r="L174" s="219"/>
      <c r="M174" s="219"/>
      <c r="N174" s="461"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445" t="str">
        <f>TEXT($B$58*$F$58-G58,"###.00")&amp;" /固定除く"</f>
        <v>.00 /固定除く</v>
      </c>
      <c r="C175" s="438"/>
      <c r="D175" s="438"/>
      <c r="E175" s="438"/>
      <c r="F175" s="300" t="str">
        <f>H174&amp;" "&amp;K$174&amp;" + "&amp;$I$53&amp;" "&amp;$I$54</f>
        <v>NEDO事業の従事時間(h/月) 0 + 他の公的事業従事時間(h/月) 0</v>
      </c>
      <c r="G175" s="291"/>
      <c r="H175" s="292"/>
      <c r="I175" s="292"/>
      <c r="J175" s="292"/>
      <c r="K175" s="292"/>
      <c r="L175" s="292"/>
      <c r="M175" s="219"/>
      <c r="N175" s="461"/>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49"/>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49"/>
      <c r="C177" s="249"/>
      <c r="D177" s="275"/>
      <c r="E177" s="219"/>
      <c r="F177" s="266"/>
      <c r="G177" s="277"/>
      <c r="H177" s="249"/>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437" t="s">
        <v>51</v>
      </c>
      <c r="F178" s="252"/>
      <c r="G178" s="252"/>
      <c r="H178" s="267" t="str">
        <f>$H$53</f>
        <v>NEDO事業の従事時間(h/月)</v>
      </c>
      <c r="I178" s="249"/>
      <c r="J178" s="230"/>
      <c r="K178" s="232">
        <f>$H$54</f>
        <v>0</v>
      </c>
      <c r="L178" s="219"/>
      <c r="M178" s="219"/>
      <c r="N178" s="461"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445" t="str">
        <f>TEXT($B$58*$F$58-G58,"###.00")&amp;" /固定除く"</f>
        <v>.00 /固定除く</v>
      </c>
      <c r="C179" s="438"/>
      <c r="D179" s="438"/>
      <c r="E179" s="438"/>
      <c r="F179" s="300" t="str">
        <f>H178&amp;" "&amp;K$174&amp;" + "&amp;$I$53&amp;" "&amp;$I$54</f>
        <v>NEDO事業の従事時間(h/月) 0 + 他の公的事業従事時間(h/月) 0</v>
      </c>
      <c r="G179" s="291"/>
      <c r="H179" s="292"/>
      <c r="I179" s="292"/>
      <c r="J179" s="292"/>
      <c r="K179" s="292"/>
      <c r="L179" s="292"/>
      <c r="M179" s="219"/>
      <c r="N179" s="461"/>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49"/>
      <c r="D180" s="275"/>
      <c r="E180" s="219"/>
      <c r="F180" s="266"/>
      <c r="G180" s="280" t="s">
        <v>61</v>
      </c>
      <c r="H180" s="249"/>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49"/>
      <c r="D181" s="257"/>
      <c r="E181" s="257"/>
      <c r="F181" s="319" t="str">
        <f>$O$156</f>
        <v>所定労働時間(h/月)</v>
      </c>
      <c r="G181" s="437" t="s">
        <v>51</v>
      </c>
      <c r="H181" s="252"/>
      <c r="I181" s="252"/>
      <c r="J181" s="267" t="str">
        <f>$H$53</f>
        <v>NEDO事業の従事時間(h/月)</v>
      </c>
      <c r="K181" s="249"/>
      <c r="L181" s="230"/>
      <c r="M181" s="443">
        <f>$H$54</f>
        <v>0</v>
      </c>
      <c r="N181" s="444"/>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445" t="str">
        <f>"( "&amp;H58+I58</f>
        <v>( 0</v>
      </c>
      <c r="C182" s="438"/>
      <c r="D182" s="320"/>
      <c r="E182" s="275"/>
      <c r="F182" s="288" t="str">
        <f>"ー　 "&amp;B58*F58-G58+D58&amp;"/固定含む )"</f>
        <v>ー　 0/固定含む )</v>
      </c>
      <c r="G182" s="438"/>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49"/>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49"/>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21</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433">
        <f>O188</f>
        <v>0</v>
      </c>
      <c r="C192" s="434"/>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49"/>
      <c r="D193" s="275"/>
      <c r="E193" s="275"/>
      <c r="F193" s="275"/>
      <c r="G193" s="252"/>
      <c r="H193" s="277"/>
      <c r="I193" s="252"/>
      <c r="J193" s="263"/>
      <c r="K193" s="277"/>
      <c r="L193" s="249"/>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49"/>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21</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433">
        <f>O219</f>
        <v>0</v>
      </c>
      <c r="C223" s="434"/>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49"/>
      <c r="D224" s="275"/>
      <c r="E224" s="275"/>
      <c r="F224" s="275"/>
      <c r="G224" s="252"/>
      <c r="H224" s="277"/>
      <c r="I224" s="252"/>
      <c r="J224" s="263"/>
      <c r="K224" s="277"/>
      <c r="L224" s="249"/>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i88yuYLz3vH3S3Ghhzzof5d8Xho0TQMIv52AWeTdD8JF6nnxSXXEU8BHEaGUxxq7w8CQ7H8Jn5TB2wGOrPg6gQ==" saltValue="o2DMLHmSP55F7xUFhvhH0A==" spinCount="100000" sheet="1" formatRows="0" selectLockedCells="1"/>
  <dataConsolidate/>
  <mergeCells count="114">
    <mergeCell ref="Y1:Y12"/>
    <mergeCell ref="E6:P6"/>
    <mergeCell ref="C7:D7"/>
    <mergeCell ref="C10:D10"/>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E7:P7"/>
    <mergeCell ref="C8:D8"/>
    <mergeCell ref="E8:H8"/>
    <mergeCell ref="N8:P8"/>
    <mergeCell ref="R1:R3"/>
    <mergeCell ref="D47:E47"/>
    <mergeCell ref="J47:Q47"/>
    <mergeCell ref="B48:C48"/>
    <mergeCell ref="D48:E48"/>
    <mergeCell ref="G48:J48"/>
    <mergeCell ref="A50:Q51"/>
    <mergeCell ref="A46:Q46"/>
    <mergeCell ref="J41:Q43"/>
    <mergeCell ref="O10:P10"/>
    <mergeCell ref="A11:A12"/>
    <mergeCell ref="B11:B12"/>
    <mergeCell ref="C11:C12"/>
    <mergeCell ref="D11:G11"/>
    <mergeCell ref="H11:H12"/>
    <mergeCell ref="I11:I12"/>
    <mergeCell ref="J11:Q12"/>
    <mergeCell ref="A9:A10"/>
    <mergeCell ref="E9:H9"/>
    <mergeCell ref="I9:J9"/>
    <mergeCell ref="N9:P9"/>
    <mergeCell ref="L48:P48"/>
    <mergeCell ref="L60:M60"/>
    <mergeCell ref="L61:M61"/>
    <mergeCell ref="B64:C64"/>
    <mergeCell ref="D64:E64"/>
    <mergeCell ref="B65:C65"/>
    <mergeCell ref="L68:N68"/>
    <mergeCell ref="L53:M53"/>
    <mergeCell ref="L54:M54"/>
    <mergeCell ref="L56:M56"/>
    <mergeCell ref="L57:M57"/>
    <mergeCell ref="L58:M58"/>
    <mergeCell ref="L59:M59"/>
    <mergeCell ref="B76:F76"/>
    <mergeCell ref="B78:C78"/>
    <mergeCell ref="B83:D83"/>
    <mergeCell ref="E83:E84"/>
    <mergeCell ref="N83:N84"/>
    <mergeCell ref="B84:D84"/>
    <mergeCell ref="O68:P68"/>
    <mergeCell ref="B69:D69"/>
    <mergeCell ref="L69:M69"/>
    <mergeCell ref="B71:F71"/>
    <mergeCell ref="G71:H71"/>
    <mergeCell ref="B72:D72"/>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G181:G182"/>
    <mergeCell ref="M181:N181"/>
    <mergeCell ref="B182:C182"/>
    <mergeCell ref="B192:C192"/>
    <mergeCell ref="B223:C223"/>
    <mergeCell ref="J13:Q19"/>
    <mergeCell ref="J20:Q26"/>
    <mergeCell ref="J27:Q33"/>
    <mergeCell ref="J34:Q40"/>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s>
  <phoneticPr fontId="2"/>
  <conditionalFormatting sqref="A13:I43">
    <cfRule type="expression" dxfId="559" priority="91">
      <formula>OR($C13="休暇",$C13="休日")</formula>
    </cfRule>
  </conditionalFormatting>
  <conditionalFormatting sqref="B13:B43">
    <cfRule type="expression" dxfId="558" priority="89">
      <formula>$B13="日"</formula>
    </cfRule>
    <cfRule type="expression" dxfId="557" priority="90">
      <formula>$B13="土"</formula>
    </cfRule>
  </conditionalFormatting>
  <conditionalFormatting sqref="B64 B68 F68 B71">
    <cfRule type="expression" dxfId="556" priority="35">
      <formula>OR($N$54="管理職",$N$54="裁量労働制",$N$54="固定残業制")</formula>
    </cfRule>
  </conditionalFormatting>
  <conditionalFormatting sqref="B64 B68 F68">
    <cfRule type="expression" dxfId="555" priority="3">
      <formula>OR($N$54="(大学・国研等)管理職",$N$54="(大学・国研等)裁量労働制")</formula>
    </cfRule>
  </conditionalFormatting>
  <conditionalFormatting sqref="B76">
    <cfRule type="expression" dxfId="554" priority="15">
      <formula>OR($N$54="管理職",$N$54="裁量労働制")</formula>
    </cfRule>
  </conditionalFormatting>
  <conditionalFormatting sqref="B77">
    <cfRule type="expression" dxfId="553" priority="29">
      <formula>OR($N$54="管理職",$N$54="裁量労働制")</formula>
    </cfRule>
  </conditionalFormatting>
  <conditionalFormatting sqref="B80">
    <cfRule type="expression" dxfId="552" priority="27">
      <formula>$N$54="固定残業制"</formula>
    </cfRule>
  </conditionalFormatting>
  <conditionalFormatting sqref="B83 B87 B90">
    <cfRule type="expression" dxfId="551" priority="24">
      <formula>$N$54="固定残業制"</formula>
    </cfRule>
  </conditionalFormatting>
  <conditionalFormatting sqref="B84 B88 B91">
    <cfRule type="expression" dxfId="550" priority="21">
      <formula>$N$54="固定残業制"</formula>
    </cfRule>
  </conditionalFormatting>
  <conditionalFormatting sqref="B65:C65 B69:C69 F69 B72:C72 B78:C78">
    <cfRule type="expression" dxfId="549" priority="9">
      <formula>OR($N$54="管理職",$N$54="裁量労働制")</formula>
    </cfRule>
  </conditionalFormatting>
  <conditionalFormatting sqref="B65:C65 B69:C69 F69 B72:C72">
    <cfRule type="expression" dxfId="548" priority="33">
      <formula>OR($N$54="管理職",$N$54="裁量労働制",$N$54="固定残業制")</formula>
    </cfRule>
  </conditionalFormatting>
  <conditionalFormatting sqref="B65:C65 B69:C69 F69">
    <cfRule type="expression" dxfId="547" priority="2">
      <formula>OR($N$54="(大学・国研等)管理職",$N$54="(大学・国研等)裁量労働制")</formula>
    </cfRule>
  </conditionalFormatting>
  <conditionalFormatting sqref="B69:D69">
    <cfRule type="expression" dxfId="546" priority="7">
      <formula>OR($N$54="管理職",$N$54="裁量労働制",$N$54="固定残業制",$N$54="(大学・国研等)管理職",$N$54="(大学・国研等)裁量労働制")</formula>
    </cfRule>
  </conditionalFormatting>
  <conditionalFormatting sqref="C64 F64:O64 C68 G68:O68 C71:N71">
    <cfRule type="expression" dxfId="545" priority="14">
      <formula>OR($N$54="管理職",$N$54="裁量労働制",$N$54="固定残業制")</formula>
    </cfRule>
  </conditionalFormatting>
  <conditionalFormatting sqref="C80:L80">
    <cfRule type="expression" dxfId="544" priority="25">
      <formula>$N$54="固定残業制"</formula>
    </cfRule>
  </conditionalFormatting>
  <conditionalFormatting sqref="C83:L83 C90:N90 C87:E87">
    <cfRule type="expression" dxfId="543" priority="18">
      <formula>$N$54="固定残業制"</formula>
    </cfRule>
  </conditionalFormatting>
  <conditionalFormatting sqref="C84:L84 C88:L88 C91:N91">
    <cfRule type="expression" dxfId="542" priority="19">
      <formula>$N$54="固定残業制"</formula>
    </cfRule>
  </conditionalFormatting>
  <conditionalFormatting sqref="C76:N76">
    <cfRule type="expression" dxfId="541" priority="34">
      <formula>OR($N$54="管理職",$N$54="裁量労働制")</formula>
    </cfRule>
  </conditionalFormatting>
  <conditionalFormatting sqref="C78:N78">
    <cfRule type="expression" dxfId="540" priority="32">
      <formula>OR($N$54="管理職",$N$54="裁量労働制")</formula>
    </cfRule>
  </conditionalFormatting>
  <conditionalFormatting sqref="C64:O64 C68 G68:O68">
    <cfRule type="expression" dxfId="539" priority="12">
      <formula>OR($N$54="管理職",$N$54="裁量労働制",$N$54="固定残業制",$N$54="(大学・国研等)管理職",$N$54="(大学・国研等)裁量労働制")</formula>
    </cfRule>
  </conditionalFormatting>
  <conditionalFormatting sqref="D65">
    <cfRule type="expression" dxfId="538" priority="1">
      <formula>OR($N$54="(大学・国研等)管理職",$N$54="(大学・国研等)裁量労働制")</formula>
    </cfRule>
  </conditionalFormatting>
  <conditionalFormatting sqref="D38:E39">
    <cfRule type="expression" dxfId="537" priority="37">
      <formula>OR($C38="休暇",$C38="休日")</formula>
    </cfRule>
  </conditionalFormatting>
  <conditionalFormatting sqref="D65:O65 C69 G69:O69 C72:N72">
    <cfRule type="expression" dxfId="536" priority="11">
      <formula>OR($N$54="管理職",$N$54="裁量労働制",$N$54="固定残業制")</formula>
    </cfRule>
  </conditionalFormatting>
  <conditionalFormatting sqref="D65:O65 C69 G69:O69">
    <cfRule type="expression" dxfId="535" priority="5">
      <formula>OR($N$54="(大学・国研等)管理職",$N$54="(大学・国研等)裁量労働制")</formula>
    </cfRule>
  </conditionalFormatting>
  <conditionalFormatting sqref="E10:F10">
    <cfRule type="expression" dxfId="534" priority="76">
      <formula>OR(I9="管理職/高プロ",I9="固定残業代有",I9="(大学・国研等)管理職/高プロ")</formula>
    </cfRule>
  </conditionalFormatting>
  <conditionalFormatting sqref="F83:L83 H90:N90">
    <cfRule type="expression" dxfId="533" priority="6">
      <formula>$N$54="固定残業制"</formula>
    </cfRule>
  </conditionalFormatting>
  <conditionalFormatting sqref="F87:L87">
    <cfRule type="expression" dxfId="532" priority="20">
      <formula>$N$54="固定残業制"</formula>
    </cfRule>
  </conditionalFormatting>
  <conditionalFormatting sqref="F77:N77">
    <cfRule type="expression" dxfId="531" priority="16">
      <formula>OR($N$54="管理職",$N$54="裁量労働制")</formula>
    </cfRule>
  </conditionalFormatting>
  <conditionalFormatting sqref="G10">
    <cfRule type="expression" dxfId="530" priority="78">
      <formula>OR($I$9="管理職/高プロ",$I$9="固定残業代有",$I$9="(大学・国研等)管理職/高プロ")</formula>
    </cfRule>
  </conditionalFormatting>
  <conditionalFormatting sqref="H2">
    <cfRule type="expression" dxfId="529" priority="85">
      <formula>COUNTA($F$1)=1</formula>
    </cfRule>
  </conditionalFormatting>
  <conditionalFormatting sqref="H10">
    <cfRule type="expression" dxfId="528" priority="74">
      <formula>OR($I$9="管理職/高プロ",$I$9="裁量",$I$9="固定残業代有",$I$9="(大学・国研等)裁量")</formula>
    </cfRule>
  </conditionalFormatting>
  <conditionalFormatting sqref="I9:J9">
    <cfRule type="expression" dxfId="527" priority="87">
      <formula>COUNTA($F$1)=1</formula>
    </cfRule>
  </conditionalFormatting>
  <conditionalFormatting sqref="I1:M1">
    <cfRule type="expression" dxfId="526" priority="88">
      <formula>$I$1&lt;&gt;"-"</formula>
    </cfRule>
  </conditionalFormatting>
  <conditionalFormatting sqref="J10">
    <cfRule type="expression" dxfId="525" priority="75">
      <formula>OR($I$9="管理職/高プロ",$I$9="裁量",$I$9="固定残業代有",$I$9="(大学・国研等)裁量")</formula>
    </cfRule>
  </conditionalFormatting>
  <conditionalFormatting sqref="K10">
    <cfRule type="expression" dxfId="524" priority="77">
      <formula>OR($I$9="裁量",$I$9="固定残業代有",$I$9="(大学・国研等)裁量")</formula>
    </cfRule>
  </conditionalFormatting>
  <conditionalFormatting sqref="M80">
    <cfRule type="expression" dxfId="523" priority="26">
      <formula>$N$54="固定残業制"</formula>
    </cfRule>
  </conditionalFormatting>
  <conditionalFormatting sqref="M83 M87 O90">
    <cfRule type="expression" dxfId="522" priority="23">
      <formula>$N$54="固定残業制"</formula>
    </cfRule>
  </conditionalFormatting>
  <conditionalFormatting sqref="M84 M88 O91">
    <cfRule type="expression" dxfId="521" priority="22">
      <formula>$N$54="固定残業制"</formula>
    </cfRule>
  </conditionalFormatting>
  <conditionalFormatting sqref="N10">
    <cfRule type="expression" dxfId="520" priority="79">
      <formula>OR($I$9="裁量",$I$9="固定残業代有",$I$9="(大学・国研等)裁量")</formula>
    </cfRule>
  </conditionalFormatting>
  <conditionalFormatting sqref="O10">
    <cfRule type="expression" dxfId="519" priority="80">
      <formula>OR($H$2="あり",$Q$2="あり")</formula>
    </cfRule>
  </conditionalFormatting>
  <conditionalFormatting sqref="O76">
    <cfRule type="expression" dxfId="518" priority="31">
      <formula>OR($N$54="管理職",$N$54="裁量労働制")</formula>
    </cfRule>
  </conditionalFormatting>
  <conditionalFormatting sqref="O77">
    <cfRule type="expression" dxfId="517" priority="10">
      <formula>OR(,$N$54="管理職",$N$54="裁量労働制")</formula>
    </cfRule>
  </conditionalFormatting>
  <conditionalFormatting sqref="O78">
    <cfRule type="expression" dxfId="516" priority="28">
      <formula>OR($N$54="管理職",$N$54="裁量労働制")</formula>
    </cfRule>
  </conditionalFormatting>
  <conditionalFormatting sqref="O80 O84 O88">
    <cfRule type="expression" dxfId="515" priority="17">
      <formula>$N$54="固定残業制"</formula>
    </cfRule>
  </conditionalFormatting>
  <conditionalFormatting sqref="P64 D68 O68:P68">
    <cfRule type="expression" dxfId="514" priority="4">
      <formula>OR($N$54="(大学・国研等)管理職",$N$54="(大学・国研等)裁量労働制")</formula>
    </cfRule>
  </conditionalFormatting>
  <conditionalFormatting sqref="P64 D68 P68 O71">
    <cfRule type="expression" dxfId="513" priority="13">
      <formula>OR($N$54="管理職",$N$54="裁量労働制",$N$54="固定残業制")</formula>
    </cfRule>
  </conditionalFormatting>
  <conditionalFormatting sqref="P65 P69 O72">
    <cfRule type="expression" dxfId="512" priority="8">
      <formula>OR($N$54="管理職",$N$54="裁量労働制",$N$54="固定残業制")</formula>
    </cfRule>
  </conditionalFormatting>
  <conditionalFormatting sqref="P65 P69">
    <cfRule type="expression" dxfId="511" priority="30">
      <formula>OR($N$54="管理職",$N$54="裁量労働制",$N$54="(大学・国研等)管理職",$N$54="(大学・国研等)裁量労働制")</formula>
    </cfRule>
  </conditionalFormatting>
  <conditionalFormatting sqref="Q2">
    <cfRule type="expression" dxfId="510" priority="86">
      <formula>COUNTA($F$1)=1</formula>
    </cfRule>
  </conditionalFormatting>
  <conditionalFormatting sqref="Q10">
    <cfRule type="expression" dxfId="509" priority="81">
      <formula>OR($H$2="あり",$Q$2="あり")</formula>
    </cfRule>
  </conditionalFormatting>
  <conditionalFormatting sqref="AI1">
    <cfRule type="expression" dxfId="505" priority="92">
      <formula>COUNTIF(AI2:AI26,"○")=COUNTA($AH$2:$AH$26)</formula>
    </cfRule>
  </conditionalFormatting>
  <dataValidations count="8">
    <dataValidation type="custom" allowBlank="1" showInputMessage="1" showErrorMessage="1" sqref="I20" xr:uid="{EF723F82-70F1-4C8B-9DAB-58D25845A7DF}">
      <formula1>IF($C20="休日",I20="",I20&gt;"*")</formula1>
    </dataValidation>
    <dataValidation type="list" allowBlank="1" showInputMessage="1" showErrorMessage="1" sqref="H2 Q2" xr:uid="{A6973A24-54F8-4119-BE25-B4E71D30FD99}">
      <formula1>"あり,なし"</formula1>
    </dataValidation>
    <dataValidation type="list" allowBlank="1" showInputMessage="1" showErrorMessage="1" sqref="F1:H1" xr:uid="{B9B547A3-0CD8-4CAF-9ED8-3C24BFD916A3}">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0DF9A6C2-0FDC-4605-A482-686405982C81}">
      <formula1>0</formula1>
    </dataValidation>
    <dataValidation type="time" allowBlank="1" showInputMessage="1" showErrorMessage="1" errorTitle="時刻を入力してください。" error="0:00から23:59までの時刻が入力できます。" sqref="H13:H43 F13:F43 D13:D43" xr:uid="{C1849B5E-F6AE-43E7-843F-7394E2E343D8}">
      <formula1>0</formula1>
      <formula2>0.999988425925926</formula2>
    </dataValidation>
    <dataValidation type="list" allowBlank="1" showInputMessage="1" showErrorMessage="1" sqref="N55:P55" xr:uid="{632D466B-0FE7-4CC9-88E3-1E4E3F400FF7}">
      <formula1>"管理職,裁量労働制,固定残業制,一般従業員,エフォート"</formula1>
    </dataValidation>
    <dataValidation type="list" imeMode="on" allowBlank="1" sqref="I9:J9" xr:uid="{73F67F6E-93C8-49EF-8203-6DA72D376577}">
      <formula1>"通常勤務,管理職/高プロ,裁量,固定残業代有,出向,(大学・国研等)管理職/高プロ,(大学・国研等)裁量,その他"</formula1>
    </dataValidation>
    <dataValidation type="list" allowBlank="1" showInputMessage="1" showErrorMessage="1" sqref="C13:C43" xr:uid="{DFD41B58-9E00-45D0-88F2-A04EC52FFF76}">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E23790CC-CEB6-46B9-8AC2-01DDDB890640}">
            <xm:f>NOT(ISERROR(SEARCH("✕",S13)))</xm:f>
            <xm:f>"✕"</xm:f>
            <x14:dxf>
              <font>
                <b/>
                <i val="0"/>
                <color rgb="FFFF0000"/>
              </font>
              <fill>
                <patternFill patternType="none">
                  <bgColor auto="1"/>
                </patternFill>
              </fill>
            </x14:dxf>
          </x14:cfRule>
          <xm:sqref>S13:V43</xm:sqref>
        </x14:conditionalFormatting>
        <x14:conditionalFormatting xmlns:xm="http://schemas.microsoft.com/office/excel/2006/main">
          <x14:cfRule type="containsText" priority="84" operator="containsText" id="{7102E708-8609-47D6-B47E-184055D7DC8B}">
            <xm:f>NOT(ISERROR(SEARCH("✕",S1)))</xm:f>
            <xm:f>"✕"</xm:f>
            <x14:dxf>
              <font>
                <b/>
                <i val="0"/>
                <color rgb="FFFF0000"/>
              </font>
              <fill>
                <patternFill patternType="none">
                  <bgColor auto="1"/>
                </patternFill>
              </fill>
            </x14:dxf>
          </x14:cfRule>
          <xm:sqref>S1:X12 AG1:AG43 W13:Y44</xm:sqref>
        </x14:conditionalFormatting>
        <x14:conditionalFormatting xmlns:xm="http://schemas.microsoft.com/office/excel/2006/main">
          <x14:cfRule type="containsText" priority="82" operator="containsText" id="{47204B5F-DD79-42D7-9245-C327DA3B1217}">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36" operator="containsText" id="{6170AFD3-864E-4241-97B3-411A9197EC30}">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007A3-EFCE-4B53-8203-C87196EBF157}">
  <dimension ref="A1:CZ248"/>
  <sheetViews>
    <sheetView showGridLines="0"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5" style="1" customWidth="1"/>
    <col min="11" max="11" width="5.75" style="1" customWidth="1"/>
    <col min="12" max="12" width="5.875" style="1" customWidth="1"/>
    <col min="13" max="13" width="3.75" style="1" customWidth="1"/>
    <col min="14" max="14" width="7.375" style="1" customWidth="1"/>
    <col min="15" max="15" width="6.125" style="1" customWidth="1"/>
    <col min="16"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2.3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341" t="s">
        <v>168</v>
      </c>
      <c r="B1" s="342"/>
      <c r="C1" s="342"/>
      <c r="D1" s="342"/>
      <c r="E1" s="342"/>
      <c r="F1" s="343" t="s">
        <v>110</v>
      </c>
      <c r="G1" s="344"/>
      <c r="H1" s="344"/>
      <c r="I1" s="345" t="str">
        <f>IF(AI1="エラーなし","-","コメント(S列)をご確認ください。")</f>
        <v>コメント(S列)をご確認ください。</v>
      </c>
      <c r="J1" s="346"/>
      <c r="K1" s="346"/>
      <c r="L1" s="346"/>
      <c r="M1" s="346"/>
      <c r="N1" s="34" t="str">
        <f>IF($F$1="委託業務従事日誌","契約管理番号：","事業番号：")</f>
        <v>契約管理番号：</v>
      </c>
      <c r="O1" s="347" t="s">
        <v>162</v>
      </c>
      <c r="P1" s="348"/>
      <c r="Q1" s="12" t="str">
        <f>IF($F$1="委託業務従事日誌","別紙７","")</f>
        <v>別紙７</v>
      </c>
      <c r="R1" s="349" t="s">
        <v>50</v>
      </c>
      <c r="S1" s="85" t="s">
        <v>94</v>
      </c>
      <c r="T1" s="105"/>
      <c r="U1" s="80"/>
      <c r="V1" s="80"/>
      <c r="W1" s="80"/>
      <c r="X1" s="80"/>
      <c r="Y1" s="326" t="s">
        <v>77</v>
      </c>
      <c r="Z1" s="326" t="s">
        <v>78</v>
      </c>
      <c r="AA1" s="326" t="s">
        <v>79</v>
      </c>
      <c r="AB1" s="326" t="s">
        <v>80</v>
      </c>
      <c r="AC1" s="326" t="s">
        <v>83</v>
      </c>
      <c r="AD1" s="326" t="s">
        <v>81</v>
      </c>
      <c r="AE1" s="326" t="s">
        <v>82</v>
      </c>
      <c r="AF1" s="326" t="s">
        <v>127</v>
      </c>
      <c r="AG1" s="326"/>
      <c r="AH1" s="73" t="s">
        <v>25</v>
      </c>
      <c r="AI1" s="74" t="str">
        <f>IF(COUNTIF(AI2:AI26,"○")=COUNTA(AH2:AH26),"エラーなし","エラーあり")</f>
        <v>エラーあり</v>
      </c>
      <c r="AJ1" s="77" t="s">
        <v>37</v>
      </c>
      <c r="AK1" s="77"/>
      <c r="AO1" s="30"/>
      <c r="AP1" s="30"/>
      <c r="AQ1" s="30"/>
      <c r="AR1" s="30"/>
      <c r="AS1" s="30"/>
    </row>
    <row r="2" spans="1:104" ht="17.100000000000001" customHeight="1" thickBot="1">
      <c r="A2" s="336" t="s">
        <v>14</v>
      </c>
      <c r="B2" s="337"/>
      <c r="C2" s="337"/>
      <c r="D2" s="337"/>
      <c r="E2" s="337"/>
      <c r="F2" s="337"/>
      <c r="G2" s="337"/>
      <c r="H2" s="102"/>
      <c r="I2" s="103"/>
      <c r="J2" s="103"/>
      <c r="K2" s="103"/>
      <c r="L2" s="103"/>
      <c r="M2" s="103"/>
      <c r="N2" s="103"/>
      <c r="O2" s="103"/>
      <c r="P2" s="103" t="s">
        <v>20</v>
      </c>
      <c r="Q2" s="79"/>
      <c r="R2" s="350"/>
      <c r="S2" s="80" t="str" cm="1">
        <f t="array" ref="S2">IF(AND(AI2="○",AI3="○"),"○",_xlfn.IFS(AI2="○","",AI2="✕","✕　"&amp;AJ2&amp;"　　")&amp;_xlfn.IFS(AI3="○","",AI3="✕","✕　"&amp;AJ3))</f>
        <v>○</v>
      </c>
      <c r="T2" s="80"/>
      <c r="W2" s="80"/>
      <c r="X2" s="80"/>
      <c r="Y2" s="327"/>
      <c r="Z2" s="327"/>
      <c r="AA2" s="327"/>
      <c r="AB2" s="327"/>
      <c r="AC2" s="327"/>
      <c r="AD2" s="327"/>
      <c r="AE2" s="327"/>
      <c r="AF2" s="327"/>
      <c r="AG2" s="327"/>
      <c r="AH2" s="181" t="s">
        <v>33</v>
      </c>
      <c r="AI2" s="182" t="str">
        <f>IF(A1="","✕","○")</f>
        <v>○</v>
      </c>
      <c r="AJ2" s="78" t="s">
        <v>43</v>
      </c>
    </row>
    <row r="3" spans="1:104" ht="17.100000000000001" customHeight="1" thickBot="1">
      <c r="A3" s="338" t="str">
        <f>IF($F$1="委託業務従事日誌","委託業務の名称：","助成事業の名称：")</f>
        <v>委託業務の名称：</v>
      </c>
      <c r="B3" s="330"/>
      <c r="C3" s="330"/>
      <c r="D3" s="330"/>
      <c r="E3" s="328" t="s">
        <v>133</v>
      </c>
      <c r="F3" s="329"/>
      <c r="G3" s="329"/>
      <c r="H3" s="329"/>
      <c r="I3" s="329"/>
      <c r="J3" s="329"/>
      <c r="K3" s="329"/>
      <c r="L3" s="329"/>
      <c r="M3" s="329"/>
      <c r="N3" s="329"/>
      <c r="O3" s="329"/>
      <c r="P3" s="329"/>
      <c r="Q3" s="98"/>
      <c r="R3" s="350"/>
      <c r="S3" s="80" t="str" cm="1">
        <f t="array" ref="S3">IF(AND(AI4="○",AI5="○"),"○",_xlfn.IFS(AI4="○","",AI4="✕","✕　"&amp;AJ4&amp;"　　")&amp;_xlfn.IFS(AI5="○","",AI5="✕","✕　"&amp;AJ5))</f>
        <v>✕　“他のNEDO事業有無”が未選択。　　✕　“他の公的事業有無”が未選択。</v>
      </c>
      <c r="T3" s="80"/>
      <c r="W3" s="80"/>
      <c r="X3" s="80"/>
      <c r="Y3" s="327"/>
      <c r="Z3" s="327"/>
      <c r="AA3" s="327"/>
      <c r="AB3" s="327"/>
      <c r="AC3" s="327"/>
      <c r="AD3" s="327"/>
      <c r="AE3" s="327"/>
      <c r="AF3" s="327"/>
      <c r="AG3" s="327"/>
      <c r="AH3" s="183" t="s">
        <v>32</v>
      </c>
      <c r="AI3" s="184" t="str">
        <f>IF(O1="","✕","○")</f>
        <v>○</v>
      </c>
      <c r="AJ3" s="78" t="s">
        <v>38</v>
      </c>
      <c r="AO3" s="170" t="s">
        <v>114</v>
      </c>
      <c r="AP3" s="172" t="s">
        <v>113</v>
      </c>
      <c r="AQ3" s="3"/>
      <c r="AR3" s="3"/>
      <c r="AS3" s="3"/>
    </row>
    <row r="4" spans="1:104" ht="17.100000000000001" customHeight="1" thickBot="1">
      <c r="A4" s="339"/>
      <c r="B4" s="340"/>
      <c r="C4" s="340"/>
      <c r="D4" s="340"/>
      <c r="E4" s="328" t="s">
        <v>132</v>
      </c>
      <c r="F4" s="329"/>
      <c r="G4" s="329"/>
      <c r="H4" s="329"/>
      <c r="I4" s="329"/>
      <c r="J4" s="329"/>
      <c r="K4" s="329"/>
      <c r="L4" s="329"/>
      <c r="M4" s="329"/>
      <c r="N4" s="329"/>
      <c r="O4" s="329"/>
      <c r="P4" s="329"/>
      <c r="Q4" s="98"/>
      <c r="S4" s="80" t="str">
        <f>IF(COUNTA(E3:P5)&gt;=1,"○","✕ "&amp;AJ6)</f>
        <v>○</v>
      </c>
      <c r="T4" s="80"/>
      <c r="W4" s="80"/>
      <c r="X4" s="80"/>
      <c r="Y4" s="327"/>
      <c r="Z4" s="327"/>
      <c r="AA4" s="327"/>
      <c r="AB4" s="327"/>
      <c r="AC4" s="327"/>
      <c r="AD4" s="327"/>
      <c r="AE4" s="327"/>
      <c r="AF4" s="327"/>
      <c r="AG4" s="327"/>
      <c r="AH4" s="183" t="s">
        <v>31</v>
      </c>
      <c r="AI4" s="184" t="str" cm="1">
        <f t="array" ref="AI4">_xlfn.IFS(H2="あり","○",H2="なし","○",TRUE,"✕")</f>
        <v>✕</v>
      </c>
      <c r="AJ4" s="78" t="s">
        <v>39</v>
      </c>
      <c r="AO4" s="171">
        <f>I9</f>
        <v>0</v>
      </c>
      <c r="AP4" s="173" t="e">
        <f>VLOOKUP($AO$4,$AO$11:$AS$19,2,)</f>
        <v>#N/A</v>
      </c>
      <c r="AQ4" s="3"/>
      <c r="AR4" s="3"/>
      <c r="AS4" s="3"/>
    </row>
    <row r="5" spans="1:104" ht="17.100000000000001" customHeight="1">
      <c r="A5" s="339"/>
      <c r="B5" s="340"/>
      <c r="C5" s="340"/>
      <c r="D5" s="340"/>
      <c r="E5" s="328" t="s">
        <v>163</v>
      </c>
      <c r="F5" s="329"/>
      <c r="G5" s="329"/>
      <c r="H5" s="329"/>
      <c r="I5" s="329"/>
      <c r="J5" s="329"/>
      <c r="K5" s="329"/>
      <c r="L5" s="329"/>
      <c r="M5" s="329"/>
      <c r="N5" s="329"/>
      <c r="O5" s="329"/>
      <c r="P5" s="329"/>
      <c r="Q5" s="98"/>
      <c r="R5" s="82"/>
      <c r="S5" s="80"/>
      <c r="T5" s="80"/>
      <c r="U5" s="29"/>
      <c r="V5" s="29"/>
      <c r="W5" s="80"/>
      <c r="X5" s="80"/>
      <c r="Y5" s="327"/>
      <c r="Z5" s="327"/>
      <c r="AA5" s="327"/>
      <c r="AB5" s="327"/>
      <c r="AC5" s="327"/>
      <c r="AD5" s="327"/>
      <c r="AE5" s="327"/>
      <c r="AF5" s="327"/>
      <c r="AG5" s="327"/>
      <c r="AH5" s="183" t="s">
        <v>30</v>
      </c>
      <c r="AI5" s="184" t="str" cm="1">
        <f t="array" ref="AI5">_xlfn.IFS(Q2="あり","○",Q2="なし","○",TRUE,"✕")</f>
        <v>✕</v>
      </c>
      <c r="AJ5" s="78" t="s">
        <v>95</v>
      </c>
      <c r="AO5" s="160"/>
      <c r="AP5" s="174" t="e">
        <f>VLOOKUP($AO$4,$AO$11:$AS$19,3,)</f>
        <v>#N/A</v>
      </c>
      <c r="AQ5" s="3"/>
      <c r="AR5" s="3"/>
      <c r="AS5" s="3"/>
    </row>
    <row r="6" spans="1:104" ht="17.100000000000001" customHeight="1">
      <c r="A6" s="338" t="str">
        <f>IF($F$1="委託業務従事日誌","再委託等項目：","委託・共同研究項目：")</f>
        <v>再委託等項目：</v>
      </c>
      <c r="B6" s="330"/>
      <c r="C6" s="330"/>
      <c r="D6" s="330"/>
      <c r="E6" s="328" t="s">
        <v>15</v>
      </c>
      <c r="F6" s="329"/>
      <c r="G6" s="329"/>
      <c r="H6" s="329"/>
      <c r="I6" s="329"/>
      <c r="J6" s="329"/>
      <c r="K6" s="329"/>
      <c r="L6" s="329"/>
      <c r="M6" s="329"/>
      <c r="N6" s="329"/>
      <c r="O6" s="329"/>
      <c r="P6" s="329"/>
      <c r="Q6" s="98"/>
      <c r="S6" s="80"/>
      <c r="T6" s="80"/>
      <c r="W6" s="80"/>
      <c r="X6" s="80"/>
      <c r="Y6" s="327"/>
      <c r="Z6" s="327"/>
      <c r="AA6" s="327"/>
      <c r="AB6" s="327"/>
      <c r="AC6" s="327"/>
      <c r="AD6" s="327"/>
      <c r="AE6" s="327"/>
      <c r="AF6" s="327"/>
      <c r="AG6" s="327"/>
      <c r="AH6" s="183" t="s">
        <v>29</v>
      </c>
      <c r="AI6" s="184" t="str">
        <f>IF(COUNTA(E3:P5)&gt;=1,"○","✕")</f>
        <v>○</v>
      </c>
      <c r="AJ6" s="78" t="s">
        <v>40</v>
      </c>
      <c r="AO6" s="160"/>
      <c r="AP6" s="174" t="e">
        <f>VLOOKUP($AO$4,$AO$11:$AS$19,4,)</f>
        <v>#N/A</v>
      </c>
      <c r="AQ6" s="3"/>
      <c r="AR6" s="3"/>
      <c r="AS6" s="3"/>
    </row>
    <row r="7" spans="1:104" ht="17.100000000000001" customHeight="1" thickBot="1">
      <c r="A7" s="97"/>
      <c r="B7" s="104"/>
      <c r="C7" s="330" t="str">
        <f>IF($F$1="委託業務従事日誌","委託先等名称：","助成先等名称：")</f>
        <v>委託先等名称：</v>
      </c>
      <c r="D7" s="331"/>
      <c r="E7" s="328" t="s">
        <v>129</v>
      </c>
      <c r="F7" s="329"/>
      <c r="G7" s="329"/>
      <c r="H7" s="329"/>
      <c r="I7" s="329"/>
      <c r="J7" s="329"/>
      <c r="K7" s="329"/>
      <c r="L7" s="329"/>
      <c r="M7" s="329"/>
      <c r="N7" s="329"/>
      <c r="O7" s="329"/>
      <c r="P7" s="329"/>
      <c r="Q7" s="98"/>
      <c r="R7" s="81" t="s">
        <v>49</v>
      </c>
      <c r="S7" s="80" t="str" cm="1">
        <f t="array" ref="S7">IF(COUNTA(E7)&gt;=1,_xlfn.IFS(E7=" ","✕"&amp;AJ7,E7="　","✕"&amp;AJ7,TRUE,"○"),"✕"&amp;AJ7)</f>
        <v>○</v>
      </c>
      <c r="T7" s="80"/>
      <c r="U7" s="30"/>
      <c r="V7" s="30"/>
      <c r="W7" s="80"/>
      <c r="X7" s="80"/>
      <c r="Y7" s="327"/>
      <c r="Z7" s="327"/>
      <c r="AA7" s="327"/>
      <c r="AB7" s="327"/>
      <c r="AC7" s="327"/>
      <c r="AD7" s="327"/>
      <c r="AE7" s="327"/>
      <c r="AF7" s="327"/>
      <c r="AG7" s="327"/>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351" t="s">
        <v>75</v>
      </c>
      <c r="D8" s="331"/>
      <c r="E8" s="389" t="s">
        <v>130</v>
      </c>
      <c r="F8" s="390"/>
      <c r="G8" s="390"/>
      <c r="H8" s="390"/>
      <c r="J8" s="35"/>
      <c r="K8" s="53"/>
      <c r="L8" s="53" t="str">
        <f>IF($F$1="委託業務従事日誌","業務管理者等","主任研究者等")&amp;"　所属："</f>
        <v>業務管理者等　所属：</v>
      </c>
      <c r="M8" s="53"/>
      <c r="N8" s="389" t="s">
        <v>134</v>
      </c>
      <c r="O8" s="390"/>
      <c r="P8" s="390"/>
      <c r="Q8" s="99"/>
      <c r="R8" s="81" t="s">
        <v>49</v>
      </c>
      <c r="S8" s="80" t="str" cm="1">
        <f t="array" ref="S8">_xlfn.IFS(AND(COUNTA(E8)&gt;=1,COUNTA(N8)&gt;=1),"○",TRUE,IF(COUNTA(E8)&gt;=1,"","✕ "&amp;AJ8&amp;" ")&amp;IF(COUNTA(N8)&gt;=1,"","✕ "&amp;AJ10))</f>
        <v>○</v>
      </c>
      <c r="T8" s="80"/>
      <c r="W8" s="80"/>
      <c r="X8" s="80"/>
      <c r="Y8" s="327"/>
      <c r="Z8" s="327"/>
      <c r="AA8" s="327"/>
      <c r="AB8" s="327"/>
      <c r="AC8" s="327"/>
      <c r="AD8" s="327"/>
      <c r="AE8" s="327"/>
      <c r="AF8" s="327"/>
      <c r="AG8" s="327"/>
      <c r="AH8" s="185" t="s">
        <v>97</v>
      </c>
      <c r="AI8" s="184" t="str">
        <f>IF(COUNTA(E8)&gt;=1,"○","✕")</f>
        <v>○</v>
      </c>
      <c r="AJ8" s="78" t="s">
        <v>96</v>
      </c>
      <c r="AO8" s="160"/>
      <c r="AP8" s="192"/>
      <c r="AQ8" s="3"/>
      <c r="AR8" s="3"/>
      <c r="AS8" s="3"/>
    </row>
    <row r="9" spans="1:104" ht="22.5" customHeight="1">
      <c r="A9" s="391" t="s">
        <v>107</v>
      </c>
      <c r="B9" s="158"/>
      <c r="C9" s="108"/>
      <c r="D9" s="106" t="s">
        <v>3</v>
      </c>
      <c r="E9" s="389" t="s">
        <v>177</v>
      </c>
      <c r="F9" s="389"/>
      <c r="G9" s="389"/>
      <c r="H9" s="389"/>
      <c r="I9" s="393"/>
      <c r="J9" s="394"/>
      <c r="K9" s="52"/>
      <c r="L9" s="52" t="s">
        <v>6</v>
      </c>
      <c r="M9" s="52"/>
      <c r="N9" s="389" t="s">
        <v>131</v>
      </c>
      <c r="O9" s="390"/>
      <c r="P9" s="390"/>
      <c r="Q9" s="99"/>
      <c r="R9" s="81" t="s">
        <v>49</v>
      </c>
      <c r="S9" s="80" t="str" cm="1">
        <f t="array" ref="S9">_xlfn.IFS(AND(COUNTA(E9)&gt;=1,COUNTA(N9)&gt;=1),"○",TRUE,IF(COUNTA(E9)&gt;=1,"","✕ "&amp;AJ9&amp;" ")&amp;IF(COUNTA(N9)&gt;=1,"","✕ "&amp;AJ11))</f>
        <v>○</v>
      </c>
      <c r="T9" s="80"/>
      <c r="W9" s="80"/>
      <c r="X9" s="80"/>
      <c r="Y9" s="327"/>
      <c r="Z9" s="327"/>
      <c r="AA9" s="327"/>
      <c r="AB9" s="327"/>
      <c r="AC9" s="327"/>
      <c r="AD9" s="327"/>
      <c r="AE9" s="327"/>
      <c r="AF9" s="327"/>
      <c r="AG9" s="327"/>
      <c r="AH9" s="183" t="s">
        <v>99</v>
      </c>
      <c r="AI9" s="184" t="str">
        <f>IF(COUNTA(E9)&gt;=1,"○","✕")</f>
        <v>○</v>
      </c>
      <c r="AJ9" s="78" t="s">
        <v>98</v>
      </c>
      <c r="AO9" s="160"/>
      <c r="AP9" s="159"/>
      <c r="AQ9" s="3"/>
      <c r="AR9" s="3"/>
      <c r="AS9" s="3"/>
    </row>
    <row r="10" spans="1:104" ht="30" customHeight="1" thickBot="1">
      <c r="A10" s="392"/>
      <c r="B10" s="70">
        <f>COUNTIF($B$13:$B$43,"月")+COUNTIF($B$13:$B$43,"火")+COUNTIF($B$13:$B$43,"水")+COUNTIF($B$13:$B$43,"木")+COUNTIF($B$13:$B$43,"金")+COUNTIF($B$13:$B$43,"土")+COUNTIF($B$13:$B$43,"日")-COUNTIF($C$13:$C$43,"休日")-COUNTIF($C$13:$C$43,"休日出勤")-COUNTIF($C$13:$C$43,"振休")-COUNTIF($C$13:$C$43,"代休")</f>
        <v>22</v>
      </c>
      <c r="C10" s="395" t="str">
        <f>"←稼働"&amp;F54&amp;"日
 + "&amp;"休暇"&amp;E54&amp;"日"</f>
        <v>←稼働22日
 + 休暇0日</v>
      </c>
      <c r="D10" s="396"/>
      <c r="E10" s="332" t="str">
        <f>IF(OR(I9="管理職/高プロ",I9="固定残業代有",I9="(大学・国研等)管理職/高プロ"),"所定労働時間                                                                                                                                                                                              (h/日)","")</f>
        <v/>
      </c>
      <c r="F10" s="333"/>
      <c r="G10" s="100"/>
      <c r="H10" s="334" t="str" cm="1">
        <f t="array" ref="H10">_xlfn.IFS(OR(N54="管理職",N54="裁量労働制",N54="固定残業制"),"時間休(h/月)",OR(N54="(大学・国研等)裁量労働制"),"給与支給上の休日労働時間(h/月)",TRUE,"")</f>
        <v/>
      </c>
      <c r="I10" s="335"/>
      <c r="J10" s="107"/>
      <c r="K10" s="334" t="str" cm="1">
        <f t="array" ref="K10">_xlfn.IFS(OR(N54="裁量労働制",N54="(大学・国研等)裁量労働制"),"労基提出した協定上
の みなし時間(h/日)",N54="固定残業制","雇用契約に記載の
固定残業時間(h/月)",TRUE,"")</f>
        <v/>
      </c>
      <c r="L10" s="335"/>
      <c r="M10" s="335"/>
      <c r="N10" s="107"/>
      <c r="O10" s="373" t="str" cm="1">
        <f t="array" ref="O10">_xlfn.IFS(OR(H2="あり",Q2="あり"),"他の公的事業
従事(h/月)",AND(H2="なし",Q2="なし"),"",TRUE,"")</f>
        <v/>
      </c>
      <c r="P10" s="335"/>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327"/>
      <c r="Z10" s="327"/>
      <c r="AA10" s="327"/>
      <c r="AB10" s="327"/>
      <c r="AC10" s="327"/>
      <c r="AD10" s="327"/>
      <c r="AE10" s="327"/>
      <c r="AF10" s="327"/>
      <c r="AG10" s="327"/>
      <c r="AH10" s="183" t="s">
        <v>100</v>
      </c>
      <c r="AI10" s="184" t="str">
        <f>IF(COUNTA(N8)&gt;=1,"○","✕")</f>
        <v>○</v>
      </c>
      <c r="AJ10" s="78" t="s">
        <v>101</v>
      </c>
      <c r="AO10" s="94"/>
      <c r="AP10" s="3"/>
      <c r="AQ10" s="3"/>
      <c r="AR10" s="3"/>
      <c r="AS10" s="3"/>
    </row>
    <row r="11" spans="1:104" s="3" customFormat="1" ht="17.100000000000001" customHeight="1" thickBot="1">
      <c r="A11" s="374" t="s">
        <v>0</v>
      </c>
      <c r="B11" s="376" t="s">
        <v>1</v>
      </c>
      <c r="C11" s="378" t="s">
        <v>92</v>
      </c>
      <c r="D11" s="380" t="s">
        <v>9</v>
      </c>
      <c r="E11" s="381"/>
      <c r="F11" s="381"/>
      <c r="G11" s="382"/>
      <c r="H11" s="383" t="s">
        <v>7</v>
      </c>
      <c r="I11" s="383" t="s">
        <v>8</v>
      </c>
      <c r="J11" s="385" t="s">
        <v>91</v>
      </c>
      <c r="K11" s="385"/>
      <c r="L11" s="385"/>
      <c r="M11" s="385"/>
      <c r="N11" s="385"/>
      <c r="O11" s="385"/>
      <c r="P11" s="385"/>
      <c r="Q11" s="386"/>
      <c r="R11" s="81"/>
      <c r="S11" s="110"/>
      <c r="T11" s="80"/>
      <c r="W11" s="80"/>
      <c r="X11" s="80"/>
      <c r="Y11" s="327"/>
      <c r="Z11" s="327"/>
      <c r="AA11" s="327"/>
      <c r="AB11" s="327"/>
      <c r="AC11" s="327"/>
      <c r="AD11" s="327"/>
      <c r="AE11" s="327"/>
      <c r="AF11" s="327"/>
      <c r="AG11" s="327"/>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375"/>
      <c r="B12" s="377"/>
      <c r="C12" s="379"/>
      <c r="D12" s="49" t="s">
        <v>4</v>
      </c>
      <c r="E12" s="4" t="s">
        <v>5</v>
      </c>
      <c r="F12" s="5" t="s">
        <v>4</v>
      </c>
      <c r="G12" s="4" t="s">
        <v>5</v>
      </c>
      <c r="H12" s="384"/>
      <c r="I12" s="384"/>
      <c r="J12" s="387"/>
      <c r="K12" s="387"/>
      <c r="L12" s="387"/>
      <c r="M12" s="387"/>
      <c r="N12" s="387"/>
      <c r="O12" s="387"/>
      <c r="P12" s="387"/>
      <c r="Q12" s="388"/>
      <c r="R12" s="81"/>
      <c r="S12" s="110" t="str">
        <f>IF(TEXT(ABS((E23-D23)+(G23-F23)-H23),IF((E23-D23)+(G23-F23)&lt;H23,"-[h]:mm","[h]:mm"))&lt;"0:00"*1,"✕","○")</f>
        <v>○</v>
      </c>
      <c r="T12" s="80"/>
      <c r="W12" s="80"/>
      <c r="X12" s="80"/>
      <c r="Y12" s="327"/>
      <c r="Z12" s="327"/>
      <c r="AA12" s="327"/>
      <c r="AB12" s="327"/>
      <c r="AC12" s="327"/>
      <c r="AD12" s="327"/>
      <c r="AE12" s="327"/>
      <c r="AF12" s="327"/>
      <c r="AG12" s="32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45839</v>
      </c>
      <c r="B13" s="45" t="str">
        <f>TEXT(A13,"aaa")</f>
        <v>火</v>
      </c>
      <c r="C13" s="95" t="s">
        <v>126</v>
      </c>
      <c r="D13" s="24"/>
      <c r="E13" s="25"/>
      <c r="F13" s="32"/>
      <c r="G13" s="25"/>
      <c r="H13" s="33"/>
      <c r="I13" s="6" t="str" cm="1">
        <f t="array" ref="I13">IFERROR(_xlfn.IFS(AND(D13&gt;0,E13=""),"--",AND(F13&gt;0,G13=""),"--",VALUE(TEXT(E13-D13,"[h]:mm"))+VALUE(TEXT(G13-F13,"[h]:mm"))-VALUE(TEXT(H13,"[h]:mm"))=0,"",VALUE(TEXT(E13-D13,"[h]:mm"))+VALUE(TEXT(G13-F13,"[h]:mm"))-VALUE(TEXT(H13,"[h]:mm"))&lt;0,"-",TRUE,(E13-D13)+(G13-F13)-H13),"-")</f>
        <v/>
      </c>
      <c r="J13" s="446"/>
      <c r="K13" s="447"/>
      <c r="L13" s="447"/>
      <c r="M13" s="447"/>
      <c r="N13" s="447"/>
      <c r="O13" s="447"/>
      <c r="P13" s="447"/>
      <c r="Q13" s="448"/>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189" t="str" cm="1">
        <f t="array" ref="AB13">_xlfn.IFS(AND(D13="",F13="",COUNTA($J$13)=0),"○",AND(I13="",COUNTA($J$13)=1),IF(OR($I$13&lt;&gt;"",$I$14&lt;&gt;"",$I$15&lt;&gt;"",$I$16&lt;&gt;"",$I$17&lt;&gt;""),"○","△"),AND(I13&gt;0,COUNTA($J$13)=1),"○",AND(I13="-",COUNTA($J$13)=1),"✕",TRUE,"✕")</f>
        <v>○</v>
      </c>
      <c r="AC13" s="75"/>
      <c r="AD13" s="75" t="str">
        <f t="shared" ref="AD13:AD43" si="0">IF(AND(D13&lt;=E13,F13&lt;=G13),"○","✕")</f>
        <v>○</v>
      </c>
      <c r="AE13" s="75" t="str" cm="1">
        <f t="array" ref="AE13">_xlfn.IFS(AND(E13&gt;0,D13=""),"✕",AND(G13&gt;0,F13=""),"✕",AND(F13&gt;0,E13&gt;F13),"✕",TRUE,"○")</f>
        <v>○</v>
      </c>
      <c r="AF13" s="189" t="str" cm="1">
        <f t="array" ref="AF13">IF(OR($I$9="管理職/高プロ",$I$9="裁量",$I$9="固定残業代有"),IF(OR(C13="休日",C13="休暇"),IF(AND(D13="",E13="",F13="",G13="",H13="",$J$13=""),"○",_xlfn.IFS(OR(D13&lt;&gt;"",E13&lt;&gt;"",F13&lt;&gt;"",G13&lt;&gt;"",H13&lt;&gt;""),"✕",AND(OR($I$13&gt;0,$I$14&gt;0,$I$15&gt;0,$I$16&gt;0,$I$17&gt;0),COUNTA($J$13)=1),"○",TRUE,"✕")),"○"),"○")</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45840</v>
      </c>
      <c r="B14" s="46" t="str">
        <f>TEXT(A14,"aaa")</f>
        <v>水</v>
      </c>
      <c r="C14" s="95" t="s">
        <v>126</v>
      </c>
      <c r="D14" s="60"/>
      <c r="E14" s="15"/>
      <c r="F14" s="16"/>
      <c r="G14" s="17"/>
      <c r="H14" s="18"/>
      <c r="I14" s="6" t="str" cm="1">
        <f t="array" ref="I14">IFERROR(_xlfn.IFS(AND(D14&gt;0,E14=""),"--",AND(F14&gt;0,G14=""),"--",VALUE(TEXT(E14-D14,"[h]:mm"))+VALUE(TEXT(G14-F14,"[h]:mm"))-VALUE(TEXT(H14,"[h]:mm"))=0,"",VALUE(TEXT(E14-D14,"[h]:mm"))+VALUE(TEXT(G14-F14,"[h]:mm"))-VALUE(TEXT(H14,"[h]:mm"))&lt;0,"-",TRUE,(E14-D14)+(G14-F14)-H14),"-")</f>
        <v/>
      </c>
      <c r="J14" s="367"/>
      <c r="K14" s="368"/>
      <c r="L14" s="368"/>
      <c r="M14" s="368"/>
      <c r="N14" s="368"/>
      <c r="O14" s="368"/>
      <c r="P14" s="368"/>
      <c r="Q14" s="369"/>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189" t="str" cm="1">
        <f t="array" ref="AB14">_xlfn.IFS(AND(D14="",F14="",COUNTA($J$13)=0),"○",AND(I14="",COUNTA($J$13)=1),IF(OR($I$13&lt;&gt;"",$I$14&lt;&gt;"",$I$15&lt;&gt;"",$I$16&lt;&gt;"",$I$17&lt;&gt;""),"○","△"),AND(I14&gt;0,COUNTA($J$13)=1),"○",AND(I14="-",COUNTA($J$13)=1),"✕",TRUE,"✕")</f>
        <v>○</v>
      </c>
      <c r="AC14" s="75"/>
      <c r="AD14" s="75" t="str">
        <f t="shared" si="0"/>
        <v>○</v>
      </c>
      <c r="AE14" s="75" t="str" cm="1">
        <f t="array" ref="AE14">_xlfn.IFS(AND(E14&gt;0,D14=""),"✕",AND(G14&gt;0,F14=""),"✕",AND(F14&gt;0,E14&gt;F14),"✕",TRUE,"○")</f>
        <v>○</v>
      </c>
      <c r="AF14" s="189" t="str" cm="1">
        <f t="array" ref="AF14">IF(OR($I$9="管理職/高プロ",$I$9="裁量",$I$9="固定残業代有"),IF(OR(C14="休日",C14="休暇"),IF(AND(D14="",E14="",F14="",G14="",H14="",$J$13=""),"○",_xlfn.IFS(OR(D14&lt;&gt;"",E14&lt;&gt;"",F14&lt;&gt;"",G14&lt;&gt;"",H14&lt;&gt;""),"✕",AND(OR($I$13&gt;0,$I$14&gt;0,$I$15&gt;0,$I$16&gt;0,$I$17&gt;0),COUNTA($J$13)=1),"○",TRUE,"✕")),"○"),"○")</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45841</v>
      </c>
      <c r="B15" s="46" t="str">
        <f t="shared" ref="B15:B18" si="2">TEXT(A15,"aaa")</f>
        <v>木</v>
      </c>
      <c r="C15" s="95" t="s">
        <v>126</v>
      </c>
      <c r="D15" s="60"/>
      <c r="E15" s="15"/>
      <c r="F15" s="16"/>
      <c r="G15" s="17"/>
      <c r="H15" s="18"/>
      <c r="I15" s="6" t="str" cm="1">
        <f t="array" ref="I15">IFERROR(_xlfn.IFS(AND(D15&gt;0,E15=""),"--",AND(F15&gt;0,G15=""),"--",VALUE(TEXT(E15-D15,"[h]:mm"))+VALUE(TEXT(G15-F15,"[h]:mm"))-VALUE(TEXT(H15,"[h]:mm"))=0,"",VALUE(TEXT(E15-D15,"[h]:mm"))+VALUE(TEXT(G15-F15,"[h]:mm"))-VALUE(TEXT(H15,"[h]:mm"))&lt;0,"-",TRUE,(E15-D15)+(G15-F15)-H15),"-")</f>
        <v/>
      </c>
      <c r="J15" s="367"/>
      <c r="K15" s="368"/>
      <c r="L15" s="368"/>
      <c r="M15" s="368"/>
      <c r="N15" s="368"/>
      <c r="O15" s="368"/>
      <c r="P15" s="368"/>
      <c r="Q15" s="369"/>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189" t="str" cm="1">
        <f t="array" ref="AB15">_xlfn.IFS(AND(D15="",F15="",COUNTA($J$13)=0),"○",AND(I15="",COUNTA($J$13)=1),IF(OR($I$13&lt;&gt;"",$I$14&lt;&gt;"",$I$15&lt;&gt;"",$I$16&lt;&gt;"",$I$17&lt;&gt;""),"○","△"),AND(I15&gt;0,COUNTA($J$13)=1),"○",AND(I15="-",COUNTA($J$13)=1),"✕",TRUE,"✕")</f>
        <v>○</v>
      </c>
      <c r="AC15" s="75"/>
      <c r="AD15" s="75" t="str">
        <f t="shared" si="0"/>
        <v>○</v>
      </c>
      <c r="AE15" s="75" t="str" cm="1">
        <f t="array" ref="AE15">_xlfn.IFS(AND(E15&gt;0,D15=""),"✕",AND(G15&gt;0,F15=""),"✕",AND(F15&gt;0,E15&gt;F15),"✕",TRUE,"○")</f>
        <v>○</v>
      </c>
      <c r="AF15" s="189" t="str" cm="1">
        <f t="array" ref="AF15">IF(OR($I$9="管理職/高プロ",$I$9="裁量",$I$9="固定残業代有"),IF(OR(C15="休日",C15="休暇"),IF(AND(D15="",E15="",F15="",G15="",H15="",$J$13=""),"○",_xlfn.IFS(OR(D15&lt;&gt;"",E15&lt;&gt;"",F15&lt;&gt;"",G15&lt;&gt;"",H15&lt;&gt;""),"✕",AND(OR($I$13&gt;0,$I$14&gt;0,$I$15&gt;0,$I$16&gt;0,$I$17&gt;0),COUNTA($J$13)=1),"○",TRUE,"✕")),"○"),"○")</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45842</v>
      </c>
      <c r="B16" s="46" t="str">
        <f t="shared" si="2"/>
        <v>金</v>
      </c>
      <c r="C16" s="95" t="s">
        <v>126</v>
      </c>
      <c r="D16" s="60"/>
      <c r="E16" s="15"/>
      <c r="F16" s="16"/>
      <c r="G16" s="17"/>
      <c r="H16" s="18"/>
      <c r="I16" s="6" t="str" cm="1">
        <f t="array" ref="I16">IFERROR(_xlfn.IFS(AND(D16&gt;0,E16=""),"--",AND(F16&gt;0,G16=""),"--",VALUE(TEXT(E16-D16,"[h]:mm"))+VALUE(TEXT(G16-F16,"[h]:mm"))-VALUE(TEXT(H16,"[h]:mm"))=0,"",VALUE(TEXT(E16-D16,"[h]:mm"))+VALUE(TEXT(G16-F16,"[h]:mm"))-VALUE(TEXT(H16,"[h]:mm"))&lt;0,"-",TRUE,(E16-D16)+(G16-F16)-H16),"-")</f>
        <v/>
      </c>
      <c r="J16" s="367"/>
      <c r="K16" s="368"/>
      <c r="L16" s="368"/>
      <c r="M16" s="368"/>
      <c r="N16" s="368"/>
      <c r="O16" s="368"/>
      <c r="P16" s="368"/>
      <c r="Q16" s="369"/>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189" t="str" cm="1">
        <f t="array" ref="AB16">_xlfn.IFS(AND(D16="",F16="",COUNTA($J$13)=0),"○",AND(I16="",COUNTA($J$13)=1),IF(OR($I$13&lt;&gt;"",$I$14&lt;&gt;"",$I$15&lt;&gt;"",$I$16&lt;&gt;"",$I$17&lt;&gt;""),"○","△"),AND(I16&gt;0,COUNTA($J$13)=1),"○",AND(I16="-",COUNTA($J$13)=1),"✕",TRUE,"✕")</f>
        <v>○</v>
      </c>
      <c r="AC16" s="75"/>
      <c r="AD16" s="75" t="str">
        <f t="shared" si="0"/>
        <v>○</v>
      </c>
      <c r="AE16" s="75" t="str" cm="1">
        <f t="array" ref="AE16">_xlfn.IFS(AND(E16&gt;0,D16=""),"✕",AND(G16&gt;0,F16=""),"✕",AND(F16&gt;0,E16&gt;F16),"✕",TRUE,"○")</f>
        <v>○</v>
      </c>
      <c r="AF16" s="189" t="str" cm="1">
        <f t="array" ref="AF16">IF(OR($I$9="管理職/高プロ",$I$9="裁量",$I$9="固定残業代有"),IF(OR(C16="休日",C16="休暇"),IF(AND(D16="",E16="",F16="",G16="",H16="",$J$13=""),"○",_xlfn.IFS(OR(D16&lt;&gt;"",E16&lt;&gt;"",F16&lt;&gt;"",G16&lt;&gt;"",H16&lt;&gt;""),"✕",AND(OR($I$13&gt;0,$I$14&gt;0,$I$15&gt;0,$I$16&gt;0,$I$17&gt;0),COUNTA($J$13)=1),"○",TRUE,"✕")),"○"),"○")</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45843</v>
      </c>
      <c r="B17" s="46" t="str">
        <f t="shared" si="2"/>
        <v>土</v>
      </c>
      <c r="C17" s="95" t="s">
        <v>23</v>
      </c>
      <c r="D17" s="60"/>
      <c r="E17" s="15"/>
      <c r="F17" s="16"/>
      <c r="G17" s="17"/>
      <c r="H17" s="18"/>
      <c r="I17" s="6" t="str" cm="1">
        <f t="array" ref="I17">IFERROR(_xlfn.IFS(AND(D17&gt;0,E17=""),"--",AND(F17&gt;0,G17=""),"--",VALUE(TEXT(E17-D17,"[h]:mm"))+VALUE(TEXT(G17-F17,"[h]:mm"))-VALUE(TEXT(H17,"[h]:mm"))=0,"",VALUE(TEXT(E17-D17,"[h]:mm"))+VALUE(TEXT(G17-F17,"[h]:mm"))-VALUE(TEXT(H17,"[h]:mm"))&lt;0,"-",TRUE,(E17-D17)+(G17-F17)-H17),"-")</f>
        <v/>
      </c>
      <c r="J17" s="449"/>
      <c r="K17" s="450"/>
      <c r="L17" s="450"/>
      <c r="M17" s="450"/>
      <c r="N17" s="450"/>
      <c r="O17" s="450"/>
      <c r="P17" s="450"/>
      <c r="Q17" s="451"/>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189" t="str" cm="1">
        <f t="array" ref="AB17">_xlfn.IFS(AND(D17="",F17="",COUNTA($J$13)=0),"○",AND(I17="",COUNTA($J$13)=1),IF(OR($I$13&lt;&gt;"",$I$14&lt;&gt;"",$I$15&lt;&gt;"",$I$16&lt;&gt;"",$I$17&lt;&gt;""),"○","△"),AND(I17&gt;0,COUNTA($J$13)=1),"○",AND(I17="-",COUNTA($J$13)=1),"✕",TRUE,"✕")</f>
        <v>○</v>
      </c>
      <c r="AC17" s="75"/>
      <c r="AD17" s="75" t="str">
        <f t="shared" si="0"/>
        <v>○</v>
      </c>
      <c r="AE17" s="75" t="str" cm="1">
        <f t="array" ref="AE17">_xlfn.IFS(AND(E17&gt;0,D17=""),"✕",AND(G17&gt;0,F17=""),"✕",AND(F17&gt;0,E17&gt;F17),"✕",TRUE,"○")</f>
        <v>○</v>
      </c>
      <c r="AF17" s="189" t="str" cm="1">
        <f t="array" ref="AF17">IF(OR($I$9="管理職/高プロ",$I$9="裁量",$I$9="固定残業代有"),IF(OR(C17="休日",C17="休暇"),IF(AND(D17="",E17="",F17="",G17="",H17="",$J$13=""),"○",_xlfn.IFS(OR(D17&lt;&gt;"",E17&lt;&gt;"",F17&lt;&gt;"",G17&lt;&gt;"",H17&lt;&gt;""),"✕",AND(OR($I$13&gt;0,$I$14&gt;0,$I$15&gt;0,$I$16&gt;0,$I$17&gt;0),COUNTA($J$13)=1),"○",TRUE,"✕")),"○"),"○")</f>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45844</v>
      </c>
      <c r="B18" s="47" t="str">
        <f t="shared" si="2"/>
        <v>日</v>
      </c>
      <c r="C18" s="95" t="s">
        <v>23</v>
      </c>
      <c r="D18" s="60"/>
      <c r="E18" s="15"/>
      <c r="F18" s="26"/>
      <c r="G18" s="27"/>
      <c r="H18" s="28"/>
      <c r="I18" s="6" t="str" cm="1">
        <f t="array" ref="I18">IFERROR(_xlfn.IFS(AND(D18&gt;0,E18=""),"--",AND(F18&gt;0,G18=""),"--",VALUE(TEXT(E18-D18,"[h]:mm"))+VALUE(TEXT(G18-F18,"[h]:mm"))-VALUE(TEXT(H18,"[h]:mm"))=0,"",VALUE(TEXT(E18-D18,"[h]:mm"))+VALUE(TEXT(G18-F18,"[h]:mm"))-VALUE(TEXT(H18,"[h]:mm"))&lt;0,"-",TRUE,(E18-D18)+(G18-F18)-H18),"-")</f>
        <v/>
      </c>
      <c r="J18" s="364"/>
      <c r="K18" s="365"/>
      <c r="L18" s="365"/>
      <c r="M18" s="365"/>
      <c r="N18" s="365"/>
      <c r="O18" s="365"/>
      <c r="P18" s="365"/>
      <c r="Q18" s="366"/>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189" t="str" cm="1">
        <f t="array" ref="AB18">_xlfn.IFS(AND(D18="",F18="",COUNTA($J$18)=0),"○",AND(I18="",COUNTA($J$18)=1),IF(OR($I$18&lt;&gt;"",$I$19&lt;&gt;"",$I$20&lt;&gt;"",$I$21&lt;&gt;"",$I$22&lt;&gt;"",$I$23&lt;&gt;"",$I$24&lt;&gt;""),"○","△"),AND(I18&gt;0,COUNTA($J$18)=1),"○",AND(I18="-",COUNTA($J$18)=1),"✕",TRUE,"✕")</f>
        <v>○</v>
      </c>
      <c r="AC18" s="75"/>
      <c r="AD18" s="75" t="str">
        <f t="shared" si="0"/>
        <v>○</v>
      </c>
      <c r="AE18" s="75" t="str" cm="1">
        <f t="array" ref="AE18">_xlfn.IFS(AND(E18&gt;0,D18=""),"✕",AND(G18&gt;0,F18=""),"✕",AND(F18&gt;0,E18&gt;F18),"✕",TRUE,"○")</f>
        <v>○</v>
      </c>
      <c r="AF18" s="189" t="str" cm="1">
        <f t="array" ref="AF18">IF(OR($I$9="管理職/高プロ",$I$9="裁量",$I$9="固定残業代有"),IF(OR(C18="休日",C18="休暇"),IF(AND(D18="",E18="",F18="",G18="",H18="",$J$18=""),"○",_xlfn.IFS(OR(D18&lt;&gt;"",E18&lt;&gt;"",F18&lt;&gt;"",G18&lt;&gt;"",H18&lt;&gt;""),"✕",AND(OR($I$18&gt;0,$I$19&gt;0,$I$20&gt;0,$I$21&gt;0,$I$22&gt;0,$I$23&gt;0,$I$24&gt;0),COUNTA($J$18)=1),"○",TRUE,"✕")),"○"),"○")</f>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45845</v>
      </c>
      <c r="B19" s="47" t="str">
        <f>TEXT(A19,"aaa")</f>
        <v>月</v>
      </c>
      <c r="C19" s="95" t="s">
        <v>126</v>
      </c>
      <c r="D19" s="62"/>
      <c r="E19" s="25"/>
      <c r="F19" s="26"/>
      <c r="G19" s="27"/>
      <c r="H19" s="28"/>
      <c r="I19" s="6" t="str" cm="1">
        <f t="array" ref="I19">IFERROR(_xlfn.IFS(AND(D19&gt;0,E19=""),"--",AND(F19&gt;0,G19=""),"--",VALUE(TEXT(E19-D19,"[h]:mm"))+VALUE(TEXT(G19-F19,"[h]:mm"))-VALUE(TEXT(H19,"[h]:mm"))=0,"",VALUE(TEXT(E19-D19,"[h]:mm"))+VALUE(TEXT(G19-F19,"[h]:mm"))-VALUE(TEXT(H19,"[h]:mm"))&lt;0,"-",TRUE,(E19-D19)+(G19-F19)-H19),"-")</f>
        <v/>
      </c>
      <c r="J19" s="367"/>
      <c r="K19" s="368"/>
      <c r="L19" s="368"/>
      <c r="M19" s="368"/>
      <c r="N19" s="368"/>
      <c r="O19" s="368"/>
      <c r="P19" s="368"/>
      <c r="Q19" s="369"/>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189" t="str" cm="1">
        <f t="array" ref="AB19">_xlfn.IFS(AND(D19="",F19="",COUNTA($J$18)=0),"○",AND(I19="",COUNTA($J$18)=1),IF(OR($I$18&lt;&gt;"",$I$19&lt;&gt;"",$I$20&lt;&gt;"",$I$21&lt;&gt;"",$I$22&lt;&gt;"",$I$23&lt;&gt;"",$I$24&lt;&gt;""),"○","△"),AND(I19&gt;0,COUNTA($J$18)=1),"○",AND(I19="-",COUNTA($J$18)=1),"✕",TRUE,"✕")</f>
        <v>○</v>
      </c>
      <c r="AC19" s="75"/>
      <c r="AD19" s="75" t="str">
        <f t="shared" si="0"/>
        <v>○</v>
      </c>
      <c r="AE19" s="75" t="str" cm="1">
        <f t="array" ref="AE19">_xlfn.IFS(AND(E19&gt;0,D19=""),"✕",AND(G19&gt;0,F19=""),"✕",AND(F19&gt;0,E19&gt;F19),"✕",TRUE,"○")</f>
        <v>○</v>
      </c>
      <c r="AF19" s="189" t="str" cm="1">
        <f t="array" ref="AF19">IF(OR($I$9="管理職/高プロ",$I$9="裁量",$I$9="固定残業代有"),IF(OR(C19="休日",C19="休暇"),IF(AND(D19="",E19="",F19="",G19="",H19="",$J$18=""),"○",_xlfn.IFS(OR(D19&lt;&gt;"",E19&lt;&gt;"",F19&lt;&gt;"",G19&lt;&gt;"",H19&lt;&gt;""),"✕",AND(OR($I$18&gt;0,$I$19&gt;0,$I$20&gt;0,$I$21&gt;0,$I$22&gt;0,$I$23&gt;0,$I$24&gt;0),COUNTA($J$18)=1),"○",TRUE,"✕")),"○"),"○")</f>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45846</v>
      </c>
      <c r="B20" s="46" t="str">
        <f>TEXT(A20,"aaa")</f>
        <v>火</v>
      </c>
      <c r="C20" s="95" t="s">
        <v>126</v>
      </c>
      <c r="D20" s="62"/>
      <c r="E20" s="25"/>
      <c r="F20" s="16"/>
      <c r="G20" s="17"/>
      <c r="H20" s="28"/>
      <c r="I20" s="6" t="str" cm="1">
        <f t="array" ref="I20">IFERROR(_xlfn.IFS(AND(D20&gt;0,E20=""),"--",AND(F20&gt;0,G20=""),"--",VALUE(TEXT(E20-D20,"[h]:mm"))+VALUE(TEXT(G20-F20,"[h]:mm"))-VALUE(TEXT(H20,"[h]:mm"))=0,"",VALUE(TEXT(E20-D20,"[h]:mm"))+VALUE(TEXT(G20-F20,"[h]:mm"))-VALUE(TEXT(H20,"[h]:mm"))&lt;0,"-",TRUE,(E20-D20)+(G20-F20)-H20),"-")</f>
        <v/>
      </c>
      <c r="J20" s="367"/>
      <c r="K20" s="368"/>
      <c r="L20" s="368"/>
      <c r="M20" s="368"/>
      <c r="N20" s="368"/>
      <c r="O20" s="368"/>
      <c r="P20" s="368"/>
      <c r="Q20" s="369"/>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$18)=0),"○",AND(I20="",COUNTA($J$18)=1),IF(OR($I$18&lt;&gt;"",$I$19&lt;&gt;"",$I$20&lt;&gt;"",$I$21&lt;&gt;"",$I$22&lt;&gt;"",$I$23&lt;&gt;"",$I$24&lt;&gt;""),"○","△"),AND(I20&gt;0,COUNTA($J$18)=1),"○",AND(I20="-",COUNTA($J$18)=1),"✕",TRUE,"✕")</f>
        <v>○</v>
      </c>
      <c r="AC20" s="75"/>
      <c r="AD20" s="75" t="str">
        <f t="shared" si="0"/>
        <v>○</v>
      </c>
      <c r="AE20" s="75" t="str" cm="1">
        <f t="array" ref="AE20">_xlfn.IFS(AND(E20&gt;0,D20=""),"✕",AND(G20&gt;0,F20=""),"✕",AND(F20&gt;0,E20&gt;F20),"✕",TRUE,"○")</f>
        <v>○</v>
      </c>
      <c r="AF20" s="189" t="str" cm="1">
        <f t="array" ref="AF20">IF(OR($I$9="管理職/高プロ",$I$9="裁量",$I$9="固定残業代有"),IF(OR(C20="休日",C20="休暇"),IF(AND(D20="",E20="",F20="",G20="",H20="",$J$18=""),"○",_xlfn.IFS(OR(D20&lt;&gt;"",E20&lt;&gt;"",F20&lt;&gt;"",G20&lt;&gt;"",H20&lt;&gt;""),"✕",AND(OR($I$18&gt;0,$I$19&gt;0,$I$20&gt;0,$I$21&gt;0,$I$22&gt;0,$I$23&gt;0,$I$24&gt;0),COUNTA($J$18)=1),"○",TRUE,"✕")),"○"),"○")</f>
        <v>○</v>
      </c>
      <c r="AG20" s="75"/>
      <c r="AH20" s="183" t="s">
        <v>72</v>
      </c>
      <c r="AI20" s="184" t="str">
        <f>IF(COUNTIF(AE13:AE43,"○")=31,"○","✕")</f>
        <v>○</v>
      </c>
      <c r="AJ20" s="78" t="s">
        <v>73</v>
      </c>
    </row>
    <row r="21" spans="1:45" ht="17.100000000000001" customHeight="1" thickBot="1">
      <c r="A21" s="7">
        <f t="shared" ref="A21" si="3">A20+1</f>
        <v>45847</v>
      </c>
      <c r="B21" s="46" t="str">
        <f t="shared" ref="B21:B43" si="4">TEXT(A21,"aaa")</f>
        <v>水</v>
      </c>
      <c r="C21" s="95" t="s">
        <v>126</v>
      </c>
      <c r="D21" s="60"/>
      <c r="E21" s="15"/>
      <c r="F21" s="16"/>
      <c r="G21" s="17"/>
      <c r="H21" s="28"/>
      <c r="I21" s="6" t="str" cm="1">
        <f t="array" ref="I21">IFERROR(_xlfn.IFS(AND(D21&gt;0,E21=""),"--",AND(F21&gt;0,G21=""),"--",VALUE(TEXT(E21-D21,"[h]:mm"))+VALUE(TEXT(G21-F21,"[h]:mm"))-VALUE(TEXT(H21,"[h]:mm"))=0,"",VALUE(TEXT(E21-D21,"[h]:mm"))+VALUE(TEXT(G21-F21,"[h]:mm"))-VALUE(TEXT(H21,"[h]:mm"))&lt;0,"-",TRUE,(E21-D21)+(G21-F21)-H21),"-")</f>
        <v/>
      </c>
      <c r="J21" s="367"/>
      <c r="K21" s="368"/>
      <c r="L21" s="368"/>
      <c r="M21" s="368"/>
      <c r="N21" s="368"/>
      <c r="O21" s="368"/>
      <c r="P21" s="368"/>
      <c r="Q21" s="369"/>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$18)=0),"○",AND(I21="",COUNTA($J$18)=1),IF(OR($I$18&lt;&gt;"",$I$19&lt;&gt;"",$I$20&lt;&gt;"",$I$21&lt;&gt;"",$I$22&lt;&gt;"",$I$23&lt;&gt;"",$I$24&lt;&gt;""),"○","△"),AND(I21&gt;0,COUNTA($J$18)=1),"○",AND(I21="-",COUNTA($J$18)=1),"✕",TRUE,"✕")</f>
        <v>○</v>
      </c>
      <c r="AC21" s="75"/>
      <c r="AD21" s="75" t="str">
        <f t="shared" si="0"/>
        <v>○</v>
      </c>
      <c r="AE21" s="75" t="str" cm="1">
        <f t="array" ref="AE21">_xlfn.IFS(AND(E21&gt;0,D21=""),"✕",AND(G21&gt;0,F21=""),"✕",AND(F21&gt;0,E21&gt;F21),"✕",TRUE,"○")</f>
        <v>○</v>
      </c>
      <c r="AF21" s="189" t="str" cm="1">
        <f t="array" ref="AF21">IF(OR($I$9="管理職/高プロ",$I$9="裁量",$I$9="固定残業代有"),IF(OR(C21="休日",C21="休暇"),IF(AND(D21="",E21="",F21="",G21="",H21="",$J$18=""),"○",_xlfn.IFS(OR(D21&lt;&gt;"",E21&lt;&gt;"",F21&lt;&gt;"",G21&lt;&gt;"",H21&lt;&gt;""),"✕",AND(OR($I$18&gt;0,$I$19&gt;0,$I$20&gt;0,$I$21&gt;0,$I$22&gt;0,$I$23&gt;0,$I$24&gt;0),COUNTA($J$18)=1),"○",TRUE,"✕")),"○"),"○")</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45848</v>
      </c>
      <c r="B22" s="46" t="str">
        <f t="shared" si="4"/>
        <v>木</v>
      </c>
      <c r="C22" s="95" t="s">
        <v>126</v>
      </c>
      <c r="D22" s="60"/>
      <c r="E22" s="15"/>
      <c r="F22" s="16"/>
      <c r="G22" s="17"/>
      <c r="H22" s="28"/>
      <c r="I22" s="6" t="str" cm="1">
        <f t="array" ref="I22">IFERROR(_xlfn.IFS(AND(D22&gt;0,E22=""),"--",AND(F22&gt;0,G22=""),"--",VALUE(TEXT(E22-D22,"[h]:mm"))+VALUE(TEXT(G22-F22,"[h]:mm"))-VALUE(TEXT(H22,"[h]:mm"))=0,"",VALUE(TEXT(E22-D22,"[h]:mm"))+VALUE(TEXT(G22-F22,"[h]:mm"))-VALUE(TEXT(H22,"[h]:mm"))&lt;0,"-",TRUE,(E22-D22)+(G22-F22)-H22),"-")</f>
        <v/>
      </c>
      <c r="J22" s="367"/>
      <c r="K22" s="368"/>
      <c r="L22" s="368"/>
      <c r="M22" s="368"/>
      <c r="N22" s="368"/>
      <c r="O22" s="368"/>
      <c r="P22" s="368"/>
      <c r="Q22" s="369"/>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$18)=0),"○",AND(I22="",COUNTA($J$18)=1),IF(OR($I$18&lt;&gt;"",$I$19&lt;&gt;"",$I$20&lt;&gt;"",$I$21&lt;&gt;"",$I$22&lt;&gt;"",$I$23&lt;&gt;"",$I$24&lt;&gt;""),"○","△"),AND(I22&gt;0,COUNTA($J$18)=1),"○",AND(I22="-",COUNTA($J$18)=1),"✕",TRUE,"✕")</f>
        <v>○</v>
      </c>
      <c r="AC22" s="75"/>
      <c r="AD22" s="75" t="str">
        <f t="shared" si="0"/>
        <v>○</v>
      </c>
      <c r="AE22" s="75" t="str" cm="1">
        <f t="array" ref="AE22">_xlfn.IFS(AND(E22&gt;0,D22=""),"✕",AND(G22&gt;0,F22=""),"✕",AND(F22&gt;0,E22&gt;F22),"✕",TRUE,"○")</f>
        <v>○</v>
      </c>
      <c r="AF22" s="189" t="str" cm="1">
        <f t="array" ref="AF22">IF(OR($I$9="管理職/高プロ",$I$9="裁量",$I$9="固定残業代有"),IF(OR(C22="休日",C22="休暇"),IF(AND(D22="",E22="",F22="",G22="",H22="",$J$18=""),"○",_xlfn.IFS(OR(D22&lt;&gt;"",E22&lt;&gt;"",F22&lt;&gt;"",G22&lt;&gt;"",H22&lt;&gt;""),"✕",AND(OR($I$18&gt;0,$I$19&gt;0,$I$20&gt;0,$I$21&gt;0,$I$22&gt;0,$I$23&gt;0,$I$24&gt;0),COUNTA($J$18)=1),"○",TRUE,"✕")),"○"),"○")</f>
        <v>○</v>
      </c>
      <c r="AG22" s="75"/>
      <c r="AH22" s="212"/>
      <c r="AI22" s="213"/>
      <c r="AJ22" s="78"/>
      <c r="AO22" s="30"/>
      <c r="AP22" s="30"/>
      <c r="AQ22" s="30"/>
      <c r="AR22" s="30"/>
      <c r="AS22" s="30"/>
    </row>
    <row r="23" spans="1:45" ht="17.100000000000001" customHeight="1">
      <c r="A23" s="7">
        <f t="shared" ref="A23:A38" si="5">A22+1</f>
        <v>45849</v>
      </c>
      <c r="B23" s="46" t="str">
        <f t="shared" si="4"/>
        <v>金</v>
      </c>
      <c r="C23" s="95" t="s">
        <v>126</v>
      </c>
      <c r="D23" s="60"/>
      <c r="E23" s="15"/>
      <c r="F23" s="16"/>
      <c r="G23" s="17"/>
      <c r="H23" s="28"/>
      <c r="I23" s="6" t="str" cm="1">
        <f t="array" ref="I23">IFERROR(_xlfn.IFS(AND(D23&gt;0,E23=""),"--",AND(F23&gt;0,G23=""),"--",VALUE(TEXT(E23-D23,"[h]:mm"))+VALUE(TEXT(G23-F23,"[h]:mm"))-VALUE(TEXT(H23,"[h]:mm"))=0,"",VALUE(TEXT(E23-D23,"[h]:mm"))+VALUE(TEXT(G23-F23,"[h]:mm"))-VALUE(TEXT(H23,"[h]:mm"))&lt;0,"-",TRUE,(E23-D23)+(G23-F23)-H23),"-")</f>
        <v/>
      </c>
      <c r="J23" s="367"/>
      <c r="K23" s="368"/>
      <c r="L23" s="368"/>
      <c r="M23" s="368"/>
      <c r="N23" s="368"/>
      <c r="O23" s="368"/>
      <c r="P23" s="368"/>
      <c r="Q23" s="369"/>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$18)=0),"○",AND(I23="",COUNTA($J$18)=1),IF(OR($I$18&lt;&gt;"",$I$19&lt;&gt;"",$I$20&lt;&gt;"",$I$21&lt;&gt;"",$I$22&lt;&gt;"",$I$23&lt;&gt;"",$I$24&lt;&gt;""),"○","△"),AND(I23&gt;0,COUNTA($J$18)=1),"○",AND(I23="-",COUNTA($J$18)=1),"✕",TRUE,"✕")</f>
        <v>○</v>
      </c>
      <c r="AC23" s="75"/>
      <c r="AD23" s="75" t="str">
        <f t="shared" si="0"/>
        <v>○</v>
      </c>
      <c r="AE23" s="75" t="str" cm="1">
        <f t="array" ref="AE23">_xlfn.IFS(AND(E23&gt;0,D23=""),"✕",AND(G23&gt;0,F23=""),"✕",AND(F23&gt;0,E23&gt;F23),"✕",TRUE,"○")</f>
        <v>○</v>
      </c>
      <c r="AF23" s="189" t="str" cm="1">
        <f t="array" ref="AF23">IF(OR($I$9="管理職/高プロ",$I$9="裁量",$I$9="固定残業代有"),IF(OR(C23="休日",C23="休暇"),IF(AND(D23="",E23="",F23="",G23="",H23="",$J$18=""),"○",_xlfn.IFS(OR(D23&lt;&gt;"",E23&lt;&gt;"",F23&lt;&gt;"",G23&lt;&gt;"",H23&lt;&gt;""),"✕",AND(OR($I$18&gt;0,$I$19&gt;0,$I$20&gt;0,$I$21&gt;0,$I$22&gt;0,$I$23&gt;0,$I$24&gt;0),COUNTA($J$18)=1),"○",TRUE,"✕")),"○"),"○")</f>
        <v>○</v>
      </c>
      <c r="AG23" s="75"/>
      <c r="AH23" s="144"/>
      <c r="AJ23" s="144"/>
      <c r="AO23" s="30"/>
      <c r="AP23" s="30"/>
      <c r="AQ23" s="30"/>
      <c r="AR23" s="30"/>
      <c r="AS23" s="30"/>
    </row>
    <row r="24" spans="1:45" ht="17.100000000000001" customHeight="1">
      <c r="A24" s="7">
        <f t="shared" si="5"/>
        <v>45850</v>
      </c>
      <c r="B24" s="46" t="str">
        <f t="shared" si="4"/>
        <v>土</v>
      </c>
      <c r="C24" s="95" t="s">
        <v>23</v>
      </c>
      <c r="D24" s="60"/>
      <c r="E24" s="15"/>
      <c r="F24" s="16"/>
      <c r="G24" s="17"/>
      <c r="H24" s="18"/>
      <c r="I24" s="6" t="str" cm="1">
        <f t="array" ref="I24">IFERROR(_xlfn.IFS(AND(D24&gt;0,E24=""),"--",AND(F24&gt;0,G24=""),"--",VALUE(TEXT(E24-D24,"[h]:mm"))+VALUE(TEXT(G24-F24,"[h]:mm"))-VALUE(TEXT(H24,"[h]:mm"))=0,"",VALUE(TEXT(E24-D24,"[h]:mm"))+VALUE(TEXT(G24-F24,"[h]:mm"))-VALUE(TEXT(H24,"[h]:mm"))&lt;0,"-",TRUE,(E24-D24)+(G24-F24)-H24),"-")</f>
        <v/>
      </c>
      <c r="J24" s="449"/>
      <c r="K24" s="450"/>
      <c r="L24" s="450"/>
      <c r="M24" s="450"/>
      <c r="N24" s="450"/>
      <c r="O24" s="450"/>
      <c r="P24" s="450"/>
      <c r="Q24" s="451"/>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$18)=0),"○",AND(I24="",COUNTA($J$18)=1),IF(OR($I$18&lt;&gt;"",$I$19&lt;&gt;"",$I$20&lt;&gt;"",$I$21&lt;&gt;"",$I$22&lt;&gt;"",$I$23&lt;&gt;"",$I$24&lt;&gt;""),"○","△"),AND(I24&gt;0,COUNTA($J$18)=1),"○",AND(I24="-",COUNTA($J$18)=1),"✕",TRUE,"✕")</f>
        <v>○</v>
      </c>
      <c r="AC24" s="75"/>
      <c r="AD24" s="75" t="str">
        <f t="shared" si="0"/>
        <v>○</v>
      </c>
      <c r="AE24" s="75" t="str" cm="1">
        <f t="array" ref="AE24">_xlfn.IFS(AND(E24&gt;0,D24=""),"✕",AND(G24&gt;0,F24=""),"✕",AND(F24&gt;0,E24&gt;F24),"✕",TRUE,"○")</f>
        <v>○</v>
      </c>
      <c r="AF24" s="189" t="str" cm="1">
        <f t="array" ref="AF24">IF(OR($I$9="管理職/高プロ",$I$9="裁量",$I$9="固定残業代有"),IF(OR(C24="休日",C24="休暇"),IF(AND(D24="",E24="",F24="",G24="",H24="",$J$18=""),"○",_xlfn.IFS(OR(D24&lt;&gt;"",E24&lt;&gt;"",F24&lt;&gt;"",G24&lt;&gt;"",H24&lt;&gt;""),"✕",AND(OR($I$18&gt;0,$I$19&gt;0,$I$20&gt;0,$I$21&gt;0,$I$22&gt;0,$I$23&gt;0,$I$24&gt;0),COUNTA($J$18)=1),"○",TRUE,"✕")),"○"),"○")</f>
        <v>○</v>
      </c>
      <c r="AG24" s="75"/>
      <c r="AO24" s="30"/>
      <c r="AP24" s="30"/>
      <c r="AQ24" s="30"/>
      <c r="AR24" s="30"/>
      <c r="AS24" s="30"/>
    </row>
    <row r="25" spans="1:45" ht="17.100000000000001" customHeight="1">
      <c r="A25" s="7">
        <f t="shared" si="5"/>
        <v>45851</v>
      </c>
      <c r="B25" s="46" t="str">
        <f t="shared" si="4"/>
        <v>日</v>
      </c>
      <c r="C25" s="95" t="s">
        <v>23</v>
      </c>
      <c r="D25" s="60"/>
      <c r="E25" s="15"/>
      <c r="F25" s="16"/>
      <c r="G25" s="17"/>
      <c r="H25" s="18"/>
      <c r="I25" s="6" t="str" cm="1">
        <f t="array" ref="I25">IFERROR(_xlfn.IFS(AND(D25&gt;0,E25=""),"--",AND(F25&gt;0,G25=""),"--",VALUE(TEXT(E25-D25,"[h]:mm"))+VALUE(TEXT(G25-F25,"[h]:mm"))-VALUE(TEXT(H25,"[h]:mm"))=0,"",VALUE(TEXT(E25-D25,"[h]:mm"))+VALUE(TEXT(G25-F25,"[h]:mm"))-VALUE(TEXT(H25,"[h]:mm"))&lt;0,"-",TRUE,(E25-D25)+(G25-F25)-H25),"-")</f>
        <v/>
      </c>
      <c r="J25" s="452"/>
      <c r="K25" s="453"/>
      <c r="L25" s="453"/>
      <c r="M25" s="453"/>
      <c r="N25" s="453"/>
      <c r="O25" s="453"/>
      <c r="P25" s="453"/>
      <c r="Q25" s="454"/>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$25)=0),"○",AND(I25="",COUNTA($J$25)=1),IF(OR($I$25&lt;&gt;"",$I$26&lt;&gt;"",$I$27&lt;&gt;"",$I$28&lt;&gt;"",$I$29&lt;&gt;"",$I$30&lt;&gt;"",$I$31&lt;&gt;""),"○","△"),AND(I25&gt;0,COUNTA($J$25)=1),"○",AND(I25="-",COUNTA($J$25)=1),"✕",TRUE,"✕")</f>
        <v>○</v>
      </c>
      <c r="AC25" s="75"/>
      <c r="AD25" s="75" t="str">
        <f t="shared" si="0"/>
        <v>○</v>
      </c>
      <c r="AE25" s="75" t="str" cm="1">
        <f t="array" ref="AE25">_xlfn.IFS(AND(E25&gt;0,D25=""),"✕",AND(G25&gt;0,F25=""),"✕",AND(F25&gt;0,E25&gt;F25),"✕",TRUE,"○")</f>
        <v>○</v>
      </c>
      <c r="AF25" s="189" t="str" cm="1">
        <f t="array" ref="AF25">IF(OR($I$9="管理職/高プロ",$I$9="裁量",$I$9="固定残業代有"),IF(OR(C25="休日",C25="休暇"),IF(AND(D25="",E25="",F25="",G25="",H25="",$J$25=""),"○",_xlfn.IFS(OR(D25&lt;&gt;"",E25&lt;&gt;"",F25&lt;&gt;"",G25&lt;&gt;"",H25&lt;&gt;""),"✕",AND(OR($I$25&gt;0,$I$26&gt;0,$I$27&gt;0,$I$28&gt;0,$I$29&gt;0,$I$30&gt;0,$I$31&gt;0),COUNTA($J$25)=1),"○",TRUE,"✕")),"○"),"○")</f>
        <v>○</v>
      </c>
      <c r="AG25" s="75"/>
      <c r="AO25" s="30"/>
      <c r="AP25" s="30"/>
      <c r="AQ25" s="30"/>
      <c r="AR25" s="30"/>
      <c r="AS25" s="30"/>
    </row>
    <row r="26" spans="1:45" ht="17.100000000000001" customHeight="1">
      <c r="A26" s="7">
        <f t="shared" si="5"/>
        <v>45852</v>
      </c>
      <c r="B26" s="46" t="str">
        <f t="shared" si="4"/>
        <v>月</v>
      </c>
      <c r="C26" s="95" t="s">
        <v>126</v>
      </c>
      <c r="D26" s="61"/>
      <c r="E26" s="14"/>
      <c r="F26" s="16"/>
      <c r="G26" s="17"/>
      <c r="H26" s="18"/>
      <c r="I26" s="6" t="str" cm="1">
        <f t="array" ref="I26">IFERROR(_xlfn.IFS(AND(D26&gt;0,E26=""),"--",AND(F26&gt;0,G26=""),"--",VALUE(TEXT(E26-D26,"[h]:mm"))+VALUE(TEXT(G26-F26,"[h]:mm"))-VALUE(TEXT(H26,"[h]:mm"))=0,"",VALUE(TEXT(E26-D26,"[h]:mm"))+VALUE(TEXT(G26-F26,"[h]:mm"))-VALUE(TEXT(H26,"[h]:mm"))&lt;0,"-",TRUE,(E26-D26)+(G26-F26)-H26),"-")</f>
        <v/>
      </c>
      <c r="J26" s="455"/>
      <c r="K26" s="456"/>
      <c r="L26" s="456"/>
      <c r="M26" s="456"/>
      <c r="N26" s="456"/>
      <c r="O26" s="456"/>
      <c r="P26" s="456"/>
      <c r="Q26" s="457"/>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$25)=0),"○",AND(I26="",COUNTA($J$25)=1),IF(OR($I$25&lt;&gt;"",$I$26&lt;&gt;"",$I$27&lt;&gt;"",$I$28&lt;&gt;"",$I$29&lt;&gt;"",$I$30&lt;&gt;"",$I$31&lt;&gt;""),"○","△"),AND(I26&gt;0,COUNTA($J$25)=1),"○",AND(I26="-",COUNTA($J$25)=1),"✕",TRUE,"✕")</f>
        <v>○</v>
      </c>
      <c r="AC26" s="75"/>
      <c r="AD26" s="75" t="str">
        <f t="shared" si="0"/>
        <v>○</v>
      </c>
      <c r="AE26" s="75" t="str" cm="1">
        <f t="array" ref="AE26">_xlfn.IFS(AND(E26&gt;0,D26=""),"✕",AND(G26&gt;0,F26=""),"✕",AND(F26&gt;0,E26&gt;F26),"✕",TRUE,"○")</f>
        <v>○</v>
      </c>
      <c r="AF26" s="189" t="str" cm="1">
        <f t="array" ref="AF26">IF(OR($I$9="管理職/高プロ",$I$9="裁量",$I$9="固定残業代有"),IF(OR(C26="休日",C26="休暇"),IF(AND(D26="",E26="",F26="",G26="",H26="",$J$25=""),"○",_xlfn.IFS(OR(D26&lt;&gt;"",E26&lt;&gt;"",F26&lt;&gt;"",G26&lt;&gt;"",H26&lt;&gt;""),"✕",AND(OR($I$25&gt;0,$I$26&gt;0,$I$27&gt;0,$I$28&gt;0,$I$29&gt;0,$I$30&gt;0,$I$31&gt;0),COUNTA($J$25)=1),"○",TRUE,"✕")),"○"),"○")</f>
        <v>○</v>
      </c>
      <c r="AG26" s="75"/>
      <c r="AO26" s="30"/>
      <c r="AP26" s="30"/>
      <c r="AQ26" s="30"/>
      <c r="AR26" s="30"/>
      <c r="AS26" s="30"/>
    </row>
    <row r="27" spans="1:45" ht="17.100000000000001" customHeight="1">
      <c r="A27" s="7">
        <f t="shared" si="5"/>
        <v>45853</v>
      </c>
      <c r="B27" s="46" t="str">
        <f t="shared" si="4"/>
        <v>火</v>
      </c>
      <c r="C27" s="95" t="s">
        <v>126</v>
      </c>
      <c r="D27" s="61"/>
      <c r="E27" s="14"/>
      <c r="F27" s="16"/>
      <c r="G27" s="17"/>
      <c r="H27" s="18"/>
      <c r="I27" s="6" t="str" cm="1">
        <f t="array" ref="I27">IFERROR(_xlfn.IFS(AND(D27&gt;0,E27=""),"--",AND(F27&gt;0,G27=""),"--",VALUE(TEXT(E27-D27,"[h]:mm"))+VALUE(TEXT(G27-F27,"[h]:mm"))-VALUE(TEXT(H27,"[h]:mm"))=0,"",VALUE(TEXT(E27-D27,"[h]:mm"))+VALUE(TEXT(G27-F27,"[h]:mm"))-VALUE(TEXT(H27,"[h]:mm"))&lt;0,"-",TRUE,(E27-D27)+(G27-F27)-H27),"-")</f>
        <v/>
      </c>
      <c r="J27" s="455"/>
      <c r="K27" s="456"/>
      <c r="L27" s="456"/>
      <c r="M27" s="456"/>
      <c r="N27" s="456"/>
      <c r="O27" s="456"/>
      <c r="P27" s="456"/>
      <c r="Q27" s="457"/>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$25)=0),"○",AND(I27="",COUNTA($J$25)=1),IF(OR($I$25&lt;&gt;"",$I$26&lt;&gt;"",$I$27&lt;&gt;"",$I$28&lt;&gt;"",$I$29&lt;&gt;"",$I$30&lt;&gt;"",$I$31&lt;&gt;""),"○","△"),AND(I27&gt;0,COUNTA($J$25)=1),"○",AND(I27="-",COUNTA($J$25)=1),"✕",TRUE,"✕")</f>
        <v>○</v>
      </c>
      <c r="AC27" s="75"/>
      <c r="AD27" s="75" t="str">
        <f t="shared" si="0"/>
        <v>○</v>
      </c>
      <c r="AE27" s="75" t="str" cm="1">
        <f t="array" ref="AE27">_xlfn.IFS(AND(E27&gt;0,D27=""),"✕",AND(G27&gt;0,F27=""),"✕",AND(F27&gt;0,E27&gt;F27),"✕",TRUE,"○")</f>
        <v>○</v>
      </c>
      <c r="AF27" s="189" t="str" cm="1">
        <f t="array" ref="AF27">IF(OR($I$9="管理職/高プロ",$I$9="裁量",$I$9="固定残業代有"),IF(OR(C27="休日",C27="休暇"),IF(AND(D27="",E27="",F27="",G27="",H27="",$J$25=""),"○",_xlfn.IFS(OR(D27&lt;&gt;"",E27&lt;&gt;"",F27&lt;&gt;"",G27&lt;&gt;"",H27&lt;&gt;""),"✕",AND(OR($I$25&gt;0,$I$26&gt;0,$I$27&gt;0,$I$28&gt;0,$I$29&gt;0,$I$30&gt;0,$I$31&gt;0),COUNTA($J$25)=1),"○",TRUE,"✕")),"○"),"○")</f>
        <v>○</v>
      </c>
      <c r="AG27" s="75"/>
      <c r="AO27" s="30"/>
      <c r="AP27" s="30"/>
      <c r="AQ27" s="30"/>
      <c r="AR27" s="30"/>
      <c r="AS27" s="30"/>
    </row>
    <row r="28" spans="1:45" ht="17.100000000000001" customHeight="1">
      <c r="A28" s="7">
        <f t="shared" si="5"/>
        <v>45854</v>
      </c>
      <c r="B28" s="46" t="str">
        <f t="shared" si="4"/>
        <v>水</v>
      </c>
      <c r="C28" s="95" t="s">
        <v>126</v>
      </c>
      <c r="D28" s="61"/>
      <c r="E28" s="14"/>
      <c r="F28" s="16"/>
      <c r="G28" s="17"/>
      <c r="H28" s="18"/>
      <c r="I28" s="6" t="str" cm="1">
        <f t="array" ref="I28">IFERROR(_xlfn.IFS(AND(D28&gt;0,E28=""),"--",AND(F28&gt;0,G28=""),"--",VALUE(TEXT(E28-D28,"[h]:mm"))+VALUE(TEXT(G28-F28,"[h]:mm"))-VALUE(TEXT(H28,"[h]:mm"))=0,"",VALUE(TEXT(E28-D28,"[h]:mm"))+VALUE(TEXT(G28-F28,"[h]:mm"))-VALUE(TEXT(H28,"[h]:mm"))&lt;0,"-",TRUE,(E28-D28)+(G28-F28)-H28),"-")</f>
        <v/>
      </c>
      <c r="J28" s="455"/>
      <c r="K28" s="456"/>
      <c r="L28" s="456"/>
      <c r="M28" s="456"/>
      <c r="N28" s="456"/>
      <c r="O28" s="456"/>
      <c r="P28" s="456"/>
      <c r="Q28" s="457"/>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$25)=0),"○",AND(I28="",COUNTA($J$25)=1),IF(OR($I$25&lt;&gt;"",$I$26&lt;&gt;"",$I$27&lt;&gt;"",$I$28&lt;&gt;"",$I$29&lt;&gt;"",$I$30&lt;&gt;"",$I$31&lt;&gt;""),"○","△"),AND(I28&gt;0,COUNTA($J$25)=1),"○",AND(I28="-",COUNTA($J$25)=1),"✕",TRUE,"✕")</f>
        <v>○</v>
      </c>
      <c r="AC28" s="75"/>
      <c r="AD28" s="75" t="str">
        <f t="shared" si="0"/>
        <v>○</v>
      </c>
      <c r="AE28" s="75" t="str" cm="1">
        <f t="array" ref="AE28">_xlfn.IFS(AND(E28&gt;0,D28=""),"✕",AND(G28&gt;0,F28=""),"✕",AND(F28&gt;0,E28&gt;F28),"✕",TRUE,"○")</f>
        <v>○</v>
      </c>
      <c r="AF28" s="189" t="str" cm="1">
        <f t="array" ref="AF28">IF(OR($I$9="管理職/高プロ",$I$9="裁量",$I$9="固定残業代有"),IF(OR(C28="休日",C28="休暇"),IF(AND(D28="",E28="",F28="",G28="",H28="",$J$25=""),"○",_xlfn.IFS(OR(D28&lt;&gt;"",E28&lt;&gt;"",F28&lt;&gt;"",G28&lt;&gt;"",H28&lt;&gt;""),"✕",AND(OR($I$25&gt;0,$I$26&gt;0,$I$27&gt;0,$I$28&gt;0,$I$29&gt;0,$I$30&gt;0,$I$31&gt;0),COUNTA($J$25)=1),"○",TRUE,"✕")),"○"),"○")</f>
        <v>○</v>
      </c>
      <c r="AG28" s="75"/>
      <c r="AO28" s="30"/>
      <c r="AP28" s="30"/>
      <c r="AQ28" s="30"/>
      <c r="AR28" s="30"/>
      <c r="AS28" s="30"/>
    </row>
    <row r="29" spans="1:45" ht="17.100000000000001" customHeight="1">
      <c r="A29" s="7">
        <f t="shared" si="5"/>
        <v>45855</v>
      </c>
      <c r="B29" s="46" t="str">
        <f t="shared" si="4"/>
        <v>木</v>
      </c>
      <c r="C29" s="95" t="s">
        <v>126</v>
      </c>
      <c r="D29" s="60"/>
      <c r="E29" s="15"/>
      <c r="F29" s="16"/>
      <c r="G29" s="17"/>
      <c r="H29" s="18"/>
      <c r="I29" s="6" t="str" cm="1">
        <f t="array" ref="I29">IFERROR(_xlfn.IFS(AND(D29&gt;0,E29=""),"--",AND(F29&gt;0,G29=""),"--",VALUE(TEXT(E29-D29,"[h]:mm"))+VALUE(TEXT(G29-F29,"[h]:mm"))-VALUE(TEXT(H29,"[h]:mm"))=0,"",VALUE(TEXT(E29-D29,"[h]:mm"))+VALUE(TEXT(G29-F29,"[h]:mm"))-VALUE(TEXT(H29,"[h]:mm"))&lt;0,"-",TRUE,(E29-D29)+(G29-F29)-H29),"-")</f>
        <v/>
      </c>
      <c r="J29" s="455"/>
      <c r="K29" s="456"/>
      <c r="L29" s="456"/>
      <c r="M29" s="456"/>
      <c r="N29" s="456"/>
      <c r="O29" s="456"/>
      <c r="P29" s="456"/>
      <c r="Q29" s="457"/>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$25)=0),"○",AND(I29="",COUNTA($J$25)=1),IF(OR($I$25&lt;&gt;"",$I$26&lt;&gt;"",$I$27&lt;&gt;"",$I$28&lt;&gt;"",$I$29&lt;&gt;"",$I$30&lt;&gt;"",$I$31&lt;&gt;""),"○","△"),AND(I29&gt;0,COUNTA($J$25)=1),"○",AND(I29="-",COUNTA($J$25)=1),"✕",TRUE,"✕")</f>
        <v>○</v>
      </c>
      <c r="AC29" s="75"/>
      <c r="AD29" s="75" t="str">
        <f t="shared" si="0"/>
        <v>○</v>
      </c>
      <c r="AE29" s="75" t="str" cm="1">
        <f t="array" ref="AE29">_xlfn.IFS(AND(E29&gt;0,D29=""),"✕",AND(G29&gt;0,F29=""),"✕",AND(F29&gt;0,E29&gt;F29),"✕",TRUE,"○")</f>
        <v>○</v>
      </c>
      <c r="AF29" s="189" t="str" cm="1">
        <f t="array" ref="AF29">IF(OR($I$9="管理職/高プロ",$I$9="裁量",$I$9="固定残業代有"),IF(OR(C29="休日",C29="休暇"),IF(AND(D29="",E29="",F29="",G29="",H29="",$J$25=""),"○",_xlfn.IFS(OR(D29&lt;&gt;"",E29&lt;&gt;"",F29&lt;&gt;"",G29&lt;&gt;"",H29&lt;&gt;""),"✕",AND(OR($I$25&gt;0,$I$26&gt;0,$I$27&gt;0,$I$28&gt;0,$I$29&gt;0,$I$30&gt;0,$I$31&gt;0),COUNTA($J$25)=1),"○",TRUE,"✕")),"○"),"○")</f>
        <v>○</v>
      </c>
      <c r="AG29" s="75"/>
      <c r="AO29" s="30"/>
      <c r="AP29" s="30"/>
      <c r="AQ29" s="30"/>
      <c r="AR29" s="30"/>
      <c r="AS29" s="30"/>
    </row>
    <row r="30" spans="1:45" ht="17.100000000000001" customHeight="1">
      <c r="A30" s="7">
        <f t="shared" si="5"/>
        <v>45856</v>
      </c>
      <c r="B30" s="46" t="str">
        <f t="shared" si="4"/>
        <v>金</v>
      </c>
      <c r="C30" s="95" t="s">
        <v>126</v>
      </c>
      <c r="D30" s="60"/>
      <c r="E30" s="15"/>
      <c r="F30" s="16"/>
      <c r="G30" s="17"/>
      <c r="H30" s="18"/>
      <c r="I30" s="6" t="str" cm="1">
        <f t="array" ref="I30">IFERROR(_xlfn.IFS(AND(D30&gt;0,E30=""),"--",AND(F30&gt;0,G30=""),"--",VALUE(TEXT(E30-D30,"[h]:mm"))+VALUE(TEXT(G30-F30,"[h]:mm"))-VALUE(TEXT(H30,"[h]:mm"))=0,"",VALUE(TEXT(E30-D30,"[h]:mm"))+VALUE(TEXT(G30-F30,"[h]:mm"))-VALUE(TEXT(H30,"[h]:mm"))&lt;0,"-",TRUE,(E30-D30)+(G30-F30)-H30),"-")</f>
        <v/>
      </c>
      <c r="J30" s="455"/>
      <c r="K30" s="456"/>
      <c r="L30" s="456"/>
      <c r="M30" s="456"/>
      <c r="N30" s="456"/>
      <c r="O30" s="456"/>
      <c r="P30" s="456"/>
      <c r="Q30" s="457"/>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$25)=0),"○",AND(I30="",COUNTA($J$25)=1),IF(OR($I$25&lt;&gt;"",$I$26&lt;&gt;"",$I$27&lt;&gt;"",$I$28&lt;&gt;"",$I$29&lt;&gt;"",$I$30&lt;&gt;"",$I$31&lt;&gt;""),"○","△"),AND(I30&gt;0,COUNTA($J$25)=1),"○",AND(I30="-",COUNTA($J$25)=1),"✕",TRUE,"✕")</f>
        <v>○</v>
      </c>
      <c r="AC30" s="75"/>
      <c r="AD30" s="75" t="str">
        <f t="shared" si="0"/>
        <v>○</v>
      </c>
      <c r="AE30" s="75" t="str" cm="1">
        <f t="array" ref="AE30">_xlfn.IFS(AND(E30&gt;0,D30=""),"✕",AND(G30&gt;0,F30=""),"✕",AND(F30&gt;0,E30&gt;F30),"✕",TRUE,"○")</f>
        <v>○</v>
      </c>
      <c r="AF30" s="189" t="str" cm="1">
        <f t="array" ref="AF30">IF(OR($I$9="管理職/高プロ",$I$9="裁量",$I$9="固定残業代有"),IF(OR(C30="休日",C30="休暇"),IF(AND(D30="",E30="",F30="",G30="",H30="",$J$25=""),"○",_xlfn.IFS(OR(D30&lt;&gt;"",E30&lt;&gt;"",F30&lt;&gt;"",G30&lt;&gt;"",H30&lt;&gt;""),"✕",AND(OR($I$25&gt;0,$I$26&gt;0,$I$27&gt;0,$I$28&gt;0,$I$29&gt;0,$I$30&gt;0,$I$31&gt;0),COUNTA($J$25)=1),"○",TRUE,"✕")),"○"),"○")</f>
        <v>○</v>
      </c>
      <c r="AG30" s="75"/>
      <c r="AO30" s="30"/>
      <c r="AP30" s="30"/>
      <c r="AQ30" s="30"/>
      <c r="AR30" s="30"/>
      <c r="AS30" s="30"/>
    </row>
    <row r="31" spans="1:45" ht="17.100000000000001" customHeight="1">
      <c r="A31" s="7">
        <f t="shared" si="5"/>
        <v>45857</v>
      </c>
      <c r="B31" s="46" t="str">
        <f t="shared" si="4"/>
        <v>土</v>
      </c>
      <c r="C31" s="95" t="s">
        <v>23</v>
      </c>
      <c r="D31" s="60"/>
      <c r="E31" s="15"/>
      <c r="F31" s="16"/>
      <c r="G31" s="17"/>
      <c r="H31" s="18"/>
      <c r="I31" s="6" t="str" cm="1">
        <f t="array" ref="I31">IFERROR(_xlfn.IFS(AND(D31&gt;0,E31=""),"--",AND(F31&gt;0,G31=""),"--",VALUE(TEXT(E31-D31,"[h]:mm"))+VALUE(TEXT(G31-F31,"[h]:mm"))-VALUE(TEXT(H31,"[h]:mm"))=0,"",VALUE(TEXT(E31-D31,"[h]:mm"))+VALUE(TEXT(G31-F31,"[h]:mm"))-VALUE(TEXT(H31,"[h]:mm"))&lt;0,"-",TRUE,(E31-D31)+(G31-F31)-H31),"-")</f>
        <v/>
      </c>
      <c r="J31" s="458"/>
      <c r="K31" s="459"/>
      <c r="L31" s="459"/>
      <c r="M31" s="459"/>
      <c r="N31" s="459"/>
      <c r="O31" s="459"/>
      <c r="P31" s="459"/>
      <c r="Q31" s="460"/>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$25)=0),"○",AND(I31="",COUNTA($J$25)=1),IF(OR($I$25&lt;&gt;"",$I$26&lt;&gt;"",$I$27&lt;&gt;"",$I$28&lt;&gt;"",$I$29&lt;&gt;"",$I$30&lt;&gt;"",$I$31&lt;&gt;""),"○","△"),AND(I31&gt;0,COUNTA($J$25)=1),"○",AND(I31="-",COUNTA($J$25)=1),"✕",TRUE,"✕")</f>
        <v>○</v>
      </c>
      <c r="AC31" s="75"/>
      <c r="AD31" s="75" t="str">
        <f t="shared" si="0"/>
        <v>○</v>
      </c>
      <c r="AE31" s="75" t="str" cm="1">
        <f t="array" ref="AE31">_xlfn.IFS(AND(E31&gt;0,D31=""),"✕",AND(G31&gt;0,F31=""),"✕",AND(F31&gt;0,E31&gt;F31),"✕",TRUE,"○")</f>
        <v>○</v>
      </c>
      <c r="AF31" s="189" t="str" cm="1">
        <f t="array" ref="AF31">IF(OR($I$9="管理職/高プロ",$I$9="裁量",$I$9="固定残業代有"),IF(OR(C31="休日",C31="休暇"),IF(AND(D31="",E31="",F31="",G31="",H31="",$J$25=""),"○",_xlfn.IFS(OR(D31&lt;&gt;"",E31&lt;&gt;"",F31&lt;&gt;"",G31&lt;&gt;"",H31&lt;&gt;""),"✕",AND(OR($I$25&gt;0,$I$26&gt;0,$I$27&gt;0,$I$28&gt;0,$I$29&gt;0,$I$30&gt;0,$I$31&gt;0),COUNTA($J$25)=1),"○",TRUE,"✕")),"○"),"○")</f>
        <v>○</v>
      </c>
      <c r="AG31" s="75"/>
      <c r="AO31" s="30"/>
      <c r="AP31" s="30"/>
      <c r="AQ31" s="30"/>
      <c r="AR31" s="30"/>
      <c r="AS31" s="30"/>
    </row>
    <row r="32" spans="1:45" ht="17.100000000000001" customHeight="1">
      <c r="A32" s="7">
        <f t="shared" si="5"/>
        <v>45858</v>
      </c>
      <c r="B32" s="46" t="str">
        <f t="shared" si="4"/>
        <v>日</v>
      </c>
      <c r="C32" s="95" t="s">
        <v>23</v>
      </c>
      <c r="D32" s="60"/>
      <c r="E32" s="15"/>
      <c r="F32" s="16"/>
      <c r="G32" s="17"/>
      <c r="H32" s="18"/>
      <c r="I32" s="6" t="str" cm="1">
        <f t="array" ref="I32">IFERROR(_xlfn.IFS(AND(D32&gt;0,E32=""),"--",AND(F32&gt;0,G32=""),"--",VALUE(TEXT(E32-D32,"[h]:mm"))+VALUE(TEXT(G32-F32,"[h]:mm"))-VALUE(TEXT(H32,"[h]:mm"))=0,"",VALUE(TEXT(E32-D32,"[h]:mm"))+VALUE(TEXT(G32-F32,"[h]:mm"))-VALUE(TEXT(H32,"[h]:mm"))&lt;0,"-",TRUE,(E32-D32)+(G32-F32)-H32),"-")</f>
        <v/>
      </c>
      <c r="J32" s="452"/>
      <c r="K32" s="453"/>
      <c r="L32" s="453"/>
      <c r="M32" s="453"/>
      <c r="N32" s="453"/>
      <c r="O32" s="453"/>
      <c r="P32" s="453"/>
      <c r="Q32" s="454"/>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$32)=0),"○",AND(I32="",COUNTA($J$32)=1),IF(OR($I$32&lt;&gt;"",$I$33&lt;&gt;"",$I$34&lt;&gt;"",$I$35&lt;&gt;"",$I$36&lt;&gt;"",$I$37&lt;&gt;"",$I$38&lt;&gt;""),"○","△"),AND(I32&gt;0,COUNTA($J$32)=1),"○",AND(I32="-",COUNTA($J$32)=1),"✕",TRUE,"✕")</f>
        <v>○</v>
      </c>
      <c r="AC32" s="75"/>
      <c r="AD32" s="75" t="str">
        <f t="shared" si="0"/>
        <v>○</v>
      </c>
      <c r="AE32" s="75" t="str" cm="1">
        <f t="array" ref="AE32">_xlfn.IFS(AND(E32&gt;0,D32=""),"✕",AND(G32&gt;0,F32=""),"✕",AND(F32&gt;0,E32&gt;F32),"✕",TRUE,"○")</f>
        <v>○</v>
      </c>
      <c r="AF32" s="189" t="str" cm="1">
        <f t="array" ref="AF32">IF(OR($I$9="管理職/高プロ",$I$9="裁量",$I$9="固定残業代有"),IF(OR(C32="休日",C32="休暇"),IF(AND(D32="",E32="",F32="",G32="",H32="",$J$32=""),"○",_xlfn.IFS(OR(D32&lt;&gt;"",E32&lt;&gt;"",F32&lt;&gt;"",G32&lt;&gt;"",H32&lt;&gt;""),"✕",AND(OR($I$32&gt;0,$I$33&gt;0,$I$34&gt;0,$I$35&gt;0,$I$36&gt;0,$I$37&gt;0,$I$38&gt;0),COUNTA($J$32)=1),"○",TRUE,"✕")),"○"),"○")</f>
        <v>○</v>
      </c>
      <c r="AG32" s="75"/>
      <c r="AO32" s="30"/>
      <c r="AP32" s="30"/>
      <c r="AQ32" s="30"/>
      <c r="AR32" s="30"/>
      <c r="AS32" s="30"/>
    </row>
    <row r="33" spans="1:45" ht="17.100000000000001" customHeight="1">
      <c r="A33" s="7">
        <f t="shared" si="5"/>
        <v>45859</v>
      </c>
      <c r="B33" s="46" t="str">
        <f t="shared" si="4"/>
        <v>月</v>
      </c>
      <c r="C33" s="95" t="s">
        <v>23</v>
      </c>
      <c r="D33" s="61"/>
      <c r="E33" s="14"/>
      <c r="F33" s="16"/>
      <c r="G33" s="17"/>
      <c r="H33" s="18"/>
      <c r="I33" s="6" t="str" cm="1">
        <f t="array" ref="I33">IFERROR(_xlfn.IFS(AND(D33&gt;0,E33=""),"--",AND(F33&gt;0,G33=""),"--",VALUE(TEXT(E33-D33,"[h]:mm"))+VALUE(TEXT(G33-F33,"[h]:mm"))-VALUE(TEXT(H33,"[h]:mm"))=0,"",VALUE(TEXT(E33-D33,"[h]:mm"))+VALUE(TEXT(G33-F33,"[h]:mm"))-VALUE(TEXT(H33,"[h]:mm"))&lt;0,"-",TRUE,(E33-D33)+(G33-F33)-H33),"-")</f>
        <v/>
      </c>
      <c r="J33" s="455"/>
      <c r="K33" s="456"/>
      <c r="L33" s="456"/>
      <c r="M33" s="456"/>
      <c r="N33" s="456"/>
      <c r="O33" s="456"/>
      <c r="P33" s="456"/>
      <c r="Q33" s="457"/>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$32)=0),"○",AND(I33="",COUNTA($J$32)=1),IF(OR($I$32&lt;&gt;"",$I$33&lt;&gt;"",$I$34&lt;&gt;"",$I$35&lt;&gt;"",$I$36&lt;&gt;"",$I$37&lt;&gt;"",$I$38&lt;&gt;""),"○","△"),AND(I33&gt;0,COUNTA($J$32)=1),"○",AND(I33="-",COUNTA($J$32)=1),"✕",TRUE,"✕")</f>
        <v>○</v>
      </c>
      <c r="AC33" s="75"/>
      <c r="AD33" s="75" t="str">
        <f t="shared" si="0"/>
        <v>○</v>
      </c>
      <c r="AE33" s="75" t="str" cm="1">
        <f t="array" ref="AE33">_xlfn.IFS(AND(E33&gt;0,D33=""),"✕",AND(G33&gt;0,F33=""),"✕",AND(F33&gt;0,E33&gt;F33),"✕",TRUE,"○")</f>
        <v>○</v>
      </c>
      <c r="AF33" s="189" t="str" cm="1">
        <f t="array" ref="AF33">IF(OR($I$9="管理職/高プロ",$I$9="裁量",$I$9="固定残業代有"),IF(OR(C33="休日",C33="休暇"),IF(AND(D33="",E33="",F33="",G33="",H33="",$J$32=""),"○",_xlfn.IFS(OR(D33&lt;&gt;"",E33&lt;&gt;"",F33&lt;&gt;"",G33&lt;&gt;"",H33&lt;&gt;""),"✕",AND(OR($I$32&gt;0,$I$33&gt;0,$I$34&gt;0,$I$35&gt;0,$I$36&gt;0,$I$37&gt;0,$I$38&gt;0),COUNTA($J$32)=1),"○",TRUE,"✕")),"○"),"○")</f>
        <v>○</v>
      </c>
      <c r="AG33" s="75"/>
      <c r="AO33" s="30"/>
      <c r="AP33" s="30"/>
      <c r="AQ33" s="30"/>
      <c r="AR33" s="30"/>
      <c r="AS33" s="30"/>
    </row>
    <row r="34" spans="1:45" ht="17.100000000000001" customHeight="1">
      <c r="A34" s="7">
        <f t="shared" si="5"/>
        <v>45860</v>
      </c>
      <c r="B34" s="46" t="str">
        <f t="shared" si="4"/>
        <v>火</v>
      </c>
      <c r="C34" s="95" t="s">
        <v>126</v>
      </c>
      <c r="D34" s="61"/>
      <c r="E34" s="14"/>
      <c r="F34" s="16"/>
      <c r="G34" s="17"/>
      <c r="H34" s="18"/>
      <c r="I34" s="6" t="str" cm="1">
        <f t="array" ref="I34">IFERROR(_xlfn.IFS(AND(D34&gt;0,E34=""),"--",AND(F34&gt;0,G34=""),"--",VALUE(TEXT(E34-D34,"[h]:mm"))+VALUE(TEXT(G34-F34,"[h]:mm"))-VALUE(TEXT(H34,"[h]:mm"))=0,"",VALUE(TEXT(E34-D34,"[h]:mm"))+VALUE(TEXT(G34-F34,"[h]:mm"))-VALUE(TEXT(H34,"[h]:mm"))&lt;0,"-",TRUE,(E34-D34)+(G34-F34)-H34),"-")</f>
        <v/>
      </c>
      <c r="J34" s="455"/>
      <c r="K34" s="456"/>
      <c r="L34" s="456"/>
      <c r="M34" s="456"/>
      <c r="N34" s="456"/>
      <c r="O34" s="456"/>
      <c r="P34" s="456"/>
      <c r="Q34" s="457"/>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$32)=0),"○",AND(I34="",COUNTA($J$32)=1),IF(OR($I$32&lt;&gt;"",$I$33&lt;&gt;"",$I$34&lt;&gt;"",$I$35&lt;&gt;"",$I$36&lt;&gt;"",$I$37&lt;&gt;"",$I$38&lt;&gt;""),"○","△"),AND(I34&gt;0,COUNTA($J$32)=1),"○",AND(I34="-",COUNTA($J$32)=1),"✕",TRUE,"✕")</f>
        <v>○</v>
      </c>
      <c r="AC34" s="75"/>
      <c r="AD34" s="75" t="str">
        <f t="shared" si="0"/>
        <v>○</v>
      </c>
      <c r="AE34" s="75" t="str" cm="1">
        <f t="array" ref="AE34">_xlfn.IFS(AND(E34&gt;0,D34=""),"✕",AND(G34&gt;0,F34=""),"✕",AND(F34&gt;0,E34&gt;F34),"✕",TRUE,"○")</f>
        <v>○</v>
      </c>
      <c r="AF34" s="189" t="str" cm="1">
        <f t="array" ref="AF34">IF(OR($I$9="管理職/高プロ",$I$9="裁量",$I$9="固定残業代有"),IF(OR(C34="休日",C34="休暇"),IF(AND(D34="",E34="",F34="",G34="",H34="",$J$32=""),"○",_xlfn.IFS(OR(D34&lt;&gt;"",E34&lt;&gt;"",F34&lt;&gt;"",G34&lt;&gt;"",H34&lt;&gt;""),"✕",AND(OR($I$32&gt;0,$I$33&gt;0,$I$34&gt;0,$I$35&gt;0,$I$36&gt;0,$I$37&gt;0,$I$38&gt;0),COUNTA($J$32)=1),"○",TRUE,"✕")),"○"),"○")</f>
        <v>○</v>
      </c>
      <c r="AG34" s="75"/>
      <c r="AO34" s="30"/>
      <c r="AP34" s="30"/>
      <c r="AQ34" s="30"/>
      <c r="AR34" s="30"/>
      <c r="AS34" s="30"/>
    </row>
    <row r="35" spans="1:45" ht="17.100000000000001" customHeight="1">
      <c r="A35" s="7">
        <f t="shared" si="5"/>
        <v>45861</v>
      </c>
      <c r="B35" s="46" t="str">
        <f t="shared" si="4"/>
        <v>水</v>
      </c>
      <c r="C35" s="95" t="s">
        <v>126</v>
      </c>
      <c r="D35" s="13"/>
      <c r="E35" s="14"/>
      <c r="F35" s="16"/>
      <c r="G35" s="17"/>
      <c r="H35" s="18"/>
      <c r="I35" s="6" t="str" cm="1">
        <f t="array" ref="I35">IFERROR(_xlfn.IFS(AND(D35&gt;0,E35=""),"--",AND(F35&gt;0,G35=""),"--",VALUE(TEXT(E35-D35,"[h]:mm"))+VALUE(TEXT(G35-F35,"[h]:mm"))-VALUE(TEXT(H35,"[h]:mm"))=0,"",VALUE(TEXT(E35-D35,"[h]:mm"))+VALUE(TEXT(G35-F35,"[h]:mm"))-VALUE(TEXT(H35,"[h]:mm"))&lt;0,"-",TRUE,(E35-D35)+(G35-F35)-H35),"-")</f>
        <v/>
      </c>
      <c r="J35" s="455"/>
      <c r="K35" s="456"/>
      <c r="L35" s="456"/>
      <c r="M35" s="456"/>
      <c r="N35" s="456"/>
      <c r="O35" s="456"/>
      <c r="P35" s="456"/>
      <c r="Q35" s="457"/>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$32)=0),"○",AND(I35="",COUNTA($J$32)=1),IF(OR($I$32&lt;&gt;"",$I$33&lt;&gt;"",$I$34&lt;&gt;"",$I$35&lt;&gt;"",$I$36&lt;&gt;"",$I$37&lt;&gt;"",$I$38&lt;&gt;""),"○","△"),AND(I35&gt;0,COUNTA($J$32)=1),"○",AND(I35="-",COUNTA($J$32)=1),"✕",TRUE,"✕")</f>
        <v>○</v>
      </c>
      <c r="AC35" s="75"/>
      <c r="AD35" s="75" t="str">
        <f t="shared" si="0"/>
        <v>○</v>
      </c>
      <c r="AE35" s="75" t="str" cm="1">
        <f t="array" ref="AE35">_xlfn.IFS(AND(E35&gt;0,D35=""),"✕",AND(G35&gt;0,F35=""),"✕",AND(F35&gt;0,E35&gt;F35),"✕",TRUE,"○")</f>
        <v>○</v>
      </c>
      <c r="AF35" s="189" t="str" cm="1">
        <f t="array" ref="AF35">IF(OR($I$9="管理職/高プロ",$I$9="裁量",$I$9="固定残業代有"),IF(OR(C35="休日",C35="休暇"),IF(AND(D35="",E35="",F35="",G35="",H35="",$J$32=""),"○",_xlfn.IFS(OR(D35&lt;&gt;"",E35&lt;&gt;"",F35&lt;&gt;"",G35&lt;&gt;"",H35&lt;&gt;""),"✕",AND(OR($I$32&gt;0,$I$33&gt;0,$I$34&gt;0,$I$35&gt;0,$I$36&gt;0,$I$37&gt;0,$I$38&gt;0),COUNTA($J$32)=1),"○",TRUE,"✕")),"○"),"○")</f>
        <v>○</v>
      </c>
      <c r="AG35" s="75"/>
      <c r="AO35" s="30"/>
      <c r="AP35" s="30"/>
      <c r="AQ35" s="30"/>
      <c r="AR35" s="30"/>
      <c r="AS35" s="30"/>
    </row>
    <row r="36" spans="1:45" ht="17.100000000000001" customHeight="1">
      <c r="A36" s="7">
        <f t="shared" si="5"/>
        <v>45862</v>
      </c>
      <c r="B36" s="46" t="str">
        <f t="shared" si="4"/>
        <v>木</v>
      </c>
      <c r="C36" s="95" t="s">
        <v>126</v>
      </c>
      <c r="D36" s="60"/>
      <c r="E36" s="15"/>
      <c r="F36" s="16"/>
      <c r="G36" s="17"/>
      <c r="H36" s="18"/>
      <c r="I36" s="6" t="str" cm="1">
        <f t="array" ref="I36">IFERROR(_xlfn.IFS(AND(D36&gt;0,E36=""),"--",AND(F36&gt;0,G36=""),"--",VALUE(TEXT(E36-D36,"[h]:mm"))+VALUE(TEXT(G36-F36,"[h]:mm"))-VALUE(TEXT(H36,"[h]:mm"))=0,"",VALUE(TEXT(E36-D36,"[h]:mm"))+VALUE(TEXT(G36-F36,"[h]:mm"))-VALUE(TEXT(H36,"[h]:mm"))&lt;0,"-",TRUE,(E36-D36)+(G36-F36)-H36),"-")</f>
        <v/>
      </c>
      <c r="J36" s="455"/>
      <c r="K36" s="456"/>
      <c r="L36" s="456"/>
      <c r="M36" s="456"/>
      <c r="N36" s="456"/>
      <c r="O36" s="456"/>
      <c r="P36" s="456"/>
      <c r="Q36" s="457"/>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$32)=0),"○",AND(I36="",COUNTA($J$32)=1),IF(OR($I$32&lt;&gt;"",$I$33&lt;&gt;"",$I$34&lt;&gt;"",$I$35&lt;&gt;"",$I$36&lt;&gt;"",$I$37&lt;&gt;"",$I$38&lt;&gt;""),"○","△"),AND(I36&gt;0,COUNTA($J$32)=1),"○",AND(I36="-",COUNTA($J$32)=1),"✕",TRUE,"✕")</f>
        <v>○</v>
      </c>
      <c r="AC36" s="75"/>
      <c r="AD36" s="75" t="str">
        <f t="shared" si="0"/>
        <v>○</v>
      </c>
      <c r="AE36" s="75" t="str" cm="1">
        <f t="array" ref="AE36">_xlfn.IFS(AND(E36&gt;0,D36=""),"✕",AND(G36&gt;0,F36=""),"✕",AND(F36&gt;0,E36&gt;F36),"✕",TRUE,"○")</f>
        <v>○</v>
      </c>
      <c r="AF36" s="189" t="str" cm="1">
        <f t="array" ref="AF36">IF(OR($I$9="管理職/高プロ",$I$9="裁量",$I$9="固定残業代有"),IF(OR(C36="休日",C36="休暇"),IF(AND(D36="",E36="",F36="",G36="",H36="",$J$32=""),"○",_xlfn.IFS(OR(D36&lt;&gt;"",E36&lt;&gt;"",F36&lt;&gt;"",G36&lt;&gt;"",H36&lt;&gt;""),"✕",AND(OR($I$32&gt;0,$I$33&gt;0,$I$34&gt;0,$I$35&gt;0,$I$36&gt;0,$I$37&gt;0,$I$38&gt;0),COUNTA($J$32)=1),"○",TRUE,"✕")),"○"),"○")</f>
        <v>○</v>
      </c>
      <c r="AG36" s="75"/>
      <c r="AO36" s="30"/>
      <c r="AP36" s="30"/>
      <c r="AQ36" s="30"/>
      <c r="AR36" s="30"/>
      <c r="AS36" s="30"/>
    </row>
    <row r="37" spans="1:45" ht="17.100000000000001" customHeight="1">
      <c r="A37" s="7">
        <f t="shared" si="5"/>
        <v>45863</v>
      </c>
      <c r="B37" s="46" t="str">
        <f t="shared" si="4"/>
        <v>金</v>
      </c>
      <c r="C37" s="95" t="s">
        <v>126</v>
      </c>
      <c r="D37" s="60"/>
      <c r="E37" s="15"/>
      <c r="F37" s="16"/>
      <c r="G37" s="17"/>
      <c r="H37" s="18"/>
      <c r="I37" s="6" t="str" cm="1">
        <f t="array" ref="I37">IFERROR(_xlfn.IFS(AND(D37&gt;0,E37=""),"--",AND(F37&gt;0,G37=""),"--",VALUE(TEXT(E37-D37,"[h]:mm"))+VALUE(TEXT(G37-F37,"[h]:mm"))-VALUE(TEXT(H37,"[h]:mm"))=0,"",VALUE(TEXT(E37-D37,"[h]:mm"))+VALUE(TEXT(G37-F37,"[h]:mm"))-VALUE(TEXT(H37,"[h]:mm"))&lt;0,"-",TRUE,(E37-D37)+(G37-F37)-H37),"-")</f>
        <v/>
      </c>
      <c r="J37" s="455"/>
      <c r="K37" s="456"/>
      <c r="L37" s="456"/>
      <c r="M37" s="456"/>
      <c r="N37" s="456"/>
      <c r="O37" s="456"/>
      <c r="P37" s="456"/>
      <c r="Q37" s="457"/>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$32)=0),"○",AND(I37="",COUNTA($J$32)=1),IF(OR($I$32&lt;&gt;"",$I$33&lt;&gt;"",$I$34&lt;&gt;"",$I$35&lt;&gt;"",$I$36&lt;&gt;"",$I$37&lt;&gt;"",$I$38&lt;&gt;""),"○","△"),AND(I37&gt;0,COUNTA($J$32)=1),"○",AND(I37="-",COUNTA($J$32)=1),"✕",TRUE,"✕")</f>
        <v>○</v>
      </c>
      <c r="AC37" s="75"/>
      <c r="AD37" s="75" t="str">
        <f t="shared" si="0"/>
        <v>○</v>
      </c>
      <c r="AE37" s="75" t="str" cm="1">
        <f t="array" ref="AE37">_xlfn.IFS(AND(E37&gt;0,D37=""),"✕",AND(G37&gt;0,F37=""),"✕",AND(F37&gt;0,E37&gt;F37),"✕",TRUE,"○")</f>
        <v>○</v>
      </c>
      <c r="AF37" s="189" t="str" cm="1">
        <f t="array" ref="AF37">IF(OR($I$9="管理職/高プロ",$I$9="裁量",$I$9="固定残業代有"),IF(OR(C37="休日",C37="休暇"),IF(AND(D37="",E37="",F37="",G37="",H37="",$J$32=""),"○",_xlfn.IFS(OR(D37&lt;&gt;"",E37&lt;&gt;"",F37&lt;&gt;"",G37&lt;&gt;"",H37&lt;&gt;""),"✕",AND(OR($I$32&gt;0,$I$33&gt;0,$I$34&gt;0,$I$35&gt;0,$I$36&gt;0,$I$37&gt;0,$I$38&gt;0),COUNTA($J$32)=1),"○",TRUE,"✕")),"○"),"○")</f>
        <v>○</v>
      </c>
      <c r="AG37" s="75"/>
      <c r="AO37" s="30"/>
      <c r="AP37" s="30"/>
      <c r="AQ37" s="30"/>
      <c r="AR37" s="30"/>
      <c r="AS37" s="30"/>
    </row>
    <row r="38" spans="1:45" ht="17.100000000000001" customHeight="1">
      <c r="A38" s="7">
        <f t="shared" si="5"/>
        <v>45864</v>
      </c>
      <c r="B38" s="46" t="str">
        <f t="shared" si="4"/>
        <v>土</v>
      </c>
      <c r="C38" s="95" t="s">
        <v>23</v>
      </c>
      <c r="D38" s="60"/>
      <c r="E38" s="15"/>
      <c r="F38" s="16"/>
      <c r="G38" s="17"/>
      <c r="H38" s="18"/>
      <c r="I38" s="6" t="str" cm="1">
        <f t="array" ref="I38">IFERROR(_xlfn.IFS(AND(D38&gt;0,E38=""),"--",AND(F38&gt;0,G38=""),"--",VALUE(TEXT(E38-D38,"[h]:mm"))+VALUE(TEXT(G38-F38,"[h]:mm"))-VALUE(TEXT(H38,"[h]:mm"))=0,"",VALUE(TEXT(E38-D38,"[h]:mm"))+VALUE(TEXT(G38-F38,"[h]:mm"))-VALUE(TEXT(H38,"[h]:mm"))&lt;0,"-",TRUE,(E38-D38)+(G38-F38)-H38),"-")</f>
        <v/>
      </c>
      <c r="J38" s="458"/>
      <c r="K38" s="459"/>
      <c r="L38" s="459"/>
      <c r="M38" s="459"/>
      <c r="N38" s="459"/>
      <c r="O38" s="459"/>
      <c r="P38" s="459"/>
      <c r="Q38" s="460"/>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$32)=0),"○",AND(I38="",COUNTA($J$32)=1),IF(OR($I$32&lt;&gt;"",$I$33&lt;&gt;"",$I$34&lt;&gt;"",$I$35&lt;&gt;"",$I$36&lt;&gt;"",$I$37&lt;&gt;"",$I$38&lt;&gt;""),"○","△"),AND(I38&gt;0,COUNTA($J$32)=1),"○",AND(I38="-",COUNTA($J$32)=1),"✕",TRUE,"✕")</f>
        <v>○</v>
      </c>
      <c r="AC38" s="75"/>
      <c r="AD38" s="75" t="str">
        <f t="shared" si="0"/>
        <v>○</v>
      </c>
      <c r="AE38" s="75" t="str" cm="1">
        <f t="array" ref="AE38">_xlfn.IFS(AND(E38&gt;0,D38=""),"✕",AND(G38&gt;0,F38=""),"✕",AND(F38&gt;0,E38&gt;F38),"✕",TRUE,"○")</f>
        <v>○</v>
      </c>
      <c r="AF38" s="189" t="str" cm="1">
        <f t="array" ref="AF38">IF(OR($I$9="管理職/高プロ",$I$9="裁量",$I$9="固定残業代有"),IF(OR(C38="休日",C38="休暇"),IF(AND(D38="",E38="",F38="",G38="",H38="",$J$32=""),"○",_xlfn.IFS(OR(D38&lt;&gt;"",E38&lt;&gt;"",F38&lt;&gt;"",G38&lt;&gt;"",H38&lt;&gt;""),"✕",AND(OR($I$32&gt;0,$I$33&gt;0,$I$34&gt;0,$I$35&gt;0,$I$36&gt;0,$I$37&gt;0,$I$38&gt;0),COUNTA($J$32)=1),"○",TRUE,"✕")),"○"),"○")</f>
        <v>○</v>
      </c>
      <c r="AG38" s="75"/>
      <c r="AO38" s="30"/>
      <c r="AP38" s="30"/>
      <c r="AQ38" s="30"/>
      <c r="AR38" s="30"/>
      <c r="AS38" s="30"/>
    </row>
    <row r="39" spans="1:45" ht="17.100000000000001" customHeight="1">
      <c r="A39" s="7">
        <f>A38+1</f>
        <v>45865</v>
      </c>
      <c r="B39" s="46" t="str">
        <f t="shared" si="4"/>
        <v>日</v>
      </c>
      <c r="C39" s="95" t="s">
        <v>23</v>
      </c>
      <c r="D39" s="60"/>
      <c r="E39" s="15"/>
      <c r="F39" s="16"/>
      <c r="G39" s="17"/>
      <c r="H39" s="18"/>
      <c r="I39" s="6" t="str" cm="1">
        <f t="array" ref="I39">IFERROR(_xlfn.IFS(AND(D39&gt;0,E39=""),"--",AND(F39&gt;0,G39=""),"--",VALUE(TEXT(E39-D39,"[h]:mm"))+VALUE(TEXT(G39-F39,"[h]:mm"))-VALUE(TEXT(H39,"[h]:mm"))=0,"",VALUE(TEXT(E39-D39,"[h]:mm"))+VALUE(TEXT(G39-F39,"[h]:mm"))-VALUE(TEXT(H39,"[h]:mm"))&lt;0,"-",TRUE,(E39-D39)+(G39-F39)-H39),"-")</f>
        <v/>
      </c>
      <c r="J39" s="364"/>
      <c r="K39" s="365"/>
      <c r="L39" s="365"/>
      <c r="M39" s="365"/>
      <c r="N39" s="365"/>
      <c r="O39" s="365"/>
      <c r="P39" s="365"/>
      <c r="Q39" s="366"/>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_xlfn.IFS(AND(D39="",F39="",COUNTA($J$39)=0),"○",AND(I39="",COUNTA($J$39)=1),IF(OR($I$39&lt;&gt;"",$I$40&lt;&gt;"",$I$41&lt;&gt;"",$I$42&lt;&gt;"",$I$43&lt;&gt;""),"○","△"),AND(I39&gt;0,COUNTA($J$39)=1),"○",AND(I39="-",COUNTA($J$39)=1),"✕",TRUE,"✕")</f>
        <v>○</v>
      </c>
      <c r="AC39" s="75"/>
      <c r="AD39" s="75" t="str">
        <f t="shared" si="0"/>
        <v>○</v>
      </c>
      <c r="AE39" s="75" t="str" cm="1">
        <f t="array" ref="AE39">_xlfn.IFS(AND(E39&gt;0,D39=""),"✕",AND(G39&gt;0,F39=""),"✕",AND(F39&gt;0,E39&gt;F39),"✕",TRUE,"○")</f>
        <v>○</v>
      </c>
      <c r="AF39" s="189" t="str" cm="1">
        <f t="array" ref="AF39">IF(OR($I$9="管理職/高プロ",$I$9="裁量",$I$9="固定残業代有"),IF(OR(C39="休日",C39="休暇"),IF(AND(D39="",E39="",F39="",G39="",H39="",$J$39=""),"○",_xlfn.IFS(OR(D39&lt;&gt;"",E39&lt;&gt;"",F39&lt;&gt;"",G39&lt;&gt;"",H39&lt;&gt;""),"✕",AND(OR($I$39&gt;0,$I$40&gt;0,$I$41&gt;0,$I$42&gt;0,$I$43&gt;0),COUNTA($J$39)=1),"○",TRUE,"✕")),"○"),"○")</f>
        <v>○</v>
      </c>
      <c r="AG39" s="75"/>
      <c r="AO39" s="30"/>
      <c r="AP39" s="30"/>
      <c r="AQ39" s="30"/>
      <c r="AR39" s="30"/>
      <c r="AS39" s="30"/>
    </row>
    <row r="40" spans="1:45" ht="17.100000000000001" customHeight="1">
      <c r="A40" s="7">
        <f>A39+1</f>
        <v>45866</v>
      </c>
      <c r="B40" s="46" t="str">
        <f t="shared" si="4"/>
        <v>月</v>
      </c>
      <c r="C40" s="95" t="s">
        <v>126</v>
      </c>
      <c r="D40" s="60"/>
      <c r="E40" s="15"/>
      <c r="F40" s="16"/>
      <c r="G40" s="17"/>
      <c r="H40" s="18"/>
      <c r="I40" s="6" t="str" cm="1">
        <f t="array" ref="I40">IFERROR(_xlfn.IFS(AND(D40&gt;0,E40=""),"--",AND(F40&gt;0,G40=""),"--",VALUE(TEXT(E40-D40,"[h]:mm"))+VALUE(TEXT(G40-F40,"[h]:mm"))-VALUE(TEXT(H40,"[h]:mm"))=0,"",VALUE(TEXT(E40-D40,"[h]:mm"))+VALUE(TEXT(G40-F40,"[h]:mm"))-VALUE(TEXT(H40,"[h]:mm"))&lt;0,"-",TRUE,(E40-D40)+(G40-F40)-H40),"-")</f>
        <v/>
      </c>
      <c r="J40" s="367"/>
      <c r="K40" s="368"/>
      <c r="L40" s="368"/>
      <c r="M40" s="368"/>
      <c r="N40" s="368"/>
      <c r="O40" s="368"/>
      <c r="P40" s="368"/>
      <c r="Q40" s="369"/>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_xlfn.IFS(AND(D40="",F40="",COUNTA($J$39)=0),"○",AND(I40="",COUNTA($J$39)=1),IF(OR($I$39&lt;&gt;"",$I$40&lt;&gt;"",$I$41&lt;&gt;"",$I$42&lt;&gt;"",$I$43&lt;&gt;""),"○","△"),AND(I40&gt;0,COUNTA($J$39)=1),"○",AND(I40="-",COUNTA($J$39)=1),"✕",TRUE,"✕")</f>
        <v>○</v>
      </c>
      <c r="AC40" s="75"/>
      <c r="AD40" s="75" t="str">
        <f t="shared" si="0"/>
        <v>○</v>
      </c>
      <c r="AE40" s="75" t="str" cm="1">
        <f t="array" ref="AE40">_xlfn.IFS(AND(E40&gt;0,D40=""),"✕",AND(G40&gt;0,F40=""),"✕",AND(F40&gt;0,E40&gt;F40),"✕",TRUE,"○")</f>
        <v>○</v>
      </c>
      <c r="AF40" s="189" t="str" cm="1">
        <f t="array" ref="AF40">IF(OR($I$9="管理職/高プロ",$I$9="裁量",$I$9="固定残業代有"),IF(OR(C40="休日",C40="休暇"),IF(AND(D40="",E40="",F40="",G40="",H40="",$J$39=""),"○",_xlfn.IFS(OR(D40&lt;&gt;"",E40&lt;&gt;"",F40&lt;&gt;"",G40&lt;&gt;"",H40&lt;&gt;""),"✕",AND(OR($I$39&gt;0,$I$40&gt;0,$I$41&gt;0,$I$42&gt;0,$I$43&gt;0),COUNTA($J$39)=1),"○",TRUE,"✕")),"○"),"○")</f>
        <v>○</v>
      </c>
      <c r="AG40" s="75"/>
      <c r="AO40" s="30"/>
      <c r="AP40" s="30"/>
      <c r="AQ40" s="30"/>
      <c r="AR40" s="30"/>
      <c r="AS40" s="30"/>
    </row>
    <row r="41" spans="1:45" ht="17.100000000000001" customHeight="1">
      <c r="A41" s="7">
        <f>IF(DAY(A40+1)&lt;4,"",A40+1)</f>
        <v>45867</v>
      </c>
      <c r="B41" s="46" t="str">
        <f t="shared" si="4"/>
        <v>火</v>
      </c>
      <c r="C41" s="95" t="s">
        <v>126</v>
      </c>
      <c r="D41" s="61"/>
      <c r="E41" s="14"/>
      <c r="F41" s="16"/>
      <c r="G41" s="17"/>
      <c r="H41" s="18"/>
      <c r="I41" s="6" t="str" cm="1">
        <f t="array" ref="I41">IFERROR(_xlfn.IFS(AND(D41&gt;0,E41=""),"--",AND(F41&gt;0,G41=""),"--",VALUE(TEXT(E41-D41,"[h]:mm"))+VALUE(TEXT(G41-F41,"[h]:mm"))-VALUE(TEXT(H41,"[h]:mm"))=0,"",VALUE(TEXT(E41-D41,"[h]:mm"))+VALUE(TEXT(G41-F41,"[h]:mm"))-VALUE(TEXT(H41,"[h]:mm"))&lt;0,"-",TRUE,(E41-D41)+(G41-F41)-H41),"-")</f>
        <v/>
      </c>
      <c r="J41" s="367"/>
      <c r="K41" s="368"/>
      <c r="L41" s="368"/>
      <c r="M41" s="368"/>
      <c r="N41" s="368"/>
      <c r="O41" s="368"/>
      <c r="P41" s="368"/>
      <c r="Q41" s="369"/>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_xlfn.IFS(AND(D41="",F41="",COUNTA($J$39)=0),"○",AND(I41="",COUNTA($J$39)=1),IF(OR($I$39&lt;&gt;"",$I$40&lt;&gt;"",$I$41&lt;&gt;"",$I$42&lt;&gt;"",$I$43&lt;&gt;""),"○","△"),AND(I41&gt;0,COUNTA($J$39)=1),"○",AND(I41="-",COUNTA($J$39)=1),"✕",TRUE,"✕")</f>
        <v>○</v>
      </c>
      <c r="AC41" s="75"/>
      <c r="AD41" s="75" t="str">
        <f t="shared" si="0"/>
        <v>○</v>
      </c>
      <c r="AE41" s="75" t="str" cm="1">
        <f t="array" ref="AE41">_xlfn.IFS(AND(E41&gt;0,D41=""),"✕",AND(G41&gt;0,F41=""),"✕",AND(F41&gt;0,E41&gt;F41),"✕",TRUE,"○")</f>
        <v>○</v>
      </c>
      <c r="AF41" s="189" t="str" cm="1">
        <f t="array" ref="AF41">IF(OR($I$9="管理職/高プロ",$I$9="裁量",$I$9="固定残業代有"),IF(OR(C41="休日",C41="休暇"),IF(AND(D41="",E41="",F41="",G41="",H41="",$J$39=""),"○",_xlfn.IFS(OR(D41&lt;&gt;"",E41&lt;&gt;"",F41&lt;&gt;"",G41&lt;&gt;"",H41&lt;&gt;""),"✕",AND(OR($I$39&gt;0,$I$40&gt;0,$I$41&gt;0,$I$42&gt;0,$I$43&gt;0),COUNTA($J$39)=1),"○",TRUE,"✕")),"○"),"○")</f>
        <v>○</v>
      </c>
      <c r="AG41" s="75"/>
      <c r="AO41" s="30"/>
      <c r="AP41" s="30"/>
      <c r="AQ41" s="30"/>
      <c r="AR41" s="30"/>
      <c r="AS41" s="30"/>
    </row>
    <row r="42" spans="1:45" ht="17.100000000000001" customHeight="1">
      <c r="A42" s="7">
        <f>IF(DAY(A40+2)&lt;4,"",A40+2)</f>
        <v>45868</v>
      </c>
      <c r="B42" s="46" t="str">
        <f t="shared" si="4"/>
        <v>水</v>
      </c>
      <c r="C42" s="95" t="s">
        <v>126</v>
      </c>
      <c r="D42" s="60"/>
      <c r="E42" s="15"/>
      <c r="F42" s="16"/>
      <c r="G42" s="17"/>
      <c r="H42" s="18"/>
      <c r="I42" s="6" t="str" cm="1">
        <f t="array" ref="I42">IFERROR(_xlfn.IFS(AND(D42&gt;0,E42=""),"--",AND(F42&gt;0,G42=""),"--",VALUE(TEXT(E42-D42,"[h]:mm"))+VALUE(TEXT(G42-F42,"[h]:mm"))-VALUE(TEXT(H42,"[h]:mm"))=0,"",VALUE(TEXT(E42-D42,"[h]:mm"))+VALUE(TEXT(G42-F42,"[h]:mm"))-VALUE(TEXT(H42,"[h]:mm"))&lt;0,"-",TRUE,(E42-D42)+(G42-F42)-H42),"-")</f>
        <v/>
      </c>
      <c r="J42" s="367"/>
      <c r="K42" s="368"/>
      <c r="L42" s="368"/>
      <c r="M42" s="368"/>
      <c r="N42" s="368"/>
      <c r="O42" s="368"/>
      <c r="P42" s="368"/>
      <c r="Q42" s="369"/>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_xlfn.IFS(AND(D42="",F42="",COUNTA($J$39)=0),"○",AND(I42="",COUNTA($J$39)=1),IF(OR($I$39&lt;&gt;"",$I$40&lt;&gt;"",$I$41&lt;&gt;"",$I$42&lt;&gt;"",$I$43&lt;&gt;""),"○","△"),AND(I42&gt;0,COUNTA($J$39)=1),"○",AND(I42="-",COUNTA($J$39)=1),"✕",TRUE,"✕")</f>
        <v>○</v>
      </c>
      <c r="AC42" s="75"/>
      <c r="AD42" s="75" t="str">
        <f t="shared" si="0"/>
        <v>○</v>
      </c>
      <c r="AE42" s="75" t="str" cm="1">
        <f t="array" ref="AE42">_xlfn.IFS(AND(E42&gt;0,D42=""),"✕",AND(G42&gt;0,F42=""),"✕",AND(F42&gt;0,E42&gt;F42),"✕",TRUE,"○")</f>
        <v>○</v>
      </c>
      <c r="AF42" s="189" t="str" cm="1">
        <f t="array" ref="AF42">IF(OR($I$9="管理職/高プロ",$I$9="裁量",$I$9="固定残業代有"),IF(OR(C42="休日",C42="休暇"),IF(AND(D42="",E42="",F42="",G42="",H42="",$J$39=""),"○",_xlfn.IFS(OR(D42&lt;&gt;"",E42&lt;&gt;"",F42&lt;&gt;"",G42&lt;&gt;"",H42&lt;&gt;""),"✕",AND(OR($I$39&gt;0,$I$40&gt;0,$I$41&gt;0,$I$42&gt;0,$I$43&gt;0),COUNTA($J$39)=1),"○",TRUE,"✕")),"○"),"○")</f>
        <v>○</v>
      </c>
      <c r="AG42" s="75"/>
      <c r="AO42" s="30"/>
      <c r="AP42" s="30"/>
      <c r="AQ42" s="30"/>
      <c r="AR42" s="30"/>
      <c r="AS42" s="30"/>
    </row>
    <row r="43" spans="1:45" ht="17.100000000000001" customHeight="1" thickBot="1">
      <c r="A43" s="8">
        <f>IF(DAY(A40+3)&lt;4,"",A40+3)</f>
        <v>45869</v>
      </c>
      <c r="B43" s="48" t="str">
        <f t="shared" si="4"/>
        <v>木</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370"/>
      <c r="K43" s="371"/>
      <c r="L43" s="371"/>
      <c r="M43" s="371"/>
      <c r="N43" s="371"/>
      <c r="O43" s="371"/>
      <c r="P43" s="371"/>
      <c r="Q43" s="372"/>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_xlfn.IFS(AND(D43="",F43="",COUNTA($J$39)=0),"○",AND(I43="",COUNTA($J$39)=1),IF(OR($I$39&lt;&gt;"",$I$40&lt;&gt;"",$I$41&lt;&gt;"",$I$42&lt;&gt;"",$I$43&lt;&gt;""),"○","△"),AND(I43&gt;0,COUNTA($J$39)=1),"○",AND(I43="-",COUNTA($J$39)=1),"✕",TRUE,"✕")</f>
        <v>○</v>
      </c>
      <c r="AC43" s="75"/>
      <c r="AD43" s="75" t="str">
        <f t="shared" si="0"/>
        <v>○</v>
      </c>
      <c r="AE43" s="75" t="str" cm="1">
        <f t="array" ref="AE43">_xlfn.IFS(AND(E43&gt;0,D43=""),"✕",AND(G43&gt;0,F43=""),"✕",AND(F43&gt;0,E43&gt;F43),"✕",TRUE,"○")</f>
        <v>○</v>
      </c>
      <c r="AF43" s="189" t="str" cm="1">
        <f t="array" ref="AF43">IF(OR($I$9="管理職/高プロ",$I$9="裁量",$I$9="固定残業代有"),IF(OR(C43="休日",C43="休暇"),IF(AND(D43="",E43="",F43="",G43="",H43="",$J$39=""),"○",_xlfn.IFS(OR(D43&lt;&gt;"",E43&lt;&gt;"",F43&lt;&gt;"",G43&lt;&gt;"",H43&lt;&gt;""),"✕",AND(OR($I$39&gt;0,$I$40&gt;0,$I$41&gt;0,$I$42&gt;0,$I$43&gt;0),COUNTA($J$39)=1),"○",TRUE,"✕")),"○"),"○")</f>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352" t="s">
        <v>10</v>
      </c>
      <c r="B46" s="353"/>
      <c r="C46" s="353"/>
      <c r="D46" s="353"/>
      <c r="E46" s="353"/>
      <c r="F46" s="353"/>
      <c r="G46" s="353"/>
      <c r="H46" s="353"/>
      <c r="I46" s="353"/>
      <c r="J46" s="353"/>
      <c r="K46" s="353"/>
      <c r="L46" s="353"/>
      <c r="M46" s="353"/>
      <c r="N46" s="353"/>
      <c r="O46" s="353"/>
      <c r="P46" s="353"/>
      <c r="Q46" s="354"/>
      <c r="AO46" s="30"/>
      <c r="AP46" s="30"/>
      <c r="AQ46" s="30"/>
      <c r="AR46" s="30"/>
      <c r="AS46" s="30"/>
    </row>
    <row r="47" spans="1:45" ht="10.5" customHeight="1" thickBot="1">
      <c r="A47" s="41"/>
      <c r="B47" s="65"/>
      <c r="C47" s="65"/>
      <c r="D47" s="355"/>
      <c r="E47" s="355"/>
      <c r="F47" s="66"/>
      <c r="G47" s="66"/>
      <c r="H47" s="66"/>
      <c r="I47" s="66"/>
      <c r="J47" s="355"/>
      <c r="K47" s="355"/>
      <c r="L47" s="355"/>
      <c r="M47" s="355"/>
      <c r="N47" s="355"/>
      <c r="O47" s="355"/>
      <c r="P47" s="355"/>
      <c r="Q47" s="356"/>
      <c r="AO47" s="30"/>
      <c r="AP47" s="30"/>
      <c r="AQ47" s="30"/>
      <c r="AR47" s="30"/>
      <c r="AS47" s="30"/>
    </row>
    <row r="48" spans="1:45" ht="17.100000000000001" customHeight="1" thickBot="1">
      <c r="A48" s="11"/>
      <c r="B48" s="357" t="s">
        <v>12</v>
      </c>
      <c r="C48" s="358"/>
      <c r="D48" s="359"/>
      <c r="E48" s="360"/>
      <c r="F48" s="64" t="s">
        <v>13</v>
      </c>
      <c r="G48" s="361"/>
      <c r="H48" s="362"/>
      <c r="I48" s="362"/>
      <c r="J48" s="363"/>
      <c r="K48" s="64" t="s">
        <v>11</v>
      </c>
      <c r="L48" s="410"/>
      <c r="M48" s="362"/>
      <c r="N48" s="362"/>
      <c r="O48" s="362"/>
      <c r="P48" s="36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406" t="s">
        <v>55</v>
      </c>
      <c r="B50" s="406"/>
      <c r="C50" s="406"/>
      <c r="D50" s="406"/>
      <c r="E50" s="406"/>
      <c r="F50" s="406"/>
      <c r="G50" s="406"/>
      <c r="H50" s="406"/>
      <c r="I50" s="406"/>
      <c r="J50" s="406"/>
      <c r="K50" s="406"/>
      <c r="L50" s="406"/>
      <c r="M50" s="406"/>
      <c r="N50" s="406"/>
      <c r="O50" s="406"/>
      <c r="P50" s="406"/>
      <c r="Q50" s="406"/>
      <c r="AO50" s="30"/>
      <c r="AP50" s="30"/>
      <c r="AQ50" s="30"/>
      <c r="AR50" s="30"/>
      <c r="AS50" s="30"/>
    </row>
    <row r="51" spans="1:45" ht="21" customHeight="1">
      <c r="A51" s="407"/>
      <c r="B51" s="407"/>
      <c r="C51" s="407"/>
      <c r="D51" s="407"/>
      <c r="E51" s="407"/>
      <c r="F51" s="407"/>
      <c r="G51" s="407"/>
      <c r="H51" s="407"/>
      <c r="I51" s="407"/>
      <c r="J51" s="407"/>
      <c r="K51" s="407"/>
      <c r="L51" s="407"/>
      <c r="M51" s="407"/>
      <c r="N51" s="407"/>
      <c r="O51" s="407"/>
      <c r="P51" s="407"/>
      <c r="Q51" s="407"/>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408" t="s">
        <v>144</v>
      </c>
      <c r="M53" s="409"/>
      <c r="N53" s="220" t="s">
        <v>21</v>
      </c>
      <c r="O53" s="221"/>
      <c r="P53" s="221"/>
      <c r="Q53" s="221"/>
      <c r="AI53" s="76"/>
    </row>
    <row r="54" spans="1:45" ht="12" hidden="1" outlineLevel="1" thickBot="1">
      <c r="A54" s="222">
        <f>$B$10</f>
        <v>22</v>
      </c>
      <c r="B54" s="223">
        <f>G10</f>
        <v>0</v>
      </c>
      <c r="C54" s="223"/>
      <c r="D54" s="224">
        <f>N10</f>
        <v>0</v>
      </c>
      <c r="E54" s="224">
        <f>COUNTIF($C$13:$C$43,"休暇")</f>
        <v>0</v>
      </c>
      <c r="F54" s="225">
        <f>A54-E54</f>
        <v>22</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97" t="str" cm="1">
        <f t="array" ref="L54">_xlfn.IFS(N54="裁量労働制",L57,N54="固定残業制",L58,N54="管理職",L56,N54="一般従業員",L59,N54="(大学・国研等)管理職",L60,N54="(大学・国研等)裁量労働制",L61,TRUE,"-")</f>
        <v>-</v>
      </c>
      <c r="M54" s="398"/>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22</v>
      </c>
      <c r="B56" s="223">
        <f>B54</f>
        <v>0</v>
      </c>
      <c r="C56" s="223"/>
      <c r="D56" s="233"/>
      <c r="E56" s="224">
        <f>E54</f>
        <v>0</v>
      </c>
      <c r="F56" s="225">
        <f>A56-E56</f>
        <v>22</v>
      </c>
      <c r="G56" s="233">
        <f>G54</f>
        <v>0</v>
      </c>
      <c r="H56" s="224">
        <f>H54</f>
        <v>0</v>
      </c>
      <c r="I56" s="224">
        <f>I54</f>
        <v>0</v>
      </c>
      <c r="J56" s="233">
        <f>J54</f>
        <v>0</v>
      </c>
      <c r="K56" s="219"/>
      <c r="L56" s="397">
        <f>ROUNDDOWN(IF((B56*F56-G56)&gt;=(H56+I56+J56),H56+J56,IF((B56*F56-G56)&lt;=(H56+I56+J56),(B56*F56-G56)*(H56+J56)/(H56+I56+J56))),2)</f>
        <v>0</v>
      </c>
      <c r="M56" s="398"/>
      <c r="N56" s="228" t="s">
        <v>84</v>
      </c>
      <c r="O56" s="228"/>
      <c r="P56" s="228"/>
      <c r="Q56" s="228"/>
    </row>
    <row r="57" spans="1:45" ht="12" hidden="1" outlineLevel="1" thickBot="1">
      <c r="A57" s="222">
        <f>A54</f>
        <v>22</v>
      </c>
      <c r="B57" s="223">
        <f>B54</f>
        <v>0</v>
      </c>
      <c r="C57" s="223"/>
      <c r="D57" s="234">
        <f>D54</f>
        <v>0</v>
      </c>
      <c r="E57" s="224">
        <f>E54</f>
        <v>0</v>
      </c>
      <c r="F57" s="225">
        <f>A57-E57</f>
        <v>22</v>
      </c>
      <c r="G57" s="233">
        <f>G54</f>
        <v>0</v>
      </c>
      <c r="H57" s="224">
        <f>H54</f>
        <v>0</v>
      </c>
      <c r="I57" s="224">
        <f>I54</f>
        <v>0</v>
      </c>
      <c r="J57" s="224">
        <f>J54</f>
        <v>0</v>
      </c>
      <c r="K57" s="219"/>
      <c r="L57" s="397">
        <f>ROUNDDOWN(IF((D57*F57-G57)&gt;=(H57+I57),H57,IF((D57*F57-G57)&lt;(H57+I57),(D57*F57-G57)/(H57+I57)*H57))+J57,2)</f>
        <v>0</v>
      </c>
      <c r="M57" s="398"/>
      <c r="N57" s="228" t="s">
        <v>16</v>
      </c>
      <c r="O57" s="228"/>
      <c r="P57" s="228"/>
      <c r="Q57" s="228"/>
    </row>
    <row r="58" spans="1:45" ht="12" hidden="1" outlineLevel="1" thickBot="1">
      <c r="A58" s="222">
        <f>A54</f>
        <v>22</v>
      </c>
      <c r="B58" s="223">
        <f>B54</f>
        <v>0</v>
      </c>
      <c r="C58" s="223"/>
      <c r="D58" s="234">
        <f>D54</f>
        <v>0</v>
      </c>
      <c r="E58" s="224">
        <f>E54</f>
        <v>0</v>
      </c>
      <c r="F58" s="225">
        <f>A58-E58</f>
        <v>22</v>
      </c>
      <c r="G58" s="233">
        <f>G54</f>
        <v>0</v>
      </c>
      <c r="H58" s="224">
        <f>H54</f>
        <v>0</v>
      </c>
      <c r="I58" s="224">
        <f>I54</f>
        <v>0</v>
      </c>
      <c r="J58" s="224">
        <f>J54</f>
        <v>0</v>
      </c>
      <c r="K58" s="219"/>
      <c r="L58" s="397">
        <f>ROUNDDOWN(IF((B58*F58-G58)&gt;=(H58+I58),H58,IF((H58+I58)&lt;(B58*F58-G58+D58),(B58*F58-G58)*H58/(H58+I58),(B58*F58-G58)*H58/(H58+I58)+((H58+I58)-(B58*F58-G58+D58))*H58/(H58+I58)))+J58,2)</f>
        <v>0</v>
      </c>
      <c r="M58" s="398"/>
      <c r="N58" s="228" t="s">
        <v>17</v>
      </c>
      <c r="O58" s="228"/>
      <c r="P58" s="228"/>
      <c r="Q58" s="228"/>
    </row>
    <row r="59" spans="1:45" ht="12" hidden="1" outlineLevel="1" thickBot="1">
      <c r="A59" s="235"/>
      <c r="B59" s="235"/>
      <c r="C59" s="235"/>
      <c r="D59" s="236"/>
      <c r="E59" s="236"/>
      <c r="F59" s="236"/>
      <c r="G59" s="236"/>
      <c r="H59" s="236"/>
      <c r="I59" s="236"/>
      <c r="J59" s="236"/>
      <c r="K59" s="235"/>
      <c r="L59" s="397">
        <f>H54+J54</f>
        <v>0</v>
      </c>
      <c r="M59" s="398"/>
      <c r="N59" s="228" t="s">
        <v>18</v>
      </c>
      <c r="O59" s="228"/>
      <c r="P59" s="228"/>
      <c r="Q59" s="228"/>
    </row>
    <row r="60" spans="1:45" ht="14.25" hidden="1" outlineLevel="1" thickBot="1">
      <c r="A60" s="222">
        <f>A54</f>
        <v>22</v>
      </c>
      <c r="B60" s="223">
        <f>B54</f>
        <v>0</v>
      </c>
      <c r="C60" s="223"/>
      <c r="D60" s="234"/>
      <c r="E60" s="224">
        <f>E54</f>
        <v>0</v>
      </c>
      <c r="F60" s="225">
        <f>A60-E60</f>
        <v>22</v>
      </c>
      <c r="G60" s="233"/>
      <c r="H60" s="224">
        <f>H54</f>
        <v>0</v>
      </c>
      <c r="I60" s="224">
        <f>I54</f>
        <v>0</v>
      </c>
      <c r="J60" s="224">
        <f>J54</f>
        <v>0</v>
      </c>
      <c r="K60" s="219"/>
      <c r="L60" s="397">
        <f>ROUNDDOWN(IF((A60*B60)&gt;=(H60+J60+I60),(A60*B60),IF((A60*B60)&lt;(H60+J60+I60),(H60+J60+I60))),2)</f>
        <v>0</v>
      </c>
      <c r="M60" s="399"/>
      <c r="N60" s="237" t="s">
        <v>108</v>
      </c>
      <c r="O60" s="228"/>
      <c r="P60" s="228"/>
      <c r="Q60" s="228"/>
    </row>
    <row r="61" spans="1:45" ht="14.25" hidden="1" outlineLevel="1" thickBot="1">
      <c r="A61" s="222">
        <f>A54</f>
        <v>22</v>
      </c>
      <c r="B61" s="223">
        <f>B54</f>
        <v>0</v>
      </c>
      <c r="C61" s="223"/>
      <c r="D61" s="234">
        <f>D54</f>
        <v>0</v>
      </c>
      <c r="E61" s="224">
        <f>E54</f>
        <v>0</v>
      </c>
      <c r="F61" s="225">
        <f>A61-E61</f>
        <v>22</v>
      </c>
      <c r="G61" s="233">
        <f>G54</f>
        <v>0</v>
      </c>
      <c r="H61" s="224">
        <f>H54</f>
        <v>0</v>
      </c>
      <c r="I61" s="224">
        <f>I54</f>
        <v>0</v>
      </c>
      <c r="J61" s="224">
        <f>J54</f>
        <v>0</v>
      </c>
      <c r="K61" s="219"/>
      <c r="L61" s="397">
        <f>ROUNDDOWN(IF((A61*D61)+G61&gt;=(H61+J61+I61),(A61*D61)+G61,IF((A61*D61)+G61&lt;(H61+J61+I61),(H61+J61+I61))),2)</f>
        <v>0</v>
      </c>
      <c r="M61" s="399"/>
      <c r="N61" s="237" t="s">
        <v>109</v>
      </c>
      <c r="O61" s="228"/>
      <c r="P61" s="228"/>
      <c r="Q61" s="228"/>
    </row>
    <row r="62" spans="1:45" ht="12" hidden="1" outlineLevel="1" thickBot="1">
      <c r="A62" s="235"/>
      <c r="B62" s="235"/>
      <c r="C62" s="235"/>
      <c r="D62" s="235"/>
      <c r="E62" s="235"/>
      <c r="F62" s="235"/>
      <c r="G62" s="235"/>
      <c r="H62" s="235"/>
      <c r="I62" s="235"/>
      <c r="J62" s="235"/>
      <c r="K62" s="235"/>
      <c r="L62" s="238"/>
      <c r="M62" s="238"/>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40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01"/>
      <c r="D64" s="402" t="str" cm="1">
        <f t="array" ref="D64">IF(AND(B95="",B126="",B157=""),"●",IF(_xlfn.IFS($N$54="管理職",B95,$N$54="裁量労働制",B126,$N$54="固定残業制",B157,TRUE,"")=0,"",_xlfn.IFS($N$54="管理職",B95,$N$54="裁量労働制",B126,$N$54="固定残業制",B157,TRUE,"")))</f>
        <v/>
      </c>
      <c r="E64" s="403"/>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40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05"/>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424"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25"/>
      <c r="N68" s="425"/>
      <c r="O68" s="426"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7"/>
      <c r="Q68" s="119"/>
    </row>
    <row r="69" spans="1:18" ht="16.5" customHeight="1">
      <c r="A69" s="115"/>
      <c r="B69" s="428"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9"/>
      <c r="D69" s="430"/>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1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1"/>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414" t="str" cm="1">
        <f t="array" ref="B71">IF(AND(B101="",B132="",B163=""),"●",IF(_xlfn.IFS($N$54="管理職",B101,$N$54="裁量労働制",B132,$N$54="固定残業制",B163,TRUE,"")=0,"",_xlfn.IFS($N$54="管理職",B101,$N$54="裁量労働制",B132,$N$54="固定残業制",B163,TRUE,"")))</f>
        <v/>
      </c>
      <c r="C71" s="414"/>
      <c r="D71" s="414"/>
      <c r="E71" s="414"/>
      <c r="F71" s="414"/>
      <c r="G71" s="432" t="str" cm="1">
        <f t="array" ref="G71">IF(AND(H101="",H132="",H163=""),"●",IF(_xlfn.IFS($N$54="管理職",H101,$N$54="裁量労働制",H132,$N$54="固定残業制",H163,TRUE,"")=0,"",_xlfn.IFS($N$54="管理職",H101,$N$54="裁量労働制",H132,$N$54="固定残業制",H163,TRUE,"")))</f>
        <v/>
      </c>
      <c r="H71" s="432"/>
      <c r="I71" s="80"/>
      <c r="J71" s="80"/>
      <c r="K71" s="239"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411" t="str" cm="1">
        <f t="array" ref="B72">IF(AND(B102="",B133="",B164=""),"●",IF(_xlfn.IFS($N$54="管理職",B102,$N$54="裁量労働制",B133,$N$54="固定残業制",B164,TRUE,"")=0,"",_xlfn.IFS($N$54="管理職",B102,$N$54="裁量労働制",B133,$N$54="固定残業制",B164,TRUE,"")))</f>
        <v/>
      </c>
      <c r="C72" s="412"/>
      <c r="D72" s="413"/>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0"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414" t="str" cm="1">
        <f t="array" ref="B76">IF(AND(B106="",B137="",B166=""),"●",IF(_xlfn.IFS($N$54="管理職",B106,$N$54="裁量労働制",B137,$N$54="固定残業制",B166,TRUE,"")=0,"",_xlfn.IFS($N$54="管理職",B106,$N$54="裁量労働制",B137,$N$54="固定残業制",B166,TRUE,"")))</f>
        <v/>
      </c>
      <c r="C76" s="414"/>
      <c r="D76" s="414"/>
      <c r="E76" s="414"/>
      <c r="F76" s="414"/>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415" t="str" cm="1">
        <f t="array" ref="B78">IF(AND(B108="",B139="",B168=""),"●",IF(_xlfn.IFS($N$54="管理職",B108,$N$54="裁量労働制",B139,$N$54="固定残業制",B168,TRUE,"")=0,"",_xlfn.IFS($N$54="管理職",B108,$N$54="裁量労働制",B139,$N$54="固定残業制",B168,TRUE,"")))</f>
        <v/>
      </c>
      <c r="C78" s="416"/>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2"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417" t="str" cm="1">
        <f t="array" ref="B83">IF(AND(B114="",B145="",B174=""),"●",IF(_xlfn.IFS($N$54="管理職",B114,$N$54="裁量労働制",B145,$N$54="固定残業制",B174,TRUE,"")=0,"",_xlfn.IFS($N$54="管理職",B114,$N$54="裁量労働制",B145,$N$54="固定残業制",B174,TRUE,"")))</f>
        <v/>
      </c>
      <c r="C83" s="418"/>
      <c r="D83" s="418"/>
      <c r="E83" s="419"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420"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421" t="str" cm="1">
        <f t="array" ref="B84">IF(AND(B115="",B146="",B175=""),"●",IF(_xlfn.IFS($N$54="管理職",B115,$N$54="裁量労働制",B146,$N$54="固定残業制",B175,TRUE,"")=0,"",_xlfn.IFS($N$54="管理職",B115,$N$54="裁量労働制",B146,$N$54="固定残業制",B175,TRUE,"")))</f>
        <v/>
      </c>
      <c r="C84" s="422" t="str" cm="1">
        <f t="array" ref="C84">IF(AND(C115="",C146="",C175=""),"●",IF(_xlfn.IFS($N$54="管理職",C115,$N$54="裁量労働制",C146,$N$54="固定残業制",C175,TRUE,"")=0,"",_xlfn.IFS($N$54="管理職",C115,$N$54="裁量労働制",C146,$N$54="固定残業制",C175,TRUE,"")))</f>
        <v>●</v>
      </c>
      <c r="D84" s="423"/>
      <c r="E84" s="418"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420"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417" t="str" cm="1">
        <f t="array" ref="B87">IF(AND(B118="",B149="",B178=""),"●",IF(_xlfn.IFS($N$54="管理職",B118,$N$54="裁量労働制",B149,$N$54="固定残業制",B178,TRUE,"")=0,"",_xlfn.IFS($N$54="管理職",B118,$N$54="裁量労働制",B149,$N$54="固定残業制",B178,TRUE,"")))</f>
        <v/>
      </c>
      <c r="C87" s="418"/>
      <c r="D87" s="418"/>
      <c r="E87" s="419"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420"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421" t="str" cm="1">
        <f t="array" ref="B88">IF(AND(B119="",B150="",B179=""),"●",IF(_xlfn.IFS($N$54="管理職",B119,$N$54="裁量労働制",B150,$N$54="固定残業制",B179,TRUE,"")=0,"",_xlfn.IFS($N$54="管理職",B119,$N$54="裁量労働制",B150,$N$54="固定残業制",B179,TRUE,"")))</f>
        <v/>
      </c>
      <c r="C88" s="422" t="str" cm="1">
        <f t="array" ref="C88">IF(AND(C119="",C150="",C179=""),"●",IF(_xlfn.IFS($N$54="管理職",C119,$N$54="裁量労働制",C150,$N$54="固定残業制",C179,TRUE,"")=0,"",_xlfn.IFS($N$54="管理職",C119,$N$54="裁量労働制",C150,$N$54="固定残業制",C179,TRUE,"")))</f>
        <v>●</v>
      </c>
      <c r="D88" s="423"/>
      <c r="E88" s="418"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420"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419" t="str" cm="1">
        <f t="array" ref="G90">IF(AND(G121="",G152="",G181=""),"●",IF(_xlfn.IFS($N$54="管理職",G121,$N$54="裁量労働制",G152,$N$54="固定残業制",G181,TRUE,"")=0,"",_xlfn.IFS($N$54="管理職",G121,$N$54="裁量労働制",G152,$N$54="固定残業制",G181,TRUE,"")))</f>
        <v/>
      </c>
      <c r="H90" s="3"/>
      <c r="I90" s="3"/>
      <c r="J90" s="243" t="str" cm="1">
        <f t="array" ref="J90">IF(AND(J121="",J152="",J181=""),"●",IF(_xlfn.IFS($N$54="管理職",J121,$N$54="裁量労働制",J152,$N$54="固定残業制",J181,TRUE,"")=0,"",_xlfn.IFS($N$54="管理職",J121,$N$54="裁量労働制",J152,$N$54="固定残業制",J181,TRUE,"")))</f>
        <v/>
      </c>
      <c r="K90" s="88"/>
      <c r="L90" s="44"/>
      <c r="M90" s="440" t="str" cm="1">
        <f t="array" ref="M90">IF(AND(M121="",M152="",M181=""),"●",IF(_xlfn.IFS($N$54="管理職",M121,$N$54="裁量労働制",M152,$N$54="固定残業制",M181,TRUE,"")=0,"",_xlfn.IFS($N$54="管理職",M121,$N$54="裁量労働制",M152,$N$54="固定残業制",M181,TRUE,"")))</f>
        <v/>
      </c>
      <c r="N90" s="441"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442" t="str" cm="1">
        <f t="array" ref="B91">IF(AND(B122="",B153="",B182=""),"●",IF(_xlfn.IFS($N$54="管理職",B122,$N$54="裁量労働制",B153,$N$54="固定残業制",B182,TRUE,"")=0,"",_xlfn.IFS($N$54="管理職",B122,$N$54="裁量労働制",B153,$N$54="固定残業制",B182,TRUE,"")))</f>
        <v/>
      </c>
      <c r="C91" s="423" t="str" cm="1">
        <f t="array" ref="C91">IF(AND(C122="",C153="",C182=""),"●",IF(_xlfn.IFS($N$54="管理職",C122,$N$54="裁量労働制",C153,$N$54="固定残業制",C182,TRUE,"")=0,"",_xlfn.IFS($N$54="管理職",C122,$N$54="裁量労働制",C153,$N$54="固定残業制",C182,TRUE,"")))</f>
        <v>●</v>
      </c>
      <c r="D91" s="139"/>
      <c r="E91" s="87"/>
      <c r="F91" s="244" t="str" cm="1">
        <f t="array" ref="F91">IF(AND(F122="",F153="",F182=""),"●",IF(_xlfn.IFS($N$54="管理職",F122,$N$54="裁量労働制",F153,$N$54="固定残業制",F182,TRUE,"")=0,"",_xlfn.IFS($N$54="管理職",F122,$N$54="裁量労働制",F153,$N$54="固定残業制",F182,TRUE,"")))</f>
        <v/>
      </c>
      <c r="G91" s="418"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50" t="s">
        <v>56</v>
      </c>
      <c r="B93" s="245" t="s">
        <v>135</v>
      </c>
      <c r="C93" s="246"/>
      <c r="D93" s="247"/>
      <c r="E93" s="247"/>
      <c r="F93" s="247"/>
      <c r="G93" s="247"/>
      <c r="H93" s="247"/>
      <c r="I93" s="247"/>
      <c r="J93" s="248"/>
      <c r="K93" s="248"/>
      <c r="L93" s="248"/>
      <c r="M93" s="248"/>
      <c r="N93" s="248"/>
      <c r="O93" s="248"/>
      <c r="P93" s="248"/>
      <c r="Q93" s="251"/>
    </row>
    <row r="94" spans="1:18" ht="16.5" hidden="1" outlineLevel="1">
      <c r="A94" s="252"/>
      <c r="B94" s="253" t="str">
        <f>$A$53</f>
        <v>所定労働日数(日/月)</v>
      </c>
      <c r="C94" s="249"/>
      <c r="D94" s="252"/>
      <c r="E94" s="236">
        <f>$A$54</f>
        <v>22</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22</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464">
        <f>O95</f>
        <v>0</v>
      </c>
      <c r="C99" s="465"/>
      <c r="D99" s="275"/>
      <c r="E99" s="276" t="str" cm="1">
        <f t="array" ref="E99">_xlfn.IFS(B99&lt;G99,"＜",B99&gt;=G99,"≧",TRUE,"")</f>
        <v>≧</v>
      </c>
      <c r="F99" s="257"/>
      <c r="G99" s="277">
        <f>$H$54+$I$54+$J$54</f>
        <v>0</v>
      </c>
      <c r="H99" s="252" t="s">
        <v>57</v>
      </c>
      <c r="I99" s="263" t="s">
        <v>58</v>
      </c>
      <c r="J99" s="277">
        <f>$H$54</f>
        <v>0</v>
      </c>
      <c r="K99" s="276" t="s">
        <v>86</v>
      </c>
      <c r="L99" s="439">
        <f>$I$54</f>
        <v>0</v>
      </c>
      <c r="M99" s="46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49"/>
      <c r="D100" s="275"/>
      <c r="E100" s="275"/>
      <c r="F100" s="275"/>
      <c r="G100" s="252"/>
      <c r="H100" s="277"/>
      <c r="I100" s="275" t="s">
        <v>87</v>
      </c>
      <c r="J100" s="275" t="s">
        <v>87</v>
      </c>
      <c r="K100" s="275" t="s">
        <v>87</v>
      </c>
      <c r="L100" s="249"/>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49"/>
      <c r="D101" s="275"/>
      <c r="E101" s="276"/>
      <c r="F101" s="266"/>
      <c r="G101" s="257"/>
      <c r="H101" s="277"/>
      <c r="I101" s="252"/>
      <c r="J101" s="263"/>
      <c r="K101" s="277"/>
      <c r="L101" s="249"/>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49"/>
      <c r="D102" s="275"/>
      <c r="E102" s="276"/>
      <c r="F102" s="277">
        <f>$H$54</f>
        <v>0</v>
      </c>
      <c r="G102" s="263"/>
      <c r="H102" s="252" t="s">
        <v>86</v>
      </c>
      <c r="I102" s="257"/>
      <c r="J102" s="256" t="str">
        <f>$J$53</f>
        <v>休日NEDO従事時間(h/月)</v>
      </c>
      <c r="K102" s="277"/>
      <c r="L102" s="249"/>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49"/>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49"/>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49"/>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49"/>
      <c r="D106" s="275"/>
      <c r="E106" s="219"/>
      <c r="F106" s="266"/>
      <c r="G106" s="277"/>
      <c r="H106" s="249"/>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439"/>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433">
        <f>O95</f>
        <v>0</v>
      </c>
      <c r="C108" s="434"/>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438"/>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49"/>
      <c r="D125" s="252"/>
      <c r="E125" s="236">
        <f>$A$54</f>
        <v>22</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22</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433">
        <f>O126</f>
        <v>0</v>
      </c>
      <c r="C130" s="434"/>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49"/>
      <c r="D131" s="275" t="s">
        <v>87</v>
      </c>
      <c r="E131" s="275" t="s">
        <v>87</v>
      </c>
      <c r="F131" s="275" t="s">
        <v>87</v>
      </c>
      <c r="G131" s="252"/>
      <c r="H131" s="277"/>
      <c r="I131" s="252"/>
      <c r="J131" s="263"/>
      <c r="K131" s="277"/>
      <c r="L131" s="249"/>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49"/>
      <c r="D132" s="275"/>
      <c r="E132" s="276"/>
      <c r="F132" s="266"/>
      <c r="G132" s="257"/>
      <c r="H132" s="277"/>
      <c r="I132" s="252"/>
      <c r="J132" s="263"/>
      <c r="K132" s="277"/>
      <c r="L132" s="249"/>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49"/>
      <c r="D133" s="275"/>
      <c r="E133" s="276"/>
      <c r="F133" s="277">
        <f>$H$54</f>
        <v>0</v>
      </c>
      <c r="G133" s="263"/>
      <c r="H133" s="277"/>
      <c r="I133" s="252"/>
      <c r="J133" s="263"/>
      <c r="K133" s="277"/>
      <c r="L133" s="249"/>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49"/>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49"/>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49"/>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49"/>
      <c r="D137" s="275"/>
      <c r="E137" s="219"/>
      <c r="F137" s="266"/>
      <c r="G137" s="277"/>
      <c r="H137" s="249"/>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49"/>
      <c r="J138" s="230"/>
      <c r="K138" s="232">
        <f>$H$54</f>
        <v>0</v>
      </c>
      <c r="L138" s="219"/>
      <c r="M138" s="435"/>
      <c r="N138" s="261"/>
      <c r="O138" s="437"/>
      <c r="P138" s="439"/>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433">
        <f>$O$126</f>
        <v>0</v>
      </c>
      <c r="C139" s="434"/>
      <c r="D139" s="275"/>
      <c r="E139" s="261" t="s">
        <v>51</v>
      </c>
      <c r="F139" s="300" t="str">
        <f>"("&amp;$H$138&amp;" "&amp;$K$138&amp;" + "&amp;$I$53&amp;" "&amp;$I$54&amp;")"</f>
        <v>(NEDO事業の従事時間(h/月) 0 + 他の公的事業従事時間(h/月) 0)</v>
      </c>
      <c r="G139" s="291"/>
      <c r="H139" s="292"/>
      <c r="I139" s="292"/>
      <c r="J139" s="292"/>
      <c r="K139" s="292"/>
      <c r="L139" s="292"/>
      <c r="M139" s="436"/>
      <c r="N139" s="296"/>
      <c r="O139" s="438"/>
      <c r="P139" s="438"/>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49"/>
      <c r="D156" s="252"/>
      <c r="E156" s="301">
        <f>A54</f>
        <v>22</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22</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462"/>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445" t="str">
        <f>TEXT($B$58*$F$58-G58,"###.00")&amp;" /固定除く"</f>
        <v>.00 /固定除く</v>
      </c>
      <c r="C161" s="438"/>
      <c r="D161" s="438"/>
      <c r="E161" s="276" t="str" cm="1">
        <f t="array" ref="E161">_xlfn.IFS(($B$58*$F$58-G58)&lt;G161,"＜",($B$58*$F$58-G58)&gt;=G161,"≧",TRUE,"")</f>
        <v>≧</v>
      </c>
      <c r="F161" s="257"/>
      <c r="G161" s="277">
        <f>$H$54+$I$54</f>
        <v>0</v>
      </c>
      <c r="H161" s="303" t="s">
        <v>57</v>
      </c>
      <c r="I161" s="263"/>
      <c r="J161" s="463">
        <f>$H$54</f>
        <v>0</v>
      </c>
      <c r="K161" s="438"/>
      <c r="L161" s="308"/>
      <c r="M161" s="296"/>
      <c r="N161" s="303" t="s">
        <v>61</v>
      </c>
      <c r="O161" s="296">
        <f>$I$54</f>
        <v>0</v>
      </c>
      <c r="P161" s="462"/>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49"/>
      <c r="D162" s="275"/>
      <c r="E162" s="276"/>
      <c r="F162" s="257"/>
      <c r="G162" s="252"/>
      <c r="H162" s="277"/>
      <c r="I162" s="252"/>
      <c r="J162" s="263"/>
      <c r="K162" s="277"/>
      <c r="L162" s="249"/>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437"/>
      <c r="P163" s="462"/>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445" t="str">
        <f>TEXT($B$58*$F$58+$D$58-G58,"###.00")&amp;" /固定含む"</f>
        <v>.00 /固定含む</v>
      </c>
      <c r="C164" s="438"/>
      <c r="D164" s="438"/>
      <c r="E164" s="276" t="str" cm="1">
        <f t="array" ref="E164">_xlfn.IFS(($B$58*$F$58+$D$58-G58)&lt;G164,"＜",($B$58*$F$58+$D$58-G58)&gt;=G164,"≧",TRUE,"")</f>
        <v>≧</v>
      </c>
      <c r="F164" s="257"/>
      <c r="G164" s="277">
        <f>$H$54+$I$54</f>
        <v>0</v>
      </c>
      <c r="H164" s="303" t="s">
        <v>57</v>
      </c>
      <c r="I164" s="277"/>
      <c r="J164" s="310">
        <f>$H$54</f>
        <v>0</v>
      </c>
      <c r="K164" s="276"/>
      <c r="L164" s="311" t="s">
        <v>61</v>
      </c>
      <c r="M164" s="296"/>
      <c r="N164" s="296">
        <f>$I$54</f>
        <v>0</v>
      </c>
      <c r="O164" s="438"/>
      <c r="P164" s="462"/>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49"/>
      <c r="D165" s="275" t="s">
        <v>87</v>
      </c>
      <c r="E165" s="275" t="s">
        <v>87</v>
      </c>
      <c r="F165" s="275" t="s">
        <v>87</v>
      </c>
      <c r="G165" s="252"/>
      <c r="H165" s="277"/>
      <c r="I165" s="252"/>
      <c r="J165" s="263"/>
      <c r="K165" s="277"/>
      <c r="L165" s="249"/>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49"/>
      <c r="D166" s="275" t="s">
        <v>87</v>
      </c>
      <c r="E166" s="275" t="s">
        <v>87</v>
      </c>
      <c r="F166" s="275" t="s">
        <v>87</v>
      </c>
      <c r="G166" s="252"/>
      <c r="H166" s="277"/>
      <c r="I166" s="252"/>
      <c r="J166" s="263"/>
      <c r="K166" s="277"/>
      <c r="L166" s="249"/>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49"/>
      <c r="D167" s="275" t="s">
        <v>87</v>
      </c>
      <c r="E167" s="275" t="s">
        <v>87</v>
      </c>
      <c r="F167" s="275" t="s">
        <v>87</v>
      </c>
      <c r="G167" s="252"/>
      <c r="H167" s="277"/>
      <c r="I167" s="235"/>
      <c r="J167" s="263"/>
      <c r="K167" s="277"/>
      <c r="L167" s="249"/>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49"/>
      <c r="D168" s="275" t="s">
        <v>87</v>
      </c>
      <c r="E168" s="275" t="s">
        <v>87</v>
      </c>
      <c r="F168" s="275" t="s">
        <v>87</v>
      </c>
      <c r="G168" s="252"/>
      <c r="H168" s="277"/>
      <c r="I168" s="252"/>
      <c r="J168" s="263"/>
      <c r="K168" s="277"/>
      <c r="L168" s="249"/>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49"/>
      <c r="D169" s="275"/>
      <c r="E169" s="275"/>
      <c r="F169" s="275"/>
      <c r="G169" s="252"/>
      <c r="H169" s="277"/>
      <c r="I169" s="252"/>
      <c r="J169" s="263"/>
      <c r="K169" s="277"/>
      <c r="L169" s="249"/>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49"/>
      <c r="C170" s="249"/>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49"/>
      <c r="D171" s="275"/>
      <c r="E171" s="276"/>
      <c r="F171" s="277">
        <f>H54</f>
        <v>0</v>
      </c>
      <c r="G171" s="263"/>
      <c r="H171" s="277"/>
      <c r="I171" s="252"/>
      <c r="J171" s="263"/>
      <c r="K171" s="277"/>
      <c r="L171" s="249"/>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49"/>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49"/>
      <c r="C173" s="249"/>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437" t="s">
        <v>51</v>
      </c>
      <c r="F174" s="252"/>
      <c r="G174" s="252"/>
      <c r="H174" s="267" t="str">
        <f>$H$53</f>
        <v>NEDO事業の従事時間(h/月)</v>
      </c>
      <c r="I174" s="249"/>
      <c r="J174" s="230"/>
      <c r="K174" s="232">
        <f>$H$54</f>
        <v>0</v>
      </c>
      <c r="L174" s="219"/>
      <c r="M174" s="219"/>
      <c r="N174" s="461"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445" t="str">
        <f>TEXT($B$58*$F$58-G58,"###.00")&amp;" /固定除く"</f>
        <v>.00 /固定除く</v>
      </c>
      <c r="C175" s="438"/>
      <c r="D175" s="438"/>
      <c r="E175" s="438"/>
      <c r="F175" s="300" t="str">
        <f>H174&amp;" "&amp;K$174&amp;" + "&amp;$I$53&amp;" "&amp;$I$54</f>
        <v>NEDO事業の従事時間(h/月) 0 + 他の公的事業従事時間(h/月) 0</v>
      </c>
      <c r="G175" s="291"/>
      <c r="H175" s="292"/>
      <c r="I175" s="292"/>
      <c r="J175" s="292"/>
      <c r="K175" s="292"/>
      <c r="L175" s="292"/>
      <c r="M175" s="219"/>
      <c r="N175" s="461"/>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49"/>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49"/>
      <c r="C177" s="249"/>
      <c r="D177" s="275"/>
      <c r="E177" s="219"/>
      <c r="F177" s="266"/>
      <c r="G177" s="277"/>
      <c r="H177" s="249"/>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437" t="s">
        <v>51</v>
      </c>
      <c r="F178" s="252"/>
      <c r="G178" s="252"/>
      <c r="H178" s="267" t="str">
        <f>$H$53</f>
        <v>NEDO事業の従事時間(h/月)</v>
      </c>
      <c r="I178" s="249"/>
      <c r="J178" s="230"/>
      <c r="K178" s="232">
        <f>$H$54</f>
        <v>0</v>
      </c>
      <c r="L178" s="219"/>
      <c r="M178" s="219"/>
      <c r="N178" s="461"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445" t="str">
        <f>TEXT($B$58*$F$58-G58,"###.00")&amp;" /固定除く"</f>
        <v>.00 /固定除く</v>
      </c>
      <c r="C179" s="438"/>
      <c r="D179" s="438"/>
      <c r="E179" s="438"/>
      <c r="F179" s="300" t="str">
        <f>H178&amp;" "&amp;K$174&amp;" + "&amp;$I$53&amp;" "&amp;$I$54</f>
        <v>NEDO事業の従事時間(h/月) 0 + 他の公的事業従事時間(h/月) 0</v>
      </c>
      <c r="G179" s="291"/>
      <c r="H179" s="292"/>
      <c r="I179" s="292"/>
      <c r="J179" s="292"/>
      <c r="K179" s="292"/>
      <c r="L179" s="292"/>
      <c r="M179" s="219"/>
      <c r="N179" s="461"/>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49"/>
      <c r="D180" s="275"/>
      <c r="E180" s="219"/>
      <c r="F180" s="266"/>
      <c r="G180" s="280" t="s">
        <v>61</v>
      </c>
      <c r="H180" s="249"/>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49"/>
      <c r="D181" s="257"/>
      <c r="E181" s="257"/>
      <c r="F181" s="319" t="str">
        <f>$O$156</f>
        <v>所定労働時間(h/月)</v>
      </c>
      <c r="G181" s="437" t="s">
        <v>51</v>
      </c>
      <c r="H181" s="252"/>
      <c r="I181" s="252"/>
      <c r="J181" s="267" t="str">
        <f>$H$53</f>
        <v>NEDO事業の従事時間(h/月)</v>
      </c>
      <c r="K181" s="249"/>
      <c r="L181" s="230"/>
      <c r="M181" s="443">
        <f>$H$54</f>
        <v>0</v>
      </c>
      <c r="N181" s="444"/>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445" t="str">
        <f>"( "&amp;H58+I58</f>
        <v>( 0</v>
      </c>
      <c r="C182" s="438"/>
      <c r="D182" s="320"/>
      <c r="E182" s="275"/>
      <c r="F182" s="288" t="str">
        <f>"ー　 "&amp;B58*F58-G58+D58&amp;"/固定含む )"</f>
        <v>ー　 0/固定含む )</v>
      </c>
      <c r="G182" s="438"/>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49"/>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49"/>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22</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433">
        <f>O188</f>
        <v>0</v>
      </c>
      <c r="C192" s="434"/>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49"/>
      <c r="D193" s="275"/>
      <c r="E193" s="275"/>
      <c r="F193" s="275"/>
      <c r="G193" s="252"/>
      <c r="H193" s="277"/>
      <c r="I193" s="252"/>
      <c r="J193" s="263"/>
      <c r="K193" s="277"/>
      <c r="L193" s="249"/>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49"/>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22</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433">
        <f>O219</f>
        <v>0</v>
      </c>
      <c r="C223" s="434"/>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49"/>
      <c r="D224" s="275"/>
      <c r="E224" s="275"/>
      <c r="F224" s="275"/>
      <c r="G224" s="252"/>
      <c r="H224" s="277"/>
      <c r="I224" s="252"/>
      <c r="J224" s="263"/>
      <c r="K224" s="277"/>
      <c r="L224" s="249"/>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ELH6QZq1lcmLxN6PRluWrNdJAaYXsHOm9VaMmigiekPGyglHVTB9X6AL3lDhTVJkdf6UGSC52LlAVmGC3Sd5sQ==" saltValue="FFy1qQr2DDTrx8bCRCfX6g==" spinCount="100000" sheet="1" formatRows="0" selectLockedCells="1"/>
  <dataConsolidate/>
  <mergeCells count="114">
    <mergeCell ref="I1:M1"/>
    <mergeCell ref="O1:P1"/>
    <mergeCell ref="R1:R3"/>
    <mergeCell ref="Y1:Y12"/>
    <mergeCell ref="E7:P7"/>
    <mergeCell ref="C8:D8"/>
    <mergeCell ref="L48:P48"/>
    <mergeCell ref="E8:H8"/>
    <mergeCell ref="N8:P8"/>
    <mergeCell ref="E6:P6"/>
    <mergeCell ref="C7:D7"/>
    <mergeCell ref="H10:I10"/>
    <mergeCell ref="K10:M10"/>
    <mergeCell ref="A46:Q46"/>
    <mergeCell ref="I11:I12"/>
    <mergeCell ref="J11:Q12"/>
    <mergeCell ref="A9:A10"/>
    <mergeCell ref="E9:H9"/>
    <mergeCell ref="I9:J9"/>
    <mergeCell ref="N9:P9"/>
    <mergeCell ref="C10:D10"/>
    <mergeCell ref="E10:F10"/>
    <mergeCell ref="J13:Q17"/>
    <mergeCell ref="J18:Q24"/>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O10:P10"/>
    <mergeCell ref="A11:A12"/>
    <mergeCell ref="B11:B12"/>
    <mergeCell ref="C11:C12"/>
    <mergeCell ref="D11:G11"/>
    <mergeCell ref="H11:H12"/>
    <mergeCell ref="J25:Q31"/>
    <mergeCell ref="J32:Q38"/>
    <mergeCell ref="J39:Q43"/>
    <mergeCell ref="L53:M53"/>
    <mergeCell ref="L54:M54"/>
    <mergeCell ref="L56:M56"/>
    <mergeCell ref="L57:M57"/>
    <mergeCell ref="L58:M58"/>
    <mergeCell ref="L59:M59"/>
    <mergeCell ref="D47:E47"/>
    <mergeCell ref="J47:Q47"/>
    <mergeCell ref="B48:C48"/>
    <mergeCell ref="D48:E48"/>
    <mergeCell ref="G48:J48"/>
    <mergeCell ref="A50:Q51"/>
    <mergeCell ref="O68:P68"/>
    <mergeCell ref="B69:D69"/>
    <mergeCell ref="L69:M69"/>
    <mergeCell ref="B71:F71"/>
    <mergeCell ref="G71:H71"/>
    <mergeCell ref="B72:D72"/>
    <mergeCell ref="L60:M60"/>
    <mergeCell ref="L61:M61"/>
    <mergeCell ref="B64:C64"/>
    <mergeCell ref="D64:E64"/>
    <mergeCell ref="B65:C65"/>
    <mergeCell ref="L68:N68"/>
    <mergeCell ref="B87:D87"/>
    <mergeCell ref="E87:E88"/>
    <mergeCell ref="N87:N88"/>
    <mergeCell ref="B88:D88"/>
    <mergeCell ref="G90:G91"/>
    <mergeCell ref="M90:N90"/>
    <mergeCell ref="B91:C91"/>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503" priority="91">
      <formula>OR($C13="休暇",$C13="休日")</formula>
    </cfRule>
  </conditionalFormatting>
  <conditionalFormatting sqref="B13:B43">
    <cfRule type="expression" dxfId="502" priority="89">
      <formula>$B13="日"</formula>
    </cfRule>
    <cfRule type="expression" dxfId="501" priority="90">
      <formula>$B13="土"</formula>
    </cfRule>
  </conditionalFormatting>
  <conditionalFormatting sqref="B64 B68 F68 B71">
    <cfRule type="expression" dxfId="500" priority="35">
      <formula>OR($N$54="管理職",$N$54="裁量労働制",$N$54="固定残業制")</formula>
    </cfRule>
  </conditionalFormatting>
  <conditionalFormatting sqref="B64 B68 F68">
    <cfRule type="expression" dxfId="499" priority="3">
      <formula>OR($N$54="(大学・国研等)管理職",$N$54="(大学・国研等)裁量労働制")</formula>
    </cfRule>
  </conditionalFormatting>
  <conditionalFormatting sqref="B76">
    <cfRule type="expression" dxfId="498" priority="15">
      <formula>OR($N$54="管理職",$N$54="裁量労働制")</formula>
    </cfRule>
  </conditionalFormatting>
  <conditionalFormatting sqref="B77">
    <cfRule type="expression" dxfId="497" priority="29">
      <formula>OR($N$54="管理職",$N$54="裁量労働制")</formula>
    </cfRule>
  </conditionalFormatting>
  <conditionalFormatting sqref="B80">
    <cfRule type="expression" dxfId="496" priority="27">
      <formula>$N$54="固定残業制"</formula>
    </cfRule>
  </conditionalFormatting>
  <conditionalFormatting sqref="B83 B87 B90">
    <cfRule type="expression" dxfId="495" priority="24">
      <formula>$N$54="固定残業制"</formula>
    </cfRule>
  </conditionalFormatting>
  <conditionalFormatting sqref="B84 B88 B91">
    <cfRule type="expression" dxfId="494" priority="21">
      <formula>$N$54="固定残業制"</formula>
    </cfRule>
  </conditionalFormatting>
  <conditionalFormatting sqref="B65:C65 B69:C69 F69 B72:C72 B78:C78">
    <cfRule type="expression" dxfId="493" priority="9">
      <formula>OR($N$54="管理職",$N$54="裁量労働制")</formula>
    </cfRule>
  </conditionalFormatting>
  <conditionalFormatting sqref="B65:C65 B69:C69 F69 B72:C72">
    <cfRule type="expression" dxfId="492" priority="33">
      <formula>OR($N$54="管理職",$N$54="裁量労働制",$N$54="固定残業制")</formula>
    </cfRule>
  </conditionalFormatting>
  <conditionalFormatting sqref="B65:C65 B69:C69 F69">
    <cfRule type="expression" dxfId="491" priority="2">
      <formula>OR($N$54="(大学・国研等)管理職",$N$54="(大学・国研等)裁量労働制")</formula>
    </cfRule>
  </conditionalFormatting>
  <conditionalFormatting sqref="B69:D69">
    <cfRule type="expression" dxfId="490" priority="7">
      <formula>OR($N$54="管理職",$N$54="裁量労働制",$N$54="固定残業制",$N$54="(大学・国研等)管理職",$N$54="(大学・国研等)裁量労働制")</formula>
    </cfRule>
  </conditionalFormatting>
  <conditionalFormatting sqref="C64 F64:O64 C68 G68:O68 C71:N71">
    <cfRule type="expression" dxfId="489" priority="14">
      <formula>OR($N$54="管理職",$N$54="裁量労働制",$N$54="固定残業制")</formula>
    </cfRule>
  </conditionalFormatting>
  <conditionalFormatting sqref="C80:L80">
    <cfRule type="expression" dxfId="488" priority="25">
      <formula>$N$54="固定残業制"</formula>
    </cfRule>
  </conditionalFormatting>
  <conditionalFormatting sqref="C83:L83 C90:N90 C87:E87">
    <cfRule type="expression" dxfId="487" priority="18">
      <formula>$N$54="固定残業制"</formula>
    </cfRule>
  </conditionalFormatting>
  <conditionalFormatting sqref="C84:L84 C88:L88 C91:N91">
    <cfRule type="expression" dxfId="486" priority="19">
      <formula>$N$54="固定残業制"</formula>
    </cfRule>
  </conditionalFormatting>
  <conditionalFormatting sqref="C76:N76">
    <cfRule type="expression" dxfId="485" priority="34">
      <formula>OR($N$54="管理職",$N$54="裁量労働制")</formula>
    </cfRule>
  </conditionalFormatting>
  <conditionalFormatting sqref="C78:N78">
    <cfRule type="expression" dxfId="484" priority="32">
      <formula>OR($N$54="管理職",$N$54="裁量労働制")</formula>
    </cfRule>
  </conditionalFormatting>
  <conditionalFormatting sqref="C64:O64 C68 G68:O68">
    <cfRule type="expression" dxfId="483" priority="12">
      <formula>OR($N$54="管理職",$N$54="裁量労働制",$N$54="固定残業制",$N$54="(大学・国研等)管理職",$N$54="(大学・国研等)裁量労働制")</formula>
    </cfRule>
  </conditionalFormatting>
  <conditionalFormatting sqref="D65">
    <cfRule type="expression" dxfId="482" priority="1">
      <formula>OR($N$54="(大学・国研等)管理職",$N$54="(大学・国研等)裁量労働制")</formula>
    </cfRule>
  </conditionalFormatting>
  <conditionalFormatting sqref="D38:E39">
    <cfRule type="expression" dxfId="481" priority="37">
      <formula>OR($C38="休暇",$C38="休日")</formula>
    </cfRule>
  </conditionalFormatting>
  <conditionalFormatting sqref="D65:O65 C69 G69:O69 C72:N72">
    <cfRule type="expression" dxfId="480" priority="11">
      <formula>OR($N$54="管理職",$N$54="裁量労働制",$N$54="固定残業制")</formula>
    </cfRule>
  </conditionalFormatting>
  <conditionalFormatting sqref="D65:O65 C69 G69:O69">
    <cfRule type="expression" dxfId="479" priority="5">
      <formula>OR($N$54="(大学・国研等)管理職",$N$54="(大学・国研等)裁量労働制")</formula>
    </cfRule>
  </conditionalFormatting>
  <conditionalFormatting sqref="E10:F10">
    <cfRule type="expression" dxfId="478" priority="76">
      <formula>OR(I9="管理職/高プロ",I9="固定残業代有",I9="(大学・国研等)管理職/高プロ")</formula>
    </cfRule>
  </conditionalFormatting>
  <conditionalFormatting sqref="F83:L83 H90:N90">
    <cfRule type="expression" dxfId="477" priority="6">
      <formula>$N$54="固定残業制"</formula>
    </cfRule>
  </conditionalFormatting>
  <conditionalFormatting sqref="F87:L87">
    <cfRule type="expression" dxfId="476" priority="20">
      <formula>$N$54="固定残業制"</formula>
    </cfRule>
  </conditionalFormatting>
  <conditionalFormatting sqref="F77:N77">
    <cfRule type="expression" dxfId="475" priority="16">
      <formula>OR($N$54="管理職",$N$54="裁量労働制")</formula>
    </cfRule>
  </conditionalFormatting>
  <conditionalFormatting sqref="G10">
    <cfRule type="expression" dxfId="474" priority="78">
      <formula>OR($I$9="管理職/高プロ",$I$9="固定残業代有",$I$9="(大学・国研等)管理職/高プロ")</formula>
    </cfRule>
  </conditionalFormatting>
  <conditionalFormatting sqref="H2">
    <cfRule type="expression" dxfId="473" priority="85">
      <formula>COUNTA($F$1)=1</formula>
    </cfRule>
  </conditionalFormatting>
  <conditionalFormatting sqref="H10">
    <cfRule type="expression" dxfId="472" priority="74">
      <formula>OR($I$9="管理職/高プロ",$I$9="裁量",$I$9="固定残業代有",$I$9="(大学・国研等)裁量")</formula>
    </cfRule>
  </conditionalFormatting>
  <conditionalFormatting sqref="I9:J9">
    <cfRule type="expression" dxfId="471" priority="87">
      <formula>COUNTA($F$1)=1</formula>
    </cfRule>
  </conditionalFormatting>
  <conditionalFormatting sqref="I1:M1">
    <cfRule type="expression" dxfId="470" priority="88">
      <formula>$I$1&lt;&gt;"-"</formula>
    </cfRule>
  </conditionalFormatting>
  <conditionalFormatting sqref="J10">
    <cfRule type="expression" dxfId="469" priority="75">
      <formula>OR($I$9="管理職/高プロ",$I$9="裁量",$I$9="固定残業代有",$I$9="(大学・国研等)裁量")</formula>
    </cfRule>
  </conditionalFormatting>
  <conditionalFormatting sqref="K10">
    <cfRule type="expression" dxfId="468" priority="77">
      <formula>OR($I$9="裁量",$I$9="固定残業代有",$I$9="(大学・国研等)裁量")</formula>
    </cfRule>
  </conditionalFormatting>
  <conditionalFormatting sqref="M80">
    <cfRule type="expression" dxfId="467" priority="26">
      <formula>$N$54="固定残業制"</formula>
    </cfRule>
  </conditionalFormatting>
  <conditionalFormatting sqref="M83 M87 O90">
    <cfRule type="expression" dxfId="466" priority="23">
      <formula>$N$54="固定残業制"</formula>
    </cfRule>
  </conditionalFormatting>
  <conditionalFormatting sqref="M84 M88 O91">
    <cfRule type="expression" dxfId="465" priority="22">
      <formula>$N$54="固定残業制"</formula>
    </cfRule>
  </conditionalFormatting>
  <conditionalFormatting sqref="N10">
    <cfRule type="expression" dxfId="464" priority="79">
      <formula>OR($I$9="裁量",$I$9="固定残業代有",$I$9="(大学・国研等)裁量")</formula>
    </cfRule>
  </conditionalFormatting>
  <conditionalFormatting sqref="O10">
    <cfRule type="expression" dxfId="463" priority="80">
      <formula>OR($H$2="あり",$Q$2="あり")</formula>
    </cfRule>
  </conditionalFormatting>
  <conditionalFormatting sqref="O76">
    <cfRule type="expression" dxfId="462" priority="31">
      <formula>OR($N$54="管理職",$N$54="裁量労働制")</formula>
    </cfRule>
  </conditionalFormatting>
  <conditionalFormatting sqref="O77">
    <cfRule type="expression" dxfId="461" priority="10">
      <formula>OR(,$N$54="管理職",$N$54="裁量労働制")</formula>
    </cfRule>
  </conditionalFormatting>
  <conditionalFormatting sqref="O78">
    <cfRule type="expression" dxfId="460" priority="28">
      <formula>OR($N$54="管理職",$N$54="裁量労働制")</formula>
    </cfRule>
  </conditionalFormatting>
  <conditionalFormatting sqref="O80 O84 O88">
    <cfRule type="expression" dxfId="459" priority="17">
      <formula>$N$54="固定残業制"</formula>
    </cfRule>
  </conditionalFormatting>
  <conditionalFormatting sqref="P64 D68 O68:P68">
    <cfRule type="expression" dxfId="458" priority="4">
      <formula>OR($N$54="(大学・国研等)管理職",$N$54="(大学・国研等)裁量労働制")</formula>
    </cfRule>
  </conditionalFormatting>
  <conditionalFormatting sqref="P64 D68 P68 O71">
    <cfRule type="expression" dxfId="457" priority="13">
      <formula>OR($N$54="管理職",$N$54="裁量労働制",$N$54="固定残業制")</formula>
    </cfRule>
  </conditionalFormatting>
  <conditionalFormatting sqref="P65 P69 O72">
    <cfRule type="expression" dxfId="456" priority="8">
      <formula>OR($N$54="管理職",$N$54="裁量労働制",$N$54="固定残業制")</formula>
    </cfRule>
  </conditionalFormatting>
  <conditionalFormatting sqref="P65 P69">
    <cfRule type="expression" dxfId="455" priority="30">
      <formula>OR($N$54="管理職",$N$54="裁量労働制",$N$54="(大学・国研等)管理職",$N$54="(大学・国研等)裁量労働制")</formula>
    </cfRule>
  </conditionalFormatting>
  <conditionalFormatting sqref="Q2">
    <cfRule type="expression" dxfId="454" priority="86">
      <formula>COUNTA($F$1)=1</formula>
    </cfRule>
  </conditionalFormatting>
  <conditionalFormatting sqref="Q10">
    <cfRule type="expression" dxfId="453" priority="81">
      <formula>OR($H$2="あり",$Q$2="あり")</formula>
    </cfRule>
  </conditionalFormatting>
  <conditionalFormatting sqref="AI1">
    <cfRule type="expression" dxfId="449" priority="92">
      <formula>COUNTIF(AI2:AI26,"○")=COUNTA($AH$2:$AH$26)</formula>
    </cfRule>
  </conditionalFormatting>
  <dataValidations count="8">
    <dataValidation type="custom" allowBlank="1" showInputMessage="1" showErrorMessage="1" sqref="I20" xr:uid="{3A73E42C-C4C3-4DA0-B057-E05E64FEC14A}">
      <formula1>IF($C20="休日",I20="",I20&gt;"*")</formula1>
    </dataValidation>
    <dataValidation type="list" allowBlank="1" showInputMessage="1" showErrorMessage="1" sqref="C13:C43" xr:uid="{D7C488F8-31A3-4E12-9791-F48E1F612FCC}">
      <formula1>$AP$4:$AP$7</formula1>
    </dataValidation>
    <dataValidation type="list" imeMode="on" allowBlank="1" sqref="I9:J9" xr:uid="{273102AD-EFA2-4252-B126-3271132C8547}">
      <formula1>"通常勤務,管理職/高プロ,裁量,固定残業代有,出向,(大学・国研等)管理職/高プロ,(大学・国研等)裁量,その他"</formula1>
    </dataValidation>
    <dataValidation type="list" allowBlank="1" showInputMessage="1" showErrorMessage="1" sqref="N55:P55" xr:uid="{2A56484B-0C65-4362-95C2-BDDE2A72D4C9}">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4B0D3E16-A636-44F4-9800-9F910F5F2483}">
      <formula1>0</formula1>
      <formula2>0.999988425925926</formula2>
    </dataValidation>
    <dataValidation type="time" operator="greaterThan" allowBlank="1" showInputMessage="1" showErrorMessage="1" errorTitle="時刻を入力して下さい。" error="0:01以上の時刻を入力して下さい。" sqref="G13:G43 E13:E43" xr:uid="{916A70E8-B755-4759-9ABC-3141AA4CBEAC}">
      <formula1>0</formula1>
    </dataValidation>
    <dataValidation type="list" allowBlank="1" showInputMessage="1" showErrorMessage="1" sqref="F1:H1" xr:uid="{C9358A3C-3FBD-4DB1-8E43-E8FC44CF79D0}">
      <formula1>"委託業務従事日誌,助成事業従事日誌"</formula1>
    </dataValidation>
    <dataValidation type="list" allowBlank="1" showInputMessage="1" showErrorMessage="1" sqref="H2 Q2" xr:uid="{C7284F3C-6A51-48B0-9761-15845F0F52E1}">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2217D470-6484-471C-9AC7-B4393D4F992A}">
            <xm:f>NOT(ISERROR(SEARCH("✕",S13)))</xm:f>
            <xm:f>"✕"</xm:f>
            <x14:dxf>
              <font>
                <b/>
                <i val="0"/>
                <color rgb="FFFF0000"/>
              </font>
              <fill>
                <patternFill patternType="none">
                  <bgColor auto="1"/>
                </patternFill>
              </fill>
            </x14:dxf>
          </x14:cfRule>
          <xm:sqref>S13:V43</xm:sqref>
        </x14:conditionalFormatting>
        <x14:conditionalFormatting xmlns:xm="http://schemas.microsoft.com/office/excel/2006/main">
          <x14:cfRule type="containsText" priority="84" operator="containsText" id="{B5C32F1F-AFDC-4973-9553-2C60DB15ADE0}">
            <xm:f>NOT(ISERROR(SEARCH("✕",S1)))</xm:f>
            <xm:f>"✕"</xm:f>
            <x14:dxf>
              <font>
                <b/>
                <i val="0"/>
                <color rgb="FFFF0000"/>
              </font>
              <fill>
                <patternFill patternType="none">
                  <bgColor auto="1"/>
                </patternFill>
              </fill>
            </x14:dxf>
          </x14:cfRule>
          <xm:sqref>S1:X12 AG1:AG43 W13:Y44</xm:sqref>
        </x14:conditionalFormatting>
        <x14:conditionalFormatting xmlns:xm="http://schemas.microsoft.com/office/excel/2006/main">
          <x14:cfRule type="containsText" priority="82" operator="containsText" id="{9D928DD3-1E26-44A8-B13C-4956FC3CA851}">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36" operator="containsText" id="{13198C70-9988-47CA-805A-2679A45FA225}">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8AED2-4DD6-4812-9EF3-D101E4CC749C}">
  <dimension ref="A1:CZ248"/>
  <sheetViews>
    <sheetView showGridLines="0"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5" style="1" customWidth="1"/>
    <col min="11" max="11" width="5.75" style="1" customWidth="1"/>
    <col min="12" max="12" width="5.875" style="1" customWidth="1"/>
    <col min="13" max="13" width="3.75" style="1" customWidth="1"/>
    <col min="14" max="14" width="7.375" style="1" customWidth="1"/>
    <col min="15" max="15" width="6.125" style="1" customWidth="1"/>
    <col min="16"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2.3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341" t="s">
        <v>169</v>
      </c>
      <c r="B1" s="342"/>
      <c r="C1" s="342"/>
      <c r="D1" s="342"/>
      <c r="E1" s="342"/>
      <c r="F1" s="343" t="s">
        <v>110</v>
      </c>
      <c r="G1" s="344"/>
      <c r="H1" s="344"/>
      <c r="I1" s="345" t="str">
        <f>IF(AI1="エラーなし","-","コメント(S列)をご確認ください。")</f>
        <v>コメント(S列)をご確認ください。</v>
      </c>
      <c r="J1" s="346"/>
      <c r="K1" s="346"/>
      <c r="L1" s="346"/>
      <c r="M1" s="346"/>
      <c r="N1" s="34" t="str">
        <f>IF($F$1="委託業務従事日誌","契約管理番号：","事業番号：")</f>
        <v>契約管理番号：</v>
      </c>
      <c r="O1" s="347" t="s">
        <v>162</v>
      </c>
      <c r="P1" s="348"/>
      <c r="Q1" s="12" t="str">
        <f>IF($F$1="委託業務従事日誌","別紙７","")</f>
        <v>別紙７</v>
      </c>
      <c r="R1" s="349" t="s">
        <v>50</v>
      </c>
      <c r="S1" s="85" t="s">
        <v>94</v>
      </c>
      <c r="T1" s="105"/>
      <c r="U1" s="80"/>
      <c r="V1" s="80"/>
      <c r="W1" s="80"/>
      <c r="X1" s="80"/>
      <c r="Y1" s="326" t="s">
        <v>77</v>
      </c>
      <c r="Z1" s="326" t="s">
        <v>78</v>
      </c>
      <c r="AA1" s="326" t="s">
        <v>79</v>
      </c>
      <c r="AB1" s="326" t="s">
        <v>80</v>
      </c>
      <c r="AC1" s="326" t="s">
        <v>83</v>
      </c>
      <c r="AD1" s="326" t="s">
        <v>81</v>
      </c>
      <c r="AE1" s="326" t="s">
        <v>82</v>
      </c>
      <c r="AF1" s="326" t="s">
        <v>127</v>
      </c>
      <c r="AG1" s="326"/>
      <c r="AH1" s="73" t="s">
        <v>25</v>
      </c>
      <c r="AI1" s="74" t="str">
        <f>IF(COUNTIF(AI2:AI26,"○")=COUNTA(AH2:AH26),"エラーなし","エラーあり")</f>
        <v>エラーあり</v>
      </c>
      <c r="AJ1" s="77" t="s">
        <v>37</v>
      </c>
      <c r="AK1" s="77"/>
      <c r="AO1" s="30"/>
      <c r="AP1" s="30"/>
      <c r="AQ1" s="30"/>
      <c r="AR1" s="30"/>
      <c r="AS1" s="30"/>
    </row>
    <row r="2" spans="1:104" ht="17.100000000000001" customHeight="1" thickBot="1">
      <c r="A2" s="336" t="s">
        <v>14</v>
      </c>
      <c r="B2" s="337"/>
      <c r="C2" s="337"/>
      <c r="D2" s="337"/>
      <c r="E2" s="337"/>
      <c r="F2" s="337"/>
      <c r="G2" s="337"/>
      <c r="H2" s="102"/>
      <c r="I2" s="103"/>
      <c r="J2" s="103"/>
      <c r="K2" s="103"/>
      <c r="L2" s="103"/>
      <c r="M2" s="103"/>
      <c r="N2" s="103"/>
      <c r="O2" s="103"/>
      <c r="P2" s="103" t="s">
        <v>20</v>
      </c>
      <c r="Q2" s="79"/>
      <c r="R2" s="350"/>
      <c r="S2" s="80" t="str" cm="1">
        <f t="array" ref="S2">IF(AND(AI2="○",AI3="○"),"○",_xlfn.IFS(AI2="○","",AI2="✕","✕　"&amp;AJ2&amp;"　　")&amp;_xlfn.IFS(AI3="○","",AI3="✕","✕　"&amp;AJ3))</f>
        <v>○</v>
      </c>
      <c r="T2" s="80"/>
      <c r="W2" s="80"/>
      <c r="X2" s="80"/>
      <c r="Y2" s="327"/>
      <c r="Z2" s="327"/>
      <c r="AA2" s="327"/>
      <c r="AB2" s="327"/>
      <c r="AC2" s="327"/>
      <c r="AD2" s="327"/>
      <c r="AE2" s="327"/>
      <c r="AF2" s="327"/>
      <c r="AG2" s="327"/>
      <c r="AH2" s="181" t="s">
        <v>33</v>
      </c>
      <c r="AI2" s="182" t="str">
        <f>IF(A1="","✕","○")</f>
        <v>○</v>
      </c>
      <c r="AJ2" s="78" t="s">
        <v>43</v>
      </c>
    </row>
    <row r="3" spans="1:104" ht="17.100000000000001" customHeight="1" thickBot="1">
      <c r="A3" s="338" t="str">
        <f>IF($F$1="委託業務従事日誌","委託業務の名称：","助成事業の名称：")</f>
        <v>委託業務の名称：</v>
      </c>
      <c r="B3" s="330"/>
      <c r="C3" s="330"/>
      <c r="D3" s="330"/>
      <c r="E3" s="328" t="s">
        <v>133</v>
      </c>
      <c r="F3" s="329"/>
      <c r="G3" s="329"/>
      <c r="H3" s="329"/>
      <c r="I3" s="329"/>
      <c r="J3" s="329"/>
      <c r="K3" s="329"/>
      <c r="L3" s="329"/>
      <c r="M3" s="329"/>
      <c r="N3" s="329"/>
      <c r="O3" s="329"/>
      <c r="P3" s="329"/>
      <c r="Q3" s="98"/>
      <c r="R3" s="350"/>
      <c r="S3" s="80" t="str" cm="1">
        <f t="array" ref="S3">IF(AND(AI4="○",AI5="○"),"○",_xlfn.IFS(AI4="○","",AI4="✕","✕　"&amp;AJ4&amp;"　　")&amp;_xlfn.IFS(AI5="○","",AI5="✕","✕　"&amp;AJ5))</f>
        <v>✕　“他のNEDO事業有無”が未選択。　　✕　“他の公的事業有無”が未選択。</v>
      </c>
      <c r="T3" s="80"/>
      <c r="W3" s="80"/>
      <c r="X3" s="80"/>
      <c r="Y3" s="327"/>
      <c r="Z3" s="327"/>
      <c r="AA3" s="327"/>
      <c r="AB3" s="327"/>
      <c r="AC3" s="327"/>
      <c r="AD3" s="327"/>
      <c r="AE3" s="327"/>
      <c r="AF3" s="327"/>
      <c r="AG3" s="327"/>
      <c r="AH3" s="183" t="s">
        <v>32</v>
      </c>
      <c r="AI3" s="184" t="str">
        <f>IF(O1="","✕","○")</f>
        <v>○</v>
      </c>
      <c r="AJ3" s="78" t="s">
        <v>38</v>
      </c>
      <c r="AO3" s="170" t="s">
        <v>114</v>
      </c>
      <c r="AP3" s="172" t="s">
        <v>113</v>
      </c>
      <c r="AQ3" s="3"/>
      <c r="AR3" s="3"/>
      <c r="AS3" s="3"/>
    </row>
    <row r="4" spans="1:104" ht="17.100000000000001" customHeight="1" thickBot="1">
      <c r="A4" s="339"/>
      <c r="B4" s="340"/>
      <c r="C4" s="340"/>
      <c r="D4" s="340"/>
      <c r="E4" s="328" t="s">
        <v>132</v>
      </c>
      <c r="F4" s="329"/>
      <c r="G4" s="329"/>
      <c r="H4" s="329"/>
      <c r="I4" s="329"/>
      <c r="J4" s="329"/>
      <c r="K4" s="329"/>
      <c r="L4" s="329"/>
      <c r="M4" s="329"/>
      <c r="N4" s="329"/>
      <c r="O4" s="329"/>
      <c r="P4" s="329"/>
      <c r="Q4" s="98"/>
      <c r="S4" s="80" t="str">
        <f>IF(COUNTA(E3:P5)&gt;=1,"○","✕ "&amp;AJ6)</f>
        <v>○</v>
      </c>
      <c r="T4" s="80"/>
      <c r="W4" s="80"/>
      <c r="X4" s="80"/>
      <c r="Y4" s="327"/>
      <c r="Z4" s="327"/>
      <c r="AA4" s="327"/>
      <c r="AB4" s="327"/>
      <c r="AC4" s="327"/>
      <c r="AD4" s="327"/>
      <c r="AE4" s="327"/>
      <c r="AF4" s="327"/>
      <c r="AG4" s="327"/>
      <c r="AH4" s="183" t="s">
        <v>31</v>
      </c>
      <c r="AI4" s="184" t="str" cm="1">
        <f t="array" ref="AI4">_xlfn.IFS(H2="あり","○",H2="なし","○",TRUE,"✕")</f>
        <v>✕</v>
      </c>
      <c r="AJ4" s="78" t="s">
        <v>39</v>
      </c>
      <c r="AO4" s="171">
        <f>I9</f>
        <v>0</v>
      </c>
      <c r="AP4" s="173" t="e">
        <f>VLOOKUP($AO$4,$AO$11:$AS$19,2,)</f>
        <v>#N/A</v>
      </c>
      <c r="AQ4" s="3"/>
      <c r="AR4" s="3"/>
      <c r="AS4" s="3"/>
    </row>
    <row r="5" spans="1:104" ht="17.100000000000001" customHeight="1">
      <c r="A5" s="339"/>
      <c r="B5" s="340"/>
      <c r="C5" s="340"/>
      <c r="D5" s="340"/>
      <c r="E5" s="328" t="s">
        <v>163</v>
      </c>
      <c r="F5" s="329"/>
      <c r="G5" s="329"/>
      <c r="H5" s="329"/>
      <c r="I5" s="329"/>
      <c r="J5" s="329"/>
      <c r="K5" s="329"/>
      <c r="L5" s="329"/>
      <c r="M5" s="329"/>
      <c r="N5" s="329"/>
      <c r="O5" s="329"/>
      <c r="P5" s="329"/>
      <c r="Q5" s="98"/>
      <c r="R5" s="82"/>
      <c r="S5" s="80"/>
      <c r="T5" s="80"/>
      <c r="U5" s="29"/>
      <c r="V5" s="29"/>
      <c r="W5" s="80"/>
      <c r="X5" s="80"/>
      <c r="Y5" s="327"/>
      <c r="Z5" s="327"/>
      <c r="AA5" s="327"/>
      <c r="AB5" s="327"/>
      <c r="AC5" s="327"/>
      <c r="AD5" s="327"/>
      <c r="AE5" s="327"/>
      <c r="AF5" s="327"/>
      <c r="AG5" s="327"/>
      <c r="AH5" s="183" t="s">
        <v>30</v>
      </c>
      <c r="AI5" s="184" t="str" cm="1">
        <f t="array" ref="AI5">_xlfn.IFS(Q2="あり","○",Q2="なし","○",TRUE,"✕")</f>
        <v>✕</v>
      </c>
      <c r="AJ5" s="78" t="s">
        <v>95</v>
      </c>
      <c r="AO5" s="160"/>
      <c r="AP5" s="174" t="e">
        <f>VLOOKUP($AO$4,$AO$11:$AS$19,3,)</f>
        <v>#N/A</v>
      </c>
      <c r="AQ5" s="3"/>
      <c r="AR5" s="3"/>
      <c r="AS5" s="3"/>
    </row>
    <row r="6" spans="1:104" ht="17.100000000000001" customHeight="1">
      <c r="A6" s="338" t="str">
        <f>IF($F$1="委託業務従事日誌","再委託等項目：","委託・共同研究項目：")</f>
        <v>再委託等項目：</v>
      </c>
      <c r="B6" s="330"/>
      <c r="C6" s="330"/>
      <c r="D6" s="330"/>
      <c r="E6" s="328" t="s">
        <v>15</v>
      </c>
      <c r="F6" s="329"/>
      <c r="G6" s="329"/>
      <c r="H6" s="329"/>
      <c r="I6" s="329"/>
      <c r="J6" s="329"/>
      <c r="K6" s="329"/>
      <c r="L6" s="329"/>
      <c r="M6" s="329"/>
      <c r="N6" s="329"/>
      <c r="O6" s="329"/>
      <c r="P6" s="329"/>
      <c r="Q6" s="98"/>
      <c r="S6" s="80"/>
      <c r="T6" s="80"/>
      <c r="W6" s="80"/>
      <c r="X6" s="80"/>
      <c r="Y6" s="327"/>
      <c r="Z6" s="327"/>
      <c r="AA6" s="327"/>
      <c r="AB6" s="327"/>
      <c r="AC6" s="327"/>
      <c r="AD6" s="327"/>
      <c r="AE6" s="327"/>
      <c r="AF6" s="327"/>
      <c r="AG6" s="327"/>
      <c r="AH6" s="183" t="s">
        <v>29</v>
      </c>
      <c r="AI6" s="184" t="str">
        <f>IF(COUNTA(E3:P5)&gt;=1,"○","✕")</f>
        <v>○</v>
      </c>
      <c r="AJ6" s="78" t="s">
        <v>40</v>
      </c>
      <c r="AO6" s="160"/>
      <c r="AP6" s="174" t="e">
        <f>VLOOKUP($AO$4,$AO$11:$AS$19,4,)</f>
        <v>#N/A</v>
      </c>
      <c r="AQ6" s="3"/>
      <c r="AR6" s="3"/>
      <c r="AS6" s="3"/>
    </row>
    <row r="7" spans="1:104" ht="17.100000000000001" customHeight="1" thickBot="1">
      <c r="A7" s="97"/>
      <c r="B7" s="104"/>
      <c r="C7" s="330" t="str">
        <f>IF($F$1="委託業務従事日誌","委託先等名称：","助成先等名称：")</f>
        <v>委託先等名称：</v>
      </c>
      <c r="D7" s="331"/>
      <c r="E7" s="328" t="s">
        <v>129</v>
      </c>
      <c r="F7" s="329"/>
      <c r="G7" s="329"/>
      <c r="H7" s="329"/>
      <c r="I7" s="329"/>
      <c r="J7" s="329"/>
      <c r="K7" s="329"/>
      <c r="L7" s="329"/>
      <c r="M7" s="329"/>
      <c r="N7" s="329"/>
      <c r="O7" s="329"/>
      <c r="P7" s="329"/>
      <c r="Q7" s="98"/>
      <c r="R7" s="81" t="s">
        <v>49</v>
      </c>
      <c r="S7" s="80" t="str" cm="1">
        <f t="array" ref="S7">IF(COUNTA(E7)&gt;=1,_xlfn.IFS(E7=" ","✕"&amp;AJ7,E7="　","✕"&amp;AJ7,TRUE,"○"),"✕"&amp;AJ7)</f>
        <v>○</v>
      </c>
      <c r="T7" s="80"/>
      <c r="U7" s="30"/>
      <c r="V7" s="30"/>
      <c r="W7" s="80"/>
      <c r="X7" s="80"/>
      <c r="Y7" s="327"/>
      <c r="Z7" s="327"/>
      <c r="AA7" s="327"/>
      <c r="AB7" s="327"/>
      <c r="AC7" s="327"/>
      <c r="AD7" s="327"/>
      <c r="AE7" s="327"/>
      <c r="AF7" s="327"/>
      <c r="AG7" s="327"/>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351" t="s">
        <v>75</v>
      </c>
      <c r="D8" s="331"/>
      <c r="E8" s="389" t="s">
        <v>130</v>
      </c>
      <c r="F8" s="390"/>
      <c r="G8" s="390"/>
      <c r="H8" s="390"/>
      <c r="J8" s="35"/>
      <c r="K8" s="53"/>
      <c r="L8" s="53" t="str">
        <f>IF($F$1="委託業務従事日誌","業務管理者等","主任研究者等")&amp;"　所属："</f>
        <v>業務管理者等　所属：</v>
      </c>
      <c r="M8" s="53"/>
      <c r="N8" s="389" t="s">
        <v>134</v>
      </c>
      <c r="O8" s="390"/>
      <c r="P8" s="390"/>
      <c r="Q8" s="99"/>
      <c r="R8" s="81" t="s">
        <v>49</v>
      </c>
      <c r="S8" s="80" t="str" cm="1">
        <f t="array" ref="S8">_xlfn.IFS(AND(COUNTA(E8)&gt;=1,COUNTA(N8)&gt;=1),"○",TRUE,IF(COUNTA(E8)&gt;=1,"","✕ "&amp;AJ8&amp;" ")&amp;IF(COUNTA(N8)&gt;=1,"","✕ "&amp;AJ10))</f>
        <v>○</v>
      </c>
      <c r="T8" s="80"/>
      <c r="W8" s="80"/>
      <c r="X8" s="80"/>
      <c r="Y8" s="327"/>
      <c r="Z8" s="327"/>
      <c r="AA8" s="327"/>
      <c r="AB8" s="327"/>
      <c r="AC8" s="327"/>
      <c r="AD8" s="327"/>
      <c r="AE8" s="327"/>
      <c r="AF8" s="327"/>
      <c r="AG8" s="327"/>
      <c r="AH8" s="185" t="s">
        <v>97</v>
      </c>
      <c r="AI8" s="184" t="str">
        <f>IF(COUNTA(E8)&gt;=1,"○","✕")</f>
        <v>○</v>
      </c>
      <c r="AJ8" s="78" t="s">
        <v>96</v>
      </c>
      <c r="AO8" s="160"/>
      <c r="AP8" s="192"/>
      <c r="AQ8" s="3"/>
      <c r="AR8" s="3"/>
      <c r="AS8" s="3"/>
    </row>
    <row r="9" spans="1:104" ht="22.5" customHeight="1">
      <c r="A9" s="391" t="s">
        <v>107</v>
      </c>
      <c r="B9" s="158"/>
      <c r="C9" s="108"/>
      <c r="D9" s="106" t="s">
        <v>3</v>
      </c>
      <c r="E9" s="389" t="s">
        <v>177</v>
      </c>
      <c r="F9" s="389"/>
      <c r="G9" s="389"/>
      <c r="H9" s="389"/>
      <c r="I9" s="393"/>
      <c r="J9" s="394"/>
      <c r="K9" s="52"/>
      <c r="L9" s="52" t="s">
        <v>6</v>
      </c>
      <c r="M9" s="52"/>
      <c r="N9" s="389" t="s">
        <v>131</v>
      </c>
      <c r="O9" s="390"/>
      <c r="P9" s="390"/>
      <c r="Q9" s="99"/>
      <c r="R9" s="81" t="s">
        <v>49</v>
      </c>
      <c r="S9" s="80" t="str" cm="1">
        <f t="array" ref="S9">_xlfn.IFS(AND(COUNTA(E9)&gt;=1,COUNTA(N9)&gt;=1),"○",TRUE,IF(COUNTA(E9)&gt;=1,"","✕ "&amp;AJ9&amp;" ")&amp;IF(COUNTA(N9)&gt;=1,"","✕ "&amp;AJ11))</f>
        <v>○</v>
      </c>
      <c r="T9" s="80"/>
      <c r="W9" s="80"/>
      <c r="X9" s="80"/>
      <c r="Y9" s="327"/>
      <c r="Z9" s="327"/>
      <c r="AA9" s="327"/>
      <c r="AB9" s="327"/>
      <c r="AC9" s="327"/>
      <c r="AD9" s="327"/>
      <c r="AE9" s="327"/>
      <c r="AF9" s="327"/>
      <c r="AG9" s="327"/>
      <c r="AH9" s="183" t="s">
        <v>99</v>
      </c>
      <c r="AI9" s="184" t="str">
        <f>IF(COUNTA(E9)&gt;=1,"○","✕")</f>
        <v>○</v>
      </c>
      <c r="AJ9" s="78" t="s">
        <v>98</v>
      </c>
      <c r="AO9" s="160"/>
      <c r="AP9" s="159"/>
      <c r="AQ9" s="3"/>
      <c r="AR9" s="3"/>
      <c r="AS9" s="3"/>
    </row>
    <row r="10" spans="1:104" ht="30" customHeight="1" thickBot="1">
      <c r="A10" s="392"/>
      <c r="B10" s="70">
        <f>COUNTIF($B$13:$B$43,"月")+COUNTIF($B$13:$B$43,"火")+COUNTIF($B$13:$B$43,"水")+COUNTIF($B$13:$B$43,"木")+COUNTIF($B$13:$B$43,"金")+COUNTIF($B$13:$B$43,"土")+COUNTIF($B$13:$B$43,"日")-COUNTIF($C$13:$C$43,"休日")-COUNTIF($C$13:$C$43,"休日出勤")-COUNTIF($C$13:$C$43,"振休")-COUNTIF($C$13:$C$43,"代休")</f>
        <v>20</v>
      </c>
      <c r="C10" s="395" t="str">
        <f>"←稼働"&amp;F54&amp;"日
 + "&amp;"休暇"&amp;E54&amp;"日"</f>
        <v>←稼働20日
 + 休暇0日</v>
      </c>
      <c r="D10" s="396"/>
      <c r="E10" s="332" t="str">
        <f>IF(OR(I9="管理職/高プロ",I9="固定残業代有",I9="(大学・国研等)管理職/高プロ"),"所定労働時間                                                                                                                                                                                              (h/日)","")</f>
        <v/>
      </c>
      <c r="F10" s="333"/>
      <c r="G10" s="100"/>
      <c r="H10" s="334" t="str" cm="1">
        <f t="array" ref="H10">_xlfn.IFS(OR(N54="管理職",N54="裁量労働制",N54="固定残業制"),"時間休(h/月)",OR(N54="(大学・国研等)裁量労働制"),"給与支給上の休日労働時間(h/月)",TRUE,"")</f>
        <v/>
      </c>
      <c r="I10" s="335"/>
      <c r="J10" s="107"/>
      <c r="K10" s="334" t="str" cm="1">
        <f t="array" ref="K10">_xlfn.IFS(OR(N54="裁量労働制",N54="(大学・国研等)裁量労働制"),"労基提出した協定上
の みなし時間(h/日)",N54="固定残業制","雇用契約に記載の
固定残業時間(h/月)",TRUE,"")</f>
        <v/>
      </c>
      <c r="L10" s="335"/>
      <c r="M10" s="335"/>
      <c r="N10" s="107"/>
      <c r="O10" s="373" t="str" cm="1">
        <f t="array" ref="O10">_xlfn.IFS(OR(H2="あり",Q2="あり"),"他の公的事業
従事(h/月)",AND(H2="なし",Q2="なし"),"",TRUE,"")</f>
        <v/>
      </c>
      <c r="P10" s="335"/>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327"/>
      <c r="Z10" s="327"/>
      <c r="AA10" s="327"/>
      <c r="AB10" s="327"/>
      <c r="AC10" s="327"/>
      <c r="AD10" s="327"/>
      <c r="AE10" s="327"/>
      <c r="AF10" s="327"/>
      <c r="AG10" s="327"/>
      <c r="AH10" s="183" t="s">
        <v>100</v>
      </c>
      <c r="AI10" s="184" t="str">
        <f>IF(COUNTA(N8)&gt;=1,"○","✕")</f>
        <v>○</v>
      </c>
      <c r="AJ10" s="78" t="s">
        <v>101</v>
      </c>
      <c r="AO10" s="94"/>
      <c r="AP10" s="3"/>
      <c r="AQ10" s="3"/>
      <c r="AR10" s="3"/>
      <c r="AS10" s="3"/>
    </row>
    <row r="11" spans="1:104" s="3" customFormat="1" ht="17.100000000000001" customHeight="1" thickBot="1">
      <c r="A11" s="374" t="s">
        <v>0</v>
      </c>
      <c r="B11" s="376" t="s">
        <v>1</v>
      </c>
      <c r="C11" s="378" t="s">
        <v>92</v>
      </c>
      <c r="D11" s="380" t="s">
        <v>9</v>
      </c>
      <c r="E11" s="381"/>
      <c r="F11" s="381"/>
      <c r="G11" s="382"/>
      <c r="H11" s="383" t="s">
        <v>7</v>
      </c>
      <c r="I11" s="383" t="s">
        <v>8</v>
      </c>
      <c r="J11" s="385" t="s">
        <v>91</v>
      </c>
      <c r="K11" s="385"/>
      <c r="L11" s="385"/>
      <c r="M11" s="385"/>
      <c r="N11" s="385"/>
      <c r="O11" s="385"/>
      <c r="P11" s="385"/>
      <c r="Q11" s="386"/>
      <c r="R11" s="81"/>
      <c r="S11" s="110"/>
      <c r="T11" s="80"/>
      <c r="W11" s="80"/>
      <c r="X11" s="80"/>
      <c r="Y11" s="327"/>
      <c r="Z11" s="327"/>
      <c r="AA11" s="327"/>
      <c r="AB11" s="327"/>
      <c r="AC11" s="327"/>
      <c r="AD11" s="327"/>
      <c r="AE11" s="327"/>
      <c r="AF11" s="327"/>
      <c r="AG11" s="327"/>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375"/>
      <c r="B12" s="377"/>
      <c r="C12" s="379"/>
      <c r="D12" s="49" t="s">
        <v>4</v>
      </c>
      <c r="E12" s="4" t="s">
        <v>5</v>
      </c>
      <c r="F12" s="5" t="s">
        <v>4</v>
      </c>
      <c r="G12" s="4" t="s">
        <v>5</v>
      </c>
      <c r="H12" s="384"/>
      <c r="I12" s="384"/>
      <c r="J12" s="387"/>
      <c r="K12" s="387"/>
      <c r="L12" s="387"/>
      <c r="M12" s="387"/>
      <c r="N12" s="387"/>
      <c r="O12" s="387"/>
      <c r="P12" s="387"/>
      <c r="Q12" s="388"/>
      <c r="R12" s="81"/>
      <c r="S12" s="110" t="str">
        <f>IF(TEXT(ABS((E23-D23)+(G23-F23)-H23),IF((E23-D23)+(G23-F23)&lt;H23,"-[h]:mm","[h]:mm"))&lt;"0:00"*1,"✕","○")</f>
        <v>○</v>
      </c>
      <c r="T12" s="80"/>
      <c r="W12" s="80"/>
      <c r="X12" s="80"/>
      <c r="Y12" s="327"/>
      <c r="Z12" s="327"/>
      <c r="AA12" s="327"/>
      <c r="AB12" s="327"/>
      <c r="AC12" s="327"/>
      <c r="AD12" s="327"/>
      <c r="AE12" s="327"/>
      <c r="AF12" s="327"/>
      <c r="AG12" s="32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45870</v>
      </c>
      <c r="B13" s="45" t="str">
        <f>TEXT(A13,"aaa")</f>
        <v>金</v>
      </c>
      <c r="C13" s="95" t="s">
        <v>126</v>
      </c>
      <c r="D13" s="24"/>
      <c r="E13" s="25"/>
      <c r="F13" s="32"/>
      <c r="G13" s="25"/>
      <c r="H13" s="33"/>
      <c r="I13" s="6" t="str" cm="1">
        <f t="array" ref="I13">IFERROR(_xlfn.IFS(AND(D13&gt;0,E13=""),"--",AND(F13&gt;0,G13=""),"--",VALUE(TEXT(E13-D13,"[h]:mm"))+VALUE(TEXT(G13-F13,"[h]:mm"))-VALUE(TEXT(H13,"[h]:mm"))=0,"",VALUE(TEXT(E13-D13,"[h]:mm"))+VALUE(TEXT(G13-F13,"[h]:mm"))-VALUE(TEXT(H13,"[h]:mm"))&lt;0,"-",TRUE,(E13-D13)+(G13-F13)-H13),"-")</f>
        <v/>
      </c>
      <c r="J13" s="467"/>
      <c r="K13" s="468"/>
      <c r="L13" s="468"/>
      <c r="M13" s="468"/>
      <c r="N13" s="468"/>
      <c r="O13" s="468"/>
      <c r="P13" s="468"/>
      <c r="Q13" s="469"/>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189" t="str" cm="1">
        <f t="array" ref="AB13">_xlfn.IFS(AND(D13="",F13="",COUNTA($J$13)=0),"○",AND(I13="",COUNTA($J$13)=1),IF(OR($I$13&lt;&gt;"",$I$14&lt;&gt;""),"○","△"),AND(I13&gt;0,COUNTA($J$13)=1),"○",AND(I13="-",COUNTA($J$13)=1),"✕",TRUE,"✕")</f>
        <v>○</v>
      </c>
      <c r="AC13" s="75"/>
      <c r="AD13" s="75" t="str">
        <f t="shared" ref="AD13:AD43" si="0">IF(AND(D13&lt;=E13,F13&lt;=G13),"○","✕")</f>
        <v>○</v>
      </c>
      <c r="AE13" s="75" t="str" cm="1">
        <f t="array" ref="AE13">_xlfn.IFS(AND(E13&gt;0,D13=""),"✕",AND(G13&gt;0,F13=""),"✕",AND(F13&gt;0,E13&gt;F13),"✕",TRUE,"○")</f>
        <v>○</v>
      </c>
      <c r="AF13" s="189" t="str" cm="1">
        <f t="array" ref="AF13">IF(OR($I$9="管理職/高プロ",$I$9="裁量",$I$9="固定残業代有"),IF(OR(C13="休日",C13="休暇"),IF(AND(D13="",E13="",F13="",G13="",H13="",$J$13=""),"○",_xlfn.IFS(OR(D13&lt;&gt;"",E13&lt;&gt;"",F13&lt;&gt;"",G13&lt;&gt;"",H13&lt;&gt;""),"✕",AND(OR($I$13&gt;0,$I$14&gt;0,$I$15&gt;0,$I$16&gt;0,$I$17&gt;0),COUNTA($J$13)=1),"○",TRUE,"✕")),"○"),"○")</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45871</v>
      </c>
      <c r="B14" s="46" t="str">
        <f>TEXT(A14,"aaa")</f>
        <v>土</v>
      </c>
      <c r="C14" s="95" t="s">
        <v>23</v>
      </c>
      <c r="D14" s="60"/>
      <c r="E14" s="15"/>
      <c r="F14" s="16"/>
      <c r="G14" s="17"/>
      <c r="H14" s="18"/>
      <c r="I14" s="6" t="str" cm="1">
        <f t="array" ref="I14">IFERROR(_xlfn.IFS(AND(D14&gt;0,E14=""),"--",AND(F14&gt;0,G14=""),"--",VALUE(TEXT(E14-D14,"[h]:mm"))+VALUE(TEXT(G14-F14,"[h]:mm"))-VALUE(TEXT(H14,"[h]:mm"))=0,"",VALUE(TEXT(E14-D14,"[h]:mm"))+VALUE(TEXT(G14-F14,"[h]:mm"))-VALUE(TEXT(H14,"[h]:mm"))&lt;0,"-",TRUE,(E14-D14)+(G14-F14)-H14),"-")</f>
        <v/>
      </c>
      <c r="J14" s="470"/>
      <c r="K14" s="471"/>
      <c r="L14" s="471"/>
      <c r="M14" s="471"/>
      <c r="N14" s="471"/>
      <c r="O14" s="471"/>
      <c r="P14" s="471"/>
      <c r="Q14" s="472"/>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189" t="str" cm="1">
        <f t="array" ref="AB14">_xlfn.IFS(AND(D14="",F14="",COUNTA($J$13)=0),"○",AND(I14="",COUNTA($J$13)=1),IF(OR($I$13&lt;&gt;"",$I$14&lt;&gt;""),"○","△"),AND(I14&gt;0,COUNTA($J$13)=1),"○",AND(I14="-",COUNTA($J$13)=1),"✕",TRUE,"✕")</f>
        <v>○</v>
      </c>
      <c r="AC14" s="75"/>
      <c r="AD14" s="75" t="str">
        <f t="shared" si="0"/>
        <v>○</v>
      </c>
      <c r="AE14" s="75" t="str" cm="1">
        <f t="array" ref="AE14">_xlfn.IFS(AND(E14&gt;0,D14=""),"✕",AND(G14&gt;0,F14=""),"✕",AND(F14&gt;0,E14&gt;F14),"✕",TRUE,"○")</f>
        <v>○</v>
      </c>
      <c r="AF14" s="189" t="str" cm="1">
        <f t="array" ref="AF14">IF(OR($I$9="管理職/高プロ",$I$9="裁量",$I$9="固定残業代有"),IF(OR(C14="休日",C14="休暇"),IF(AND(D14="",E14="",F14="",G14="",H14="",$J$13=""),"○",_xlfn.IFS(OR(D14&lt;&gt;"",E14&lt;&gt;"",F14&lt;&gt;"",G14&lt;&gt;"",H14&lt;&gt;""),"✕",AND(OR($I$13&gt;0,$I$14&gt;0,$I$15&gt;0,$I$16&gt;0,$I$17&gt;0),COUNTA($J$13)=1),"○",TRUE,"✕")),"○"),"○")</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45872</v>
      </c>
      <c r="B15" s="46" t="str">
        <f t="shared" ref="B15:B18" si="2">TEXT(A15,"aaa")</f>
        <v>日</v>
      </c>
      <c r="C15" s="95" t="s">
        <v>23</v>
      </c>
      <c r="D15" s="60"/>
      <c r="E15" s="15"/>
      <c r="F15" s="16"/>
      <c r="G15" s="17"/>
      <c r="H15" s="18"/>
      <c r="I15" s="6" t="str" cm="1">
        <f t="array" ref="I15">IFERROR(_xlfn.IFS(AND(D15&gt;0,E15=""),"--",AND(F15&gt;0,G15=""),"--",VALUE(TEXT(E15-D15,"[h]:mm"))+VALUE(TEXT(G15-F15,"[h]:mm"))-VALUE(TEXT(H15,"[h]:mm"))=0,"",VALUE(TEXT(E15-D15,"[h]:mm"))+VALUE(TEXT(G15-F15,"[h]:mm"))-VALUE(TEXT(H15,"[h]:mm"))&lt;0,"-",TRUE,(E15-D15)+(G15-F15)-H15),"-")</f>
        <v/>
      </c>
      <c r="J15" s="470"/>
      <c r="K15" s="471"/>
      <c r="L15" s="471"/>
      <c r="M15" s="471"/>
      <c r="N15" s="471"/>
      <c r="O15" s="471"/>
      <c r="P15" s="471"/>
      <c r="Q15" s="472"/>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189" t="str" cm="1">
        <f t="array" ref="AB15">_xlfn.IFS(AND(D15="",F15="",COUNTA($J$15)=0),"○",AND(I15="",COUNTA($J$15)=1),IF(OR($I$15&lt;&gt;"",$I$16&lt;&gt;"",$I$17&lt;&gt;"",$I$18&lt;&gt;"",$I$19&lt;&gt;"",$I$20&lt;&gt;"",$I$21&lt;&gt;""),"○","△"),AND(I15&gt;0,COUNTA($J$15)=1),"○",AND(I15="-",COUNTA($J$15)=1),"✕",TRUE,"✕")</f>
        <v>○</v>
      </c>
      <c r="AC15" s="75"/>
      <c r="AD15" s="75" t="str">
        <f t="shared" si="0"/>
        <v>○</v>
      </c>
      <c r="AE15" s="75" t="str" cm="1">
        <f t="array" ref="AE15">_xlfn.IFS(AND(E15&gt;0,D15=""),"✕",AND(G15&gt;0,F15=""),"✕",AND(F15&gt;0,E15&gt;F15),"✕",TRUE,"○")</f>
        <v>○</v>
      </c>
      <c r="AF15" s="189" t="str" cm="1">
        <f t="array" ref="AF15">IF(OR($I$9="管理職/高プロ",$I$9="裁量",$I$9="固定残業代有"),IF(OR(C15="休日",C15="休暇"),IF(AND(D15="",E15="",F15="",G15="",H15="",$J$13=""),"○",_xlfn.IFS(OR(D15&lt;&gt;"",E15&lt;&gt;"",F15&lt;&gt;"",G15&lt;&gt;"",H15&lt;&gt;""),"✕",AND(OR($I$13&gt;0,$I$14&gt;0,$I$15&gt;0,$I$16&gt;0,$I$17&gt;0),COUNTA($J$13)=1),"○",TRUE,"✕")),"○"),"○")</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45873</v>
      </c>
      <c r="B16" s="46" t="str">
        <f t="shared" si="2"/>
        <v>月</v>
      </c>
      <c r="C16" s="95" t="s">
        <v>126</v>
      </c>
      <c r="D16" s="60"/>
      <c r="E16" s="15"/>
      <c r="F16" s="16"/>
      <c r="G16" s="17"/>
      <c r="H16" s="18"/>
      <c r="I16" s="6" t="str" cm="1">
        <f t="array" ref="I16">IFERROR(_xlfn.IFS(AND(D16&gt;0,E16=""),"--",AND(F16&gt;0,G16=""),"--",VALUE(TEXT(E16-D16,"[h]:mm"))+VALUE(TEXT(G16-F16,"[h]:mm"))-VALUE(TEXT(H16,"[h]:mm"))=0,"",VALUE(TEXT(E16-D16,"[h]:mm"))+VALUE(TEXT(G16-F16,"[h]:mm"))-VALUE(TEXT(H16,"[h]:mm"))&lt;0,"-",TRUE,(E16-D16)+(G16-F16)-H16),"-")</f>
        <v/>
      </c>
      <c r="J16" s="470"/>
      <c r="K16" s="471"/>
      <c r="L16" s="471"/>
      <c r="M16" s="471"/>
      <c r="N16" s="471"/>
      <c r="O16" s="471"/>
      <c r="P16" s="471"/>
      <c r="Q16" s="472"/>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189" t="str" cm="1">
        <f t="array" ref="AB16">_xlfn.IFS(AND(D16="",F16="",COUNTA($J$15)=0),"○",AND(I16="",COUNTA($J$15)=1),IF(OR($I$15&lt;&gt;"",$I$16&lt;&gt;"",$I$17&lt;&gt;"",$I$18&lt;&gt;"",$I$19&lt;&gt;"",$I$20&lt;&gt;"",$I$21&lt;&gt;""),"○","△"),AND(I16&gt;0,COUNTA($J$15)=1),"○",AND(I16="-",COUNTA($J$15)=1),"✕",TRUE,"✕")</f>
        <v>○</v>
      </c>
      <c r="AC16" s="75"/>
      <c r="AD16" s="75" t="str">
        <f t="shared" si="0"/>
        <v>○</v>
      </c>
      <c r="AE16" s="75" t="str" cm="1">
        <f t="array" ref="AE16">_xlfn.IFS(AND(E16&gt;0,D16=""),"✕",AND(G16&gt;0,F16=""),"✕",AND(F16&gt;0,E16&gt;F16),"✕",TRUE,"○")</f>
        <v>○</v>
      </c>
      <c r="AF16" s="189" t="str" cm="1">
        <f t="array" ref="AF16">IF(OR($I$9="管理職/高プロ",$I$9="裁量",$I$9="固定残業代有"),IF(OR(C16="休日",C16="休暇"),IF(AND(D16="",E16="",F16="",G16="",H16="",$J$13=""),"○",_xlfn.IFS(OR(D16&lt;&gt;"",E16&lt;&gt;"",F16&lt;&gt;"",G16&lt;&gt;"",H16&lt;&gt;""),"✕",AND(OR($I$13&gt;0,$I$14&gt;0,$I$15&gt;0,$I$16&gt;0,$I$17&gt;0),COUNTA($J$13)=1),"○",TRUE,"✕")),"○"),"○")</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45874</v>
      </c>
      <c r="B17" s="46" t="str">
        <f t="shared" si="2"/>
        <v>火</v>
      </c>
      <c r="C17" s="95" t="s">
        <v>126</v>
      </c>
      <c r="D17" s="60"/>
      <c r="E17" s="15"/>
      <c r="F17" s="16"/>
      <c r="G17" s="17"/>
      <c r="H17" s="18"/>
      <c r="I17" s="6" t="str" cm="1">
        <f t="array" ref="I17">IFERROR(_xlfn.IFS(AND(D17&gt;0,E17=""),"--",AND(F17&gt;0,G17=""),"--",VALUE(TEXT(E17-D17,"[h]:mm"))+VALUE(TEXT(G17-F17,"[h]:mm"))-VALUE(TEXT(H17,"[h]:mm"))=0,"",VALUE(TEXT(E17-D17,"[h]:mm"))+VALUE(TEXT(G17-F17,"[h]:mm"))-VALUE(TEXT(H17,"[h]:mm"))&lt;0,"-",TRUE,(E17-D17)+(G17-F17)-H17),"-")</f>
        <v/>
      </c>
      <c r="J17" s="470"/>
      <c r="K17" s="471"/>
      <c r="L17" s="471"/>
      <c r="M17" s="471"/>
      <c r="N17" s="471"/>
      <c r="O17" s="471"/>
      <c r="P17" s="471"/>
      <c r="Q17" s="472"/>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189" t="str" cm="1">
        <f t="array" ref="AB17">_xlfn.IFS(AND(D17="",F17="",COUNTA($J$15)=0),"○",AND(I17="",COUNTA($J$15)=1),IF(OR($I$15&lt;&gt;"",$I$16&lt;&gt;"",$I$17&lt;&gt;"",$I$18&lt;&gt;"",$I$19&lt;&gt;"",$I$20&lt;&gt;"",$I$21&lt;&gt;""),"○","△"),AND(I17&gt;0,COUNTA($J$15)=1),"○",AND(I17="-",COUNTA($J$15)=1),"✕",TRUE,"✕")</f>
        <v>○</v>
      </c>
      <c r="AC17" s="75"/>
      <c r="AD17" s="75" t="str">
        <f t="shared" si="0"/>
        <v>○</v>
      </c>
      <c r="AE17" s="75" t="str" cm="1">
        <f t="array" ref="AE17">_xlfn.IFS(AND(E17&gt;0,D17=""),"✕",AND(G17&gt;0,F17=""),"✕",AND(F17&gt;0,E17&gt;F17),"✕",TRUE,"○")</f>
        <v>○</v>
      </c>
      <c r="AF17" s="189" t="str" cm="1">
        <f t="array" ref="AF17">IF(OR($I$9="管理職/高プロ",$I$9="裁量",$I$9="固定残業代有"),IF(OR(C17="休日",C17="休暇"),IF(AND(D17="",E17="",F17="",G17="",H17="",$J$13=""),"○",_xlfn.IFS(OR(D17&lt;&gt;"",E17&lt;&gt;"",F17&lt;&gt;"",G17&lt;&gt;"",H17&lt;&gt;""),"✕",AND(OR($I$13&gt;0,$I$14&gt;0,$I$15&gt;0,$I$16&gt;0,$I$17&gt;0),COUNTA($J$13)=1),"○",TRUE,"✕")),"○"),"○")</f>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45875</v>
      </c>
      <c r="B18" s="47" t="str">
        <f t="shared" si="2"/>
        <v>水</v>
      </c>
      <c r="C18" s="95" t="s">
        <v>126</v>
      </c>
      <c r="D18" s="60"/>
      <c r="E18" s="15"/>
      <c r="F18" s="26"/>
      <c r="G18" s="27"/>
      <c r="H18" s="28"/>
      <c r="I18" s="6" t="str" cm="1">
        <f t="array" ref="I18">IFERROR(_xlfn.IFS(AND(D18&gt;0,E18=""),"--",AND(F18&gt;0,G18=""),"--",VALUE(TEXT(E18-D18,"[h]:mm"))+VALUE(TEXT(G18-F18,"[h]:mm"))-VALUE(TEXT(H18,"[h]:mm"))=0,"",VALUE(TEXT(E18-D18,"[h]:mm"))+VALUE(TEXT(G18-F18,"[h]:mm"))-VALUE(TEXT(H18,"[h]:mm"))&lt;0,"-",TRUE,(E18-D18)+(G18-F18)-H18),"-")</f>
        <v/>
      </c>
      <c r="J18" s="470"/>
      <c r="K18" s="471"/>
      <c r="L18" s="471"/>
      <c r="M18" s="471"/>
      <c r="N18" s="471"/>
      <c r="O18" s="471"/>
      <c r="P18" s="471"/>
      <c r="Q18" s="472"/>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189" t="str" cm="1">
        <f t="array" ref="AB18">_xlfn.IFS(AND(D18="",F18="",COUNTA($J$15)=0),"○",AND(I18="",COUNTA($J$15)=1),IF(OR($I$15&lt;&gt;"",$I$16&lt;&gt;"",$I$17&lt;&gt;"",$I$18&lt;&gt;"",$I$19&lt;&gt;"",$I$20&lt;&gt;"",$I$21&lt;&gt;""),"○","△"),AND(I18&gt;0,COUNTA($J$15)=1),"○",AND(I18="-",COUNTA($J$15)=1),"✕",TRUE,"✕")</f>
        <v>○</v>
      </c>
      <c r="AC18" s="75"/>
      <c r="AD18" s="75" t="str">
        <f t="shared" si="0"/>
        <v>○</v>
      </c>
      <c r="AE18" s="75" t="str" cm="1">
        <f t="array" ref="AE18">_xlfn.IFS(AND(E18&gt;0,D18=""),"✕",AND(G18&gt;0,F18=""),"✕",AND(F18&gt;0,E18&gt;F18),"✕",TRUE,"○")</f>
        <v>○</v>
      </c>
      <c r="AF18" s="189" t="str" cm="1">
        <f t="array" ref="AF18">IF(OR($I$9="管理職/高プロ",$I$9="裁量",$I$9="固定残業代有"),IF(OR(C18="休日",C18="休暇"),IF(AND(D18="",E18="",F18="",G18="",H18="",$J$18=""),"○",_xlfn.IFS(OR(D18&lt;&gt;"",E18&lt;&gt;"",F18&lt;&gt;"",G18&lt;&gt;"",H18&lt;&gt;""),"✕",AND(OR($I$18&gt;0,$I$19&gt;0,$I$20&gt;0,$I$21&gt;0,$I$22&gt;0,$I$23&gt;0,$I$24&gt;0),COUNTA($J$18)=1),"○",TRUE,"✕")),"○"),"○")</f>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45876</v>
      </c>
      <c r="B19" s="47" t="str">
        <f>TEXT(A19,"aaa")</f>
        <v>木</v>
      </c>
      <c r="C19" s="95" t="s">
        <v>126</v>
      </c>
      <c r="D19" s="62"/>
      <c r="E19" s="25"/>
      <c r="F19" s="26"/>
      <c r="G19" s="27"/>
      <c r="H19" s="28"/>
      <c r="I19" s="6" t="str" cm="1">
        <f t="array" ref="I19">IFERROR(_xlfn.IFS(AND(D19&gt;0,E19=""),"--",AND(F19&gt;0,G19=""),"--",VALUE(TEXT(E19-D19,"[h]:mm"))+VALUE(TEXT(G19-F19,"[h]:mm"))-VALUE(TEXT(H19,"[h]:mm"))=0,"",VALUE(TEXT(E19-D19,"[h]:mm"))+VALUE(TEXT(G19-F19,"[h]:mm"))-VALUE(TEXT(H19,"[h]:mm"))&lt;0,"-",TRUE,(E19-D19)+(G19-F19)-H19),"-")</f>
        <v/>
      </c>
      <c r="J19" s="470"/>
      <c r="K19" s="471"/>
      <c r="L19" s="471"/>
      <c r="M19" s="471"/>
      <c r="N19" s="471"/>
      <c r="O19" s="471"/>
      <c r="P19" s="471"/>
      <c r="Q19" s="472"/>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189" t="str" cm="1">
        <f t="array" ref="AB19">_xlfn.IFS(AND(D19="",F19="",COUNTA($J$15)=0),"○",AND(I19="",COUNTA($J$15)=1),IF(OR($I$15&lt;&gt;"",$I$16&lt;&gt;"",$I$17&lt;&gt;"",$I$18&lt;&gt;"",$I$19&lt;&gt;"",$I$20&lt;&gt;"",$I$21&lt;&gt;""),"○","△"),AND(I19&gt;0,COUNTA($J$15)=1),"○",AND(I19="-",COUNTA($J$15)=1),"✕",TRUE,"✕")</f>
        <v>○</v>
      </c>
      <c r="AC19" s="75"/>
      <c r="AD19" s="75" t="str">
        <f t="shared" si="0"/>
        <v>○</v>
      </c>
      <c r="AE19" s="75" t="str" cm="1">
        <f t="array" ref="AE19">_xlfn.IFS(AND(E19&gt;0,D19=""),"✕",AND(G19&gt;0,F19=""),"✕",AND(F19&gt;0,E19&gt;F19),"✕",TRUE,"○")</f>
        <v>○</v>
      </c>
      <c r="AF19" s="189" t="str" cm="1">
        <f t="array" ref="AF19">IF(OR($I$9="管理職/高プロ",$I$9="裁量",$I$9="固定残業代有"),IF(OR(C19="休日",C19="休暇"),IF(AND(D19="",E19="",F19="",G19="",H19="",$J$18=""),"○",_xlfn.IFS(OR(D19&lt;&gt;"",E19&lt;&gt;"",F19&lt;&gt;"",G19&lt;&gt;"",H19&lt;&gt;""),"✕",AND(OR($I$18&gt;0,$I$19&gt;0,$I$20&gt;0,$I$21&gt;0,$I$22&gt;0,$I$23&gt;0,$I$24&gt;0),COUNTA($J$18)=1),"○",TRUE,"✕")),"○"),"○")</f>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45877</v>
      </c>
      <c r="B20" s="46" t="str">
        <f>TEXT(A20,"aaa")</f>
        <v>金</v>
      </c>
      <c r="C20" s="95" t="s">
        <v>126</v>
      </c>
      <c r="D20" s="62"/>
      <c r="E20" s="25"/>
      <c r="F20" s="16"/>
      <c r="G20" s="17"/>
      <c r="H20" s="28"/>
      <c r="I20" s="6" t="str" cm="1">
        <f t="array" ref="I20">IFERROR(_xlfn.IFS(AND(D20&gt;0,E20=""),"--",AND(F20&gt;0,G20=""),"--",VALUE(TEXT(E20-D20,"[h]:mm"))+VALUE(TEXT(G20-F20,"[h]:mm"))-VALUE(TEXT(H20,"[h]:mm"))=0,"",VALUE(TEXT(E20-D20,"[h]:mm"))+VALUE(TEXT(G20-F20,"[h]:mm"))-VALUE(TEXT(H20,"[h]:mm"))&lt;0,"-",TRUE,(E20-D20)+(G20-F20)-H20),"-")</f>
        <v/>
      </c>
      <c r="J20" s="470"/>
      <c r="K20" s="471"/>
      <c r="L20" s="471"/>
      <c r="M20" s="471"/>
      <c r="N20" s="471"/>
      <c r="O20" s="471"/>
      <c r="P20" s="471"/>
      <c r="Q20" s="472"/>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$15)=0),"○",AND(I20="",COUNTA($J$15)=1),IF(OR($I$15&lt;&gt;"",$I$16&lt;&gt;"",$I$17&lt;&gt;"",$I$18&lt;&gt;"",$I$19&lt;&gt;"",$I$20&lt;&gt;"",$I$21&lt;&gt;""),"○","△"),AND(I20&gt;0,COUNTA($J$15)=1),"○",AND(I20="-",COUNTA($J$15)=1),"✕",TRUE,"✕")</f>
        <v>○</v>
      </c>
      <c r="AC20" s="75"/>
      <c r="AD20" s="75" t="str">
        <f t="shared" si="0"/>
        <v>○</v>
      </c>
      <c r="AE20" s="75" t="str" cm="1">
        <f t="array" ref="AE20">_xlfn.IFS(AND(E20&gt;0,D20=""),"✕",AND(G20&gt;0,F20=""),"✕",AND(F20&gt;0,E20&gt;F20),"✕",TRUE,"○")</f>
        <v>○</v>
      </c>
      <c r="AF20" s="189" t="str" cm="1">
        <f t="array" ref="AF20">IF(OR($I$9="管理職/高プロ",$I$9="裁量",$I$9="固定残業代有"),IF(OR(C20="休日",C20="休暇"),IF(AND(D20="",E20="",F20="",G20="",H20="",$J$18=""),"○",_xlfn.IFS(OR(D20&lt;&gt;"",E20&lt;&gt;"",F20&lt;&gt;"",G20&lt;&gt;"",H20&lt;&gt;""),"✕",AND(OR($I$18&gt;0,$I$19&gt;0,$I$20&gt;0,$I$21&gt;0,$I$22&gt;0,$I$23&gt;0,$I$24&gt;0),COUNTA($J$18)=1),"○",TRUE,"✕")),"○"),"○")</f>
        <v>○</v>
      </c>
      <c r="AG20" s="75"/>
      <c r="AH20" s="183" t="s">
        <v>72</v>
      </c>
      <c r="AI20" s="184" t="str">
        <f>IF(COUNTIF(AE13:AE43,"○")=31,"○","✕")</f>
        <v>○</v>
      </c>
      <c r="AJ20" s="78" t="s">
        <v>73</v>
      </c>
    </row>
    <row r="21" spans="1:45" ht="17.100000000000001" customHeight="1" thickBot="1">
      <c r="A21" s="7">
        <f t="shared" ref="A21" si="3">A20+1</f>
        <v>45878</v>
      </c>
      <c r="B21" s="46" t="str">
        <f t="shared" ref="B21:B43" si="4">TEXT(A21,"aaa")</f>
        <v>土</v>
      </c>
      <c r="C21" s="95" t="s">
        <v>23</v>
      </c>
      <c r="D21" s="60"/>
      <c r="E21" s="15"/>
      <c r="F21" s="16"/>
      <c r="G21" s="17"/>
      <c r="H21" s="28"/>
      <c r="I21" s="6" t="str" cm="1">
        <f t="array" ref="I21">IFERROR(_xlfn.IFS(AND(D21&gt;0,E21=""),"--",AND(F21&gt;0,G21=""),"--",VALUE(TEXT(E21-D21,"[h]:mm"))+VALUE(TEXT(G21-F21,"[h]:mm"))-VALUE(TEXT(H21,"[h]:mm"))=0,"",VALUE(TEXT(E21-D21,"[h]:mm"))+VALUE(TEXT(G21-F21,"[h]:mm"))-VALUE(TEXT(H21,"[h]:mm"))&lt;0,"-",TRUE,(E21-D21)+(G21-F21)-H21),"-")</f>
        <v/>
      </c>
      <c r="J21" s="470"/>
      <c r="K21" s="471"/>
      <c r="L21" s="471"/>
      <c r="M21" s="471"/>
      <c r="N21" s="471"/>
      <c r="O21" s="471"/>
      <c r="P21" s="471"/>
      <c r="Q21" s="472"/>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$15)=0),"○",AND(I21="",COUNTA($J$15)=1),IF(OR($I$15&lt;&gt;"",$I$16&lt;&gt;"",$I$17&lt;&gt;"",$I$18&lt;&gt;"",$I$19&lt;&gt;"",$I$20&lt;&gt;"",$I$21&lt;&gt;""),"○","△"),AND(I21&gt;0,COUNTA($J$15)=1),"○",AND(I21="-",COUNTA($J$15)=1),"✕",TRUE,"✕")</f>
        <v>○</v>
      </c>
      <c r="AC21" s="75"/>
      <c r="AD21" s="75" t="str">
        <f t="shared" si="0"/>
        <v>○</v>
      </c>
      <c r="AE21" s="75" t="str" cm="1">
        <f t="array" ref="AE21">_xlfn.IFS(AND(E21&gt;0,D21=""),"✕",AND(G21&gt;0,F21=""),"✕",AND(F21&gt;0,E21&gt;F21),"✕",TRUE,"○")</f>
        <v>○</v>
      </c>
      <c r="AF21" s="189" t="str" cm="1">
        <f t="array" ref="AF21">IF(OR($I$9="管理職/高プロ",$I$9="裁量",$I$9="固定残業代有"),IF(OR(C21="休日",C21="休暇"),IF(AND(D21="",E21="",F21="",G21="",H21="",$J$18=""),"○",_xlfn.IFS(OR(D21&lt;&gt;"",E21&lt;&gt;"",F21&lt;&gt;"",G21&lt;&gt;"",H21&lt;&gt;""),"✕",AND(OR($I$18&gt;0,$I$19&gt;0,$I$20&gt;0,$I$21&gt;0,$I$22&gt;0,$I$23&gt;0,$I$24&gt;0),COUNTA($J$18)=1),"○",TRUE,"✕")),"○"),"○")</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45879</v>
      </c>
      <c r="B22" s="46" t="str">
        <f t="shared" si="4"/>
        <v>日</v>
      </c>
      <c r="C22" s="95" t="s">
        <v>23</v>
      </c>
      <c r="D22" s="60"/>
      <c r="E22" s="15"/>
      <c r="F22" s="16"/>
      <c r="G22" s="17"/>
      <c r="H22" s="28"/>
      <c r="I22" s="6" t="str" cm="1">
        <f t="array" ref="I22">IFERROR(_xlfn.IFS(AND(D22&gt;0,E22=""),"--",AND(F22&gt;0,G22=""),"--",VALUE(TEXT(E22-D22,"[h]:mm"))+VALUE(TEXT(G22-F22,"[h]:mm"))-VALUE(TEXT(H22,"[h]:mm"))=0,"",VALUE(TEXT(E22-D22,"[h]:mm"))+VALUE(TEXT(G22-F22,"[h]:mm"))-VALUE(TEXT(H22,"[h]:mm"))&lt;0,"-",TRUE,(E22-D22)+(G22-F22)-H22),"-")</f>
        <v/>
      </c>
      <c r="J22" s="470"/>
      <c r="K22" s="473"/>
      <c r="L22" s="473"/>
      <c r="M22" s="473"/>
      <c r="N22" s="473"/>
      <c r="O22" s="473"/>
      <c r="P22" s="473"/>
      <c r="Q22" s="474"/>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$22)=0),"○",AND(I22="",COUNTA($J$22)=1),IF(OR($I$22&lt;&gt;"",$I$23&lt;&gt;"",$I$24&lt;&gt;"",$I$25&lt;&gt;"",$I$26&lt;&gt;"",$I$27&lt;&gt;"",$I$28&lt;&gt;""),"○","△"),AND(I22&gt;0,COUNTA($J$22)=1),"○",AND(I22="-",COUNTA($J$22)=1),"✕",TRUE,"✕")</f>
        <v>○</v>
      </c>
      <c r="AC22" s="75"/>
      <c r="AD22" s="75" t="str">
        <f t="shared" si="0"/>
        <v>○</v>
      </c>
      <c r="AE22" s="75" t="str" cm="1">
        <f t="array" ref="AE22">_xlfn.IFS(AND(E22&gt;0,D22=""),"✕",AND(G22&gt;0,F22=""),"✕",AND(F22&gt;0,E22&gt;F22),"✕",TRUE,"○")</f>
        <v>○</v>
      </c>
      <c r="AF22" s="189" t="str" cm="1">
        <f t="array" ref="AF22">IF(OR($I$9="管理職/高プロ",$I$9="裁量",$I$9="固定残業代有"),IF(OR(C22="休日",C22="休暇"),IF(AND(D22="",E22="",F22="",G22="",H22="",$J$18=""),"○",_xlfn.IFS(OR(D22&lt;&gt;"",E22&lt;&gt;"",F22&lt;&gt;"",G22&lt;&gt;"",H22&lt;&gt;""),"✕",AND(OR($I$18&gt;0,$I$19&gt;0,$I$20&gt;0,$I$21&gt;0,$I$22&gt;0,$I$23&gt;0,$I$24&gt;0),COUNTA($J$18)=1),"○",TRUE,"✕")),"○"),"○")</f>
        <v>○</v>
      </c>
      <c r="AG22" s="75"/>
      <c r="AH22" s="212"/>
      <c r="AI22" s="213"/>
      <c r="AJ22" s="78"/>
      <c r="AO22" s="30"/>
      <c r="AP22" s="30"/>
      <c r="AQ22" s="30"/>
      <c r="AR22" s="30"/>
      <c r="AS22" s="30"/>
    </row>
    <row r="23" spans="1:45" ht="17.100000000000001" customHeight="1">
      <c r="A23" s="7">
        <f t="shared" ref="A23:A38" si="5">A22+1</f>
        <v>45880</v>
      </c>
      <c r="B23" s="46" t="str">
        <f t="shared" si="4"/>
        <v>月</v>
      </c>
      <c r="C23" s="95" t="s">
        <v>23</v>
      </c>
      <c r="D23" s="60"/>
      <c r="E23" s="15"/>
      <c r="F23" s="16"/>
      <c r="G23" s="17"/>
      <c r="H23" s="28"/>
      <c r="I23" s="6" t="str" cm="1">
        <f t="array" ref="I23">IFERROR(_xlfn.IFS(AND(D23&gt;0,E23=""),"--",AND(F23&gt;0,G23=""),"--",VALUE(TEXT(E23-D23,"[h]:mm"))+VALUE(TEXT(G23-F23,"[h]:mm"))-VALUE(TEXT(H23,"[h]:mm"))=0,"",VALUE(TEXT(E23-D23,"[h]:mm"))+VALUE(TEXT(G23-F23,"[h]:mm"))-VALUE(TEXT(H23,"[h]:mm"))&lt;0,"-",TRUE,(E23-D23)+(G23-F23)-H23),"-")</f>
        <v/>
      </c>
      <c r="J23" s="475"/>
      <c r="K23" s="473"/>
      <c r="L23" s="473"/>
      <c r="M23" s="473"/>
      <c r="N23" s="473"/>
      <c r="O23" s="473"/>
      <c r="P23" s="473"/>
      <c r="Q23" s="474"/>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$22)=0),"○",AND(I23="",COUNTA($J$22)=1),IF(OR($I$22&lt;&gt;"",$I$23&lt;&gt;"",$I$24&lt;&gt;"",$I$25&lt;&gt;"",$I$26&lt;&gt;"",$I$27&lt;&gt;"",$I$28&lt;&gt;""),"○","△"),AND(I23&gt;0,COUNTA($J$22)=1),"○",AND(I23="-",COUNTA($J$22)=1),"✕",TRUE,"✕")</f>
        <v>○</v>
      </c>
      <c r="AC23" s="75"/>
      <c r="AD23" s="75" t="str">
        <f t="shared" si="0"/>
        <v>○</v>
      </c>
      <c r="AE23" s="75" t="str" cm="1">
        <f t="array" ref="AE23">_xlfn.IFS(AND(E23&gt;0,D23=""),"✕",AND(G23&gt;0,F23=""),"✕",AND(F23&gt;0,E23&gt;F23),"✕",TRUE,"○")</f>
        <v>○</v>
      </c>
      <c r="AF23" s="189" t="str" cm="1">
        <f t="array" ref="AF23">IF(OR($I$9="管理職/高プロ",$I$9="裁量",$I$9="固定残業代有"),IF(OR(C23="休日",C23="休暇"),IF(AND(D23="",E23="",F23="",G23="",H23="",$J$18=""),"○",_xlfn.IFS(OR(D23&lt;&gt;"",E23&lt;&gt;"",F23&lt;&gt;"",G23&lt;&gt;"",H23&lt;&gt;""),"✕",AND(OR($I$18&gt;0,$I$19&gt;0,$I$20&gt;0,$I$21&gt;0,$I$22&gt;0,$I$23&gt;0,$I$24&gt;0),COUNTA($J$18)=1),"○",TRUE,"✕")),"○"),"○")</f>
        <v>○</v>
      </c>
      <c r="AG23" s="75"/>
      <c r="AH23" s="144"/>
      <c r="AJ23" s="144"/>
      <c r="AO23" s="30"/>
      <c r="AP23" s="30"/>
      <c r="AQ23" s="30"/>
      <c r="AR23" s="30"/>
      <c r="AS23" s="30"/>
    </row>
    <row r="24" spans="1:45" ht="17.100000000000001" customHeight="1">
      <c r="A24" s="7">
        <f t="shared" si="5"/>
        <v>45881</v>
      </c>
      <c r="B24" s="46" t="str">
        <f t="shared" si="4"/>
        <v>火</v>
      </c>
      <c r="C24" s="95" t="s">
        <v>126</v>
      </c>
      <c r="D24" s="60"/>
      <c r="E24" s="15"/>
      <c r="F24" s="16"/>
      <c r="G24" s="17"/>
      <c r="H24" s="18"/>
      <c r="I24" s="6" t="str" cm="1">
        <f t="array" ref="I24">IFERROR(_xlfn.IFS(AND(D24&gt;0,E24=""),"--",AND(F24&gt;0,G24=""),"--",VALUE(TEXT(E24-D24,"[h]:mm"))+VALUE(TEXT(G24-F24,"[h]:mm"))-VALUE(TEXT(H24,"[h]:mm"))=0,"",VALUE(TEXT(E24-D24,"[h]:mm"))+VALUE(TEXT(G24-F24,"[h]:mm"))-VALUE(TEXT(H24,"[h]:mm"))&lt;0,"-",TRUE,(E24-D24)+(G24-F24)-H24),"-")</f>
        <v/>
      </c>
      <c r="J24" s="475"/>
      <c r="K24" s="473"/>
      <c r="L24" s="473"/>
      <c r="M24" s="473"/>
      <c r="N24" s="473"/>
      <c r="O24" s="473"/>
      <c r="P24" s="473"/>
      <c r="Q24" s="474"/>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$22)=0),"○",AND(I24="",COUNTA($J$22)=1),IF(OR($I$22&lt;&gt;"",$I$23&lt;&gt;"",$I$24&lt;&gt;"",$I$25&lt;&gt;"",$I$26&lt;&gt;"",$I$27&lt;&gt;"",$I$28&lt;&gt;""),"○","△"),AND(I24&gt;0,COUNTA($J$22)=1),"○",AND(I24="-",COUNTA($J$22)=1),"✕",TRUE,"✕")</f>
        <v>○</v>
      </c>
      <c r="AC24" s="75"/>
      <c r="AD24" s="75" t="str">
        <f t="shared" si="0"/>
        <v>○</v>
      </c>
      <c r="AE24" s="75" t="str" cm="1">
        <f t="array" ref="AE24">_xlfn.IFS(AND(E24&gt;0,D24=""),"✕",AND(G24&gt;0,F24=""),"✕",AND(F24&gt;0,E24&gt;F24),"✕",TRUE,"○")</f>
        <v>○</v>
      </c>
      <c r="AF24" s="189" t="str" cm="1">
        <f t="array" ref="AF24">IF(OR($I$9="管理職/高プロ",$I$9="裁量",$I$9="固定残業代有"),IF(OR(C24="休日",C24="休暇"),IF(AND(D24="",E24="",F24="",G24="",H24="",$J$18=""),"○",_xlfn.IFS(OR(D24&lt;&gt;"",E24&lt;&gt;"",F24&lt;&gt;"",G24&lt;&gt;"",H24&lt;&gt;""),"✕",AND(OR($I$18&gt;0,$I$19&gt;0,$I$20&gt;0,$I$21&gt;0,$I$22&gt;0,$I$23&gt;0,$I$24&gt;0),COUNTA($J$18)=1),"○",TRUE,"✕")),"○"),"○")</f>
        <v>○</v>
      </c>
      <c r="AG24" s="75"/>
      <c r="AO24" s="30"/>
      <c r="AP24" s="30"/>
      <c r="AQ24" s="30"/>
      <c r="AR24" s="30"/>
      <c r="AS24" s="30"/>
    </row>
    <row r="25" spans="1:45" ht="17.100000000000001" customHeight="1">
      <c r="A25" s="7">
        <f t="shared" si="5"/>
        <v>45882</v>
      </c>
      <c r="B25" s="46" t="str">
        <f t="shared" si="4"/>
        <v>水</v>
      </c>
      <c r="C25" s="95" t="s">
        <v>126</v>
      </c>
      <c r="D25" s="60"/>
      <c r="E25" s="15"/>
      <c r="F25" s="16"/>
      <c r="G25" s="17"/>
      <c r="H25" s="18"/>
      <c r="I25" s="6" t="str" cm="1">
        <f t="array" ref="I25">IFERROR(_xlfn.IFS(AND(D25&gt;0,E25=""),"--",AND(F25&gt;0,G25=""),"--",VALUE(TEXT(E25-D25,"[h]:mm"))+VALUE(TEXT(G25-F25,"[h]:mm"))-VALUE(TEXT(H25,"[h]:mm"))=0,"",VALUE(TEXT(E25-D25,"[h]:mm"))+VALUE(TEXT(G25-F25,"[h]:mm"))-VALUE(TEXT(H25,"[h]:mm"))&lt;0,"-",TRUE,(E25-D25)+(G25-F25)-H25),"-")</f>
        <v/>
      </c>
      <c r="J25" s="475"/>
      <c r="K25" s="473"/>
      <c r="L25" s="473"/>
      <c r="M25" s="473"/>
      <c r="N25" s="473"/>
      <c r="O25" s="473"/>
      <c r="P25" s="473"/>
      <c r="Q25" s="474"/>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$22)=0),"○",AND(I25="",COUNTA($J$22)=1),IF(OR($I$22&lt;&gt;"",$I$23&lt;&gt;"",$I$24&lt;&gt;"",$I$25&lt;&gt;"",$I$26&lt;&gt;"",$I$27&lt;&gt;"",$I$28&lt;&gt;""),"○","△"),AND(I25&gt;0,COUNTA($J$22)=1),"○",AND(I25="-",COUNTA($J$22)=1),"✕",TRUE,"✕")</f>
        <v>○</v>
      </c>
      <c r="AC25" s="75"/>
      <c r="AD25" s="75" t="str">
        <f t="shared" si="0"/>
        <v>○</v>
      </c>
      <c r="AE25" s="75" t="str" cm="1">
        <f t="array" ref="AE25">_xlfn.IFS(AND(E25&gt;0,D25=""),"✕",AND(G25&gt;0,F25=""),"✕",AND(F25&gt;0,E25&gt;F25),"✕",TRUE,"○")</f>
        <v>○</v>
      </c>
      <c r="AF25" s="189" t="str" cm="1">
        <f t="array" ref="AF25">IF(OR($I$9="管理職/高プロ",$I$9="裁量",$I$9="固定残業代有"),IF(OR(C25="休日",C25="休暇"),IF(AND(D25="",E25="",F25="",G25="",H25="",$J$25=""),"○",_xlfn.IFS(OR(D25&lt;&gt;"",E25&lt;&gt;"",F25&lt;&gt;"",G25&lt;&gt;"",H25&lt;&gt;""),"✕",AND(OR($I$25&gt;0,$I$26&gt;0,$I$27&gt;0,$I$28&gt;0,$I$29&gt;0,$I$30&gt;0,$I$31&gt;0),COUNTA($J$25)=1),"○",TRUE,"✕")),"○"),"○")</f>
        <v>○</v>
      </c>
      <c r="AG25" s="75"/>
      <c r="AO25" s="30"/>
      <c r="AP25" s="30"/>
      <c r="AQ25" s="30"/>
      <c r="AR25" s="30"/>
      <c r="AS25" s="30"/>
    </row>
    <row r="26" spans="1:45" ht="17.100000000000001" customHeight="1">
      <c r="A26" s="7">
        <f t="shared" si="5"/>
        <v>45883</v>
      </c>
      <c r="B26" s="46" t="str">
        <f t="shared" si="4"/>
        <v>木</v>
      </c>
      <c r="C26" s="95" t="s">
        <v>126</v>
      </c>
      <c r="D26" s="61"/>
      <c r="E26" s="14"/>
      <c r="F26" s="16"/>
      <c r="G26" s="17"/>
      <c r="H26" s="18"/>
      <c r="I26" s="6" t="str" cm="1">
        <f t="array" ref="I26">IFERROR(_xlfn.IFS(AND(D26&gt;0,E26=""),"--",AND(F26&gt;0,G26=""),"--",VALUE(TEXT(E26-D26,"[h]:mm"))+VALUE(TEXT(G26-F26,"[h]:mm"))-VALUE(TEXT(H26,"[h]:mm"))=0,"",VALUE(TEXT(E26-D26,"[h]:mm"))+VALUE(TEXT(G26-F26,"[h]:mm"))-VALUE(TEXT(H26,"[h]:mm"))&lt;0,"-",TRUE,(E26-D26)+(G26-F26)-H26),"-")</f>
        <v/>
      </c>
      <c r="J26" s="475"/>
      <c r="K26" s="473"/>
      <c r="L26" s="473"/>
      <c r="M26" s="473"/>
      <c r="N26" s="473"/>
      <c r="O26" s="473"/>
      <c r="P26" s="473"/>
      <c r="Q26" s="474"/>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$22)=0),"○",AND(I26="",COUNTA($J$22)=1),IF(OR($I$22&lt;&gt;"",$I$23&lt;&gt;"",$I$24&lt;&gt;"",$I$25&lt;&gt;"",$I$26&lt;&gt;"",$I$27&lt;&gt;"",$I$28&lt;&gt;""),"○","△"),AND(I26&gt;0,COUNTA($J$22)=1),"○",AND(I26="-",COUNTA($J$22)=1),"✕",TRUE,"✕")</f>
        <v>○</v>
      </c>
      <c r="AC26" s="75"/>
      <c r="AD26" s="75" t="str">
        <f t="shared" si="0"/>
        <v>○</v>
      </c>
      <c r="AE26" s="75" t="str" cm="1">
        <f t="array" ref="AE26">_xlfn.IFS(AND(E26&gt;0,D26=""),"✕",AND(G26&gt;0,F26=""),"✕",AND(F26&gt;0,E26&gt;F26),"✕",TRUE,"○")</f>
        <v>○</v>
      </c>
      <c r="AF26" s="189" t="str" cm="1">
        <f t="array" ref="AF26">IF(OR($I$9="管理職/高プロ",$I$9="裁量",$I$9="固定残業代有"),IF(OR(C26="休日",C26="休暇"),IF(AND(D26="",E26="",F26="",G26="",H26="",$J$25=""),"○",_xlfn.IFS(OR(D26&lt;&gt;"",E26&lt;&gt;"",F26&lt;&gt;"",G26&lt;&gt;"",H26&lt;&gt;""),"✕",AND(OR($I$25&gt;0,$I$26&gt;0,$I$27&gt;0,$I$28&gt;0,$I$29&gt;0,$I$30&gt;0,$I$31&gt;0),COUNTA($J$25)=1),"○",TRUE,"✕")),"○"),"○")</f>
        <v>○</v>
      </c>
      <c r="AG26" s="75"/>
      <c r="AO26" s="30"/>
      <c r="AP26" s="30"/>
      <c r="AQ26" s="30"/>
      <c r="AR26" s="30"/>
      <c r="AS26" s="30"/>
    </row>
    <row r="27" spans="1:45" ht="17.100000000000001" customHeight="1">
      <c r="A27" s="7">
        <f t="shared" si="5"/>
        <v>45884</v>
      </c>
      <c r="B27" s="46" t="str">
        <f t="shared" si="4"/>
        <v>金</v>
      </c>
      <c r="C27" s="95" t="s">
        <v>126</v>
      </c>
      <c r="D27" s="61"/>
      <c r="E27" s="14"/>
      <c r="F27" s="16"/>
      <c r="G27" s="17"/>
      <c r="H27" s="18"/>
      <c r="I27" s="6" t="str" cm="1">
        <f t="array" ref="I27">IFERROR(_xlfn.IFS(AND(D27&gt;0,E27=""),"--",AND(F27&gt;0,G27=""),"--",VALUE(TEXT(E27-D27,"[h]:mm"))+VALUE(TEXT(G27-F27,"[h]:mm"))-VALUE(TEXT(H27,"[h]:mm"))=0,"",VALUE(TEXT(E27-D27,"[h]:mm"))+VALUE(TEXT(G27-F27,"[h]:mm"))-VALUE(TEXT(H27,"[h]:mm"))&lt;0,"-",TRUE,(E27-D27)+(G27-F27)-H27),"-")</f>
        <v/>
      </c>
      <c r="J27" s="475"/>
      <c r="K27" s="473"/>
      <c r="L27" s="473"/>
      <c r="M27" s="473"/>
      <c r="N27" s="473"/>
      <c r="O27" s="473"/>
      <c r="P27" s="473"/>
      <c r="Q27" s="474"/>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$22)=0),"○",AND(I27="",COUNTA($J$22)=1),IF(OR($I$22&lt;&gt;"",$I$23&lt;&gt;"",$I$24&lt;&gt;"",$I$25&lt;&gt;"",$I$26&lt;&gt;"",$I$27&lt;&gt;"",$I$28&lt;&gt;""),"○","△"),AND(I27&gt;0,COUNTA($J$22)=1),"○",AND(I27="-",COUNTA($J$22)=1),"✕",TRUE,"✕")</f>
        <v>○</v>
      </c>
      <c r="AC27" s="75"/>
      <c r="AD27" s="75" t="str">
        <f t="shared" si="0"/>
        <v>○</v>
      </c>
      <c r="AE27" s="75" t="str" cm="1">
        <f t="array" ref="AE27">_xlfn.IFS(AND(E27&gt;0,D27=""),"✕",AND(G27&gt;0,F27=""),"✕",AND(F27&gt;0,E27&gt;F27),"✕",TRUE,"○")</f>
        <v>○</v>
      </c>
      <c r="AF27" s="189" t="str" cm="1">
        <f t="array" ref="AF27">IF(OR($I$9="管理職/高プロ",$I$9="裁量",$I$9="固定残業代有"),IF(OR(C27="休日",C27="休暇"),IF(AND(D27="",E27="",F27="",G27="",H27="",$J$25=""),"○",_xlfn.IFS(OR(D27&lt;&gt;"",E27&lt;&gt;"",F27&lt;&gt;"",G27&lt;&gt;"",H27&lt;&gt;""),"✕",AND(OR($I$25&gt;0,$I$26&gt;0,$I$27&gt;0,$I$28&gt;0,$I$29&gt;0,$I$30&gt;0,$I$31&gt;0),COUNTA($J$25)=1),"○",TRUE,"✕")),"○"),"○")</f>
        <v>○</v>
      </c>
      <c r="AG27" s="75"/>
      <c r="AO27" s="30"/>
      <c r="AP27" s="30"/>
      <c r="AQ27" s="30"/>
      <c r="AR27" s="30"/>
      <c r="AS27" s="30"/>
    </row>
    <row r="28" spans="1:45" ht="17.100000000000001" customHeight="1">
      <c r="A28" s="7">
        <f t="shared" si="5"/>
        <v>45885</v>
      </c>
      <c r="B28" s="46" t="str">
        <f t="shared" si="4"/>
        <v>土</v>
      </c>
      <c r="C28" s="95" t="s">
        <v>23</v>
      </c>
      <c r="D28" s="61"/>
      <c r="E28" s="14"/>
      <c r="F28" s="16"/>
      <c r="G28" s="17"/>
      <c r="H28" s="18"/>
      <c r="I28" s="6" t="str" cm="1">
        <f t="array" ref="I28">IFERROR(_xlfn.IFS(AND(D28&gt;0,E28=""),"--",AND(F28&gt;0,G28=""),"--",VALUE(TEXT(E28-D28,"[h]:mm"))+VALUE(TEXT(G28-F28,"[h]:mm"))-VALUE(TEXT(H28,"[h]:mm"))=0,"",VALUE(TEXT(E28-D28,"[h]:mm"))+VALUE(TEXT(G28-F28,"[h]:mm"))-VALUE(TEXT(H28,"[h]:mm"))&lt;0,"-",TRUE,(E28-D28)+(G28-F28)-H28),"-")</f>
        <v/>
      </c>
      <c r="J28" s="475"/>
      <c r="K28" s="473"/>
      <c r="L28" s="473"/>
      <c r="M28" s="473"/>
      <c r="N28" s="473"/>
      <c r="O28" s="473"/>
      <c r="P28" s="473"/>
      <c r="Q28" s="47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$22)=0),"○",AND(I28="",COUNTA($J$22)=1),IF(OR($I$22&lt;&gt;"",$I$23&lt;&gt;"",$I$24&lt;&gt;"",$I$25&lt;&gt;"",$I$26&lt;&gt;"",$I$27&lt;&gt;"",$I$28&lt;&gt;""),"○","△"),AND(I28&gt;0,COUNTA($J$22)=1),"○",AND(I28="-",COUNTA($J$22)=1),"✕",TRUE,"✕")</f>
        <v>○</v>
      </c>
      <c r="AC28" s="75"/>
      <c r="AD28" s="75" t="str">
        <f t="shared" si="0"/>
        <v>○</v>
      </c>
      <c r="AE28" s="75" t="str" cm="1">
        <f t="array" ref="AE28">_xlfn.IFS(AND(E28&gt;0,D28=""),"✕",AND(G28&gt;0,F28=""),"✕",AND(F28&gt;0,E28&gt;F28),"✕",TRUE,"○")</f>
        <v>○</v>
      </c>
      <c r="AF28" s="189" t="str" cm="1">
        <f t="array" ref="AF28">IF(OR($I$9="管理職/高プロ",$I$9="裁量",$I$9="固定残業代有"),IF(OR(C28="休日",C28="休暇"),IF(AND(D28="",E28="",F28="",G28="",H28="",$J$25=""),"○",_xlfn.IFS(OR(D28&lt;&gt;"",E28&lt;&gt;"",F28&lt;&gt;"",G28&lt;&gt;"",H28&lt;&gt;""),"✕",AND(OR($I$25&gt;0,$I$26&gt;0,$I$27&gt;0,$I$28&gt;0,$I$29&gt;0,$I$30&gt;0,$I$31&gt;0),COUNTA($J$25)=1),"○",TRUE,"✕")),"○"),"○")</f>
        <v>○</v>
      </c>
      <c r="AG28" s="75"/>
      <c r="AO28" s="30"/>
      <c r="AP28" s="30"/>
      <c r="AQ28" s="30"/>
      <c r="AR28" s="30"/>
      <c r="AS28" s="30"/>
    </row>
    <row r="29" spans="1:45" ht="17.100000000000001" customHeight="1">
      <c r="A29" s="7">
        <f t="shared" si="5"/>
        <v>45886</v>
      </c>
      <c r="B29" s="46" t="str">
        <f t="shared" si="4"/>
        <v>日</v>
      </c>
      <c r="C29" s="95" t="s">
        <v>23</v>
      </c>
      <c r="D29" s="60"/>
      <c r="E29" s="15"/>
      <c r="F29" s="16"/>
      <c r="G29" s="17"/>
      <c r="H29" s="18"/>
      <c r="I29" s="6" t="str" cm="1">
        <f t="array" ref="I29">IFERROR(_xlfn.IFS(AND(D29&gt;0,E29=""),"--",AND(F29&gt;0,G29=""),"--",VALUE(TEXT(E29-D29,"[h]:mm"))+VALUE(TEXT(G29-F29,"[h]:mm"))-VALUE(TEXT(H29,"[h]:mm"))=0,"",VALUE(TEXT(E29-D29,"[h]:mm"))+VALUE(TEXT(G29-F29,"[h]:mm"))-VALUE(TEXT(H29,"[h]:mm"))&lt;0,"-",TRUE,(E29-D29)+(G29-F29)-H29),"-")</f>
        <v/>
      </c>
      <c r="J29" s="475"/>
      <c r="K29" s="473"/>
      <c r="L29" s="473"/>
      <c r="M29" s="473"/>
      <c r="N29" s="473"/>
      <c r="O29" s="473"/>
      <c r="P29" s="473"/>
      <c r="Q29" s="474"/>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$29)=0),"○",AND(I29="",COUNTA($J$29)=1),IF(OR($I$29&lt;&gt;"",$I$30&lt;&gt;"",$I$31&lt;&gt;"",$I$32&lt;&gt;"",$I$33&lt;&gt;"",$I$34&lt;&gt;"",$I$35&lt;&gt;""),"○","△"),AND(I29&gt;0,COUNTA($J$29)=1),"○",AND(I29="-",COUNTA($J$29)=1),"✕",TRUE,"✕")</f>
        <v>○</v>
      </c>
      <c r="AC29" s="75"/>
      <c r="AD29" s="75" t="str">
        <f t="shared" si="0"/>
        <v>○</v>
      </c>
      <c r="AE29" s="75" t="str" cm="1">
        <f t="array" ref="AE29">_xlfn.IFS(AND(E29&gt;0,D29=""),"✕",AND(G29&gt;0,F29=""),"✕",AND(F29&gt;0,E29&gt;F29),"✕",TRUE,"○")</f>
        <v>○</v>
      </c>
      <c r="AF29" s="189" t="str" cm="1">
        <f t="array" ref="AF29">IF(OR($I$9="管理職/高プロ",$I$9="裁量",$I$9="固定残業代有"),IF(OR(C29="休日",C29="休暇"),IF(AND(D29="",E29="",F29="",G29="",H29="",$J$25=""),"○",_xlfn.IFS(OR(D29&lt;&gt;"",E29&lt;&gt;"",F29&lt;&gt;"",G29&lt;&gt;"",H29&lt;&gt;""),"✕",AND(OR($I$25&gt;0,$I$26&gt;0,$I$27&gt;0,$I$28&gt;0,$I$29&gt;0,$I$30&gt;0,$I$31&gt;0),COUNTA($J$25)=1),"○",TRUE,"✕")),"○"),"○")</f>
        <v>○</v>
      </c>
      <c r="AG29" s="75"/>
      <c r="AO29" s="30"/>
      <c r="AP29" s="30"/>
      <c r="AQ29" s="30"/>
      <c r="AR29" s="30"/>
      <c r="AS29" s="30"/>
    </row>
    <row r="30" spans="1:45" ht="17.100000000000001" customHeight="1">
      <c r="A30" s="7">
        <f t="shared" si="5"/>
        <v>45887</v>
      </c>
      <c r="B30" s="46" t="str">
        <f t="shared" si="4"/>
        <v>月</v>
      </c>
      <c r="C30" s="95" t="s">
        <v>126</v>
      </c>
      <c r="D30" s="60"/>
      <c r="E30" s="15"/>
      <c r="F30" s="16"/>
      <c r="G30" s="17"/>
      <c r="H30" s="18"/>
      <c r="I30" s="6" t="str" cm="1">
        <f t="array" ref="I30">IFERROR(_xlfn.IFS(AND(D30&gt;0,E30=""),"--",AND(F30&gt;0,G30=""),"--",VALUE(TEXT(E30-D30,"[h]:mm"))+VALUE(TEXT(G30-F30,"[h]:mm"))-VALUE(TEXT(H30,"[h]:mm"))=0,"",VALUE(TEXT(E30-D30,"[h]:mm"))+VALUE(TEXT(G30-F30,"[h]:mm"))-VALUE(TEXT(H30,"[h]:mm"))&lt;0,"-",TRUE,(E30-D30)+(G30-F30)-H30),"-")</f>
        <v/>
      </c>
      <c r="J30" s="475"/>
      <c r="K30" s="473"/>
      <c r="L30" s="473"/>
      <c r="M30" s="473"/>
      <c r="N30" s="473"/>
      <c r="O30" s="473"/>
      <c r="P30" s="473"/>
      <c r="Q30" s="474"/>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$29)=0),"○",AND(I30="",COUNTA($J$29)=1),IF(OR($I$29&lt;&gt;"",$I$30&lt;&gt;"",$I$31&lt;&gt;"",$I$32&lt;&gt;"",$I$33&lt;&gt;"",$I$34&lt;&gt;"",$I$35&lt;&gt;""),"○","△"),AND(I30&gt;0,COUNTA($J$29)=1),"○",AND(I30="-",COUNTA($J$29)=1),"✕",TRUE,"✕")</f>
        <v>○</v>
      </c>
      <c r="AC30" s="75"/>
      <c r="AD30" s="75" t="str">
        <f t="shared" si="0"/>
        <v>○</v>
      </c>
      <c r="AE30" s="75" t="str" cm="1">
        <f t="array" ref="AE30">_xlfn.IFS(AND(E30&gt;0,D30=""),"✕",AND(G30&gt;0,F30=""),"✕",AND(F30&gt;0,E30&gt;F30),"✕",TRUE,"○")</f>
        <v>○</v>
      </c>
      <c r="AF30" s="189" t="str" cm="1">
        <f t="array" ref="AF30">IF(OR($I$9="管理職/高プロ",$I$9="裁量",$I$9="固定残業代有"),IF(OR(C30="休日",C30="休暇"),IF(AND(D30="",E30="",F30="",G30="",H30="",$J$25=""),"○",_xlfn.IFS(OR(D30&lt;&gt;"",E30&lt;&gt;"",F30&lt;&gt;"",G30&lt;&gt;"",H30&lt;&gt;""),"✕",AND(OR($I$25&gt;0,$I$26&gt;0,$I$27&gt;0,$I$28&gt;0,$I$29&gt;0,$I$30&gt;0,$I$31&gt;0),COUNTA($J$25)=1),"○",TRUE,"✕")),"○"),"○")</f>
        <v>○</v>
      </c>
      <c r="AG30" s="75"/>
      <c r="AO30" s="30"/>
      <c r="AP30" s="30"/>
      <c r="AQ30" s="30"/>
      <c r="AR30" s="30"/>
      <c r="AS30" s="30"/>
    </row>
    <row r="31" spans="1:45" ht="17.100000000000001" customHeight="1">
      <c r="A31" s="7">
        <f t="shared" si="5"/>
        <v>45888</v>
      </c>
      <c r="B31" s="46" t="str">
        <f t="shared" si="4"/>
        <v>火</v>
      </c>
      <c r="C31" s="95" t="s">
        <v>126</v>
      </c>
      <c r="D31" s="60"/>
      <c r="E31" s="15"/>
      <c r="F31" s="16"/>
      <c r="G31" s="17"/>
      <c r="H31" s="18"/>
      <c r="I31" s="6" t="str" cm="1">
        <f t="array" ref="I31">IFERROR(_xlfn.IFS(AND(D31&gt;0,E31=""),"--",AND(F31&gt;0,G31=""),"--",VALUE(TEXT(E31-D31,"[h]:mm"))+VALUE(TEXT(G31-F31,"[h]:mm"))-VALUE(TEXT(H31,"[h]:mm"))=0,"",VALUE(TEXT(E31-D31,"[h]:mm"))+VALUE(TEXT(G31-F31,"[h]:mm"))-VALUE(TEXT(H31,"[h]:mm"))&lt;0,"-",TRUE,(E31-D31)+(G31-F31)-H31),"-")</f>
        <v/>
      </c>
      <c r="J31" s="475"/>
      <c r="K31" s="473"/>
      <c r="L31" s="473"/>
      <c r="M31" s="473"/>
      <c r="N31" s="473"/>
      <c r="O31" s="473"/>
      <c r="P31" s="473"/>
      <c r="Q31" s="474"/>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$29)=0),"○",AND(I31="",COUNTA($J$29)=1),IF(OR($I$29&lt;&gt;"",$I$30&lt;&gt;"",$I$31&lt;&gt;"",$I$32&lt;&gt;"",$I$33&lt;&gt;"",$I$34&lt;&gt;"",$I$35&lt;&gt;""),"○","△"),AND(I31&gt;0,COUNTA($J$29)=1),"○",AND(I31="-",COUNTA($J$29)=1),"✕",TRUE,"✕")</f>
        <v>○</v>
      </c>
      <c r="AC31" s="75"/>
      <c r="AD31" s="75" t="str">
        <f t="shared" si="0"/>
        <v>○</v>
      </c>
      <c r="AE31" s="75" t="str" cm="1">
        <f t="array" ref="AE31">_xlfn.IFS(AND(E31&gt;0,D31=""),"✕",AND(G31&gt;0,F31=""),"✕",AND(F31&gt;0,E31&gt;F31),"✕",TRUE,"○")</f>
        <v>○</v>
      </c>
      <c r="AF31" s="189" t="str" cm="1">
        <f t="array" ref="AF31">IF(OR($I$9="管理職/高プロ",$I$9="裁量",$I$9="固定残業代有"),IF(OR(C31="休日",C31="休暇"),IF(AND(D31="",E31="",F31="",G31="",H31="",$J$25=""),"○",_xlfn.IFS(OR(D31&lt;&gt;"",E31&lt;&gt;"",F31&lt;&gt;"",G31&lt;&gt;"",H31&lt;&gt;""),"✕",AND(OR($I$25&gt;0,$I$26&gt;0,$I$27&gt;0,$I$28&gt;0,$I$29&gt;0,$I$30&gt;0,$I$31&gt;0),COUNTA($J$25)=1),"○",TRUE,"✕")),"○"),"○")</f>
        <v>○</v>
      </c>
      <c r="AG31" s="75"/>
      <c r="AO31" s="30"/>
      <c r="AP31" s="30"/>
      <c r="AQ31" s="30"/>
      <c r="AR31" s="30"/>
      <c r="AS31" s="30"/>
    </row>
    <row r="32" spans="1:45" ht="17.100000000000001" customHeight="1">
      <c r="A32" s="7">
        <f t="shared" si="5"/>
        <v>45889</v>
      </c>
      <c r="B32" s="46" t="str">
        <f t="shared" si="4"/>
        <v>水</v>
      </c>
      <c r="C32" s="95" t="s">
        <v>126</v>
      </c>
      <c r="D32" s="60"/>
      <c r="E32" s="15"/>
      <c r="F32" s="16"/>
      <c r="G32" s="17"/>
      <c r="H32" s="18"/>
      <c r="I32" s="6" t="str" cm="1">
        <f t="array" ref="I32">IFERROR(_xlfn.IFS(AND(D32&gt;0,E32=""),"--",AND(F32&gt;0,G32=""),"--",VALUE(TEXT(E32-D32,"[h]:mm"))+VALUE(TEXT(G32-F32,"[h]:mm"))-VALUE(TEXT(H32,"[h]:mm"))=0,"",VALUE(TEXT(E32-D32,"[h]:mm"))+VALUE(TEXT(G32-F32,"[h]:mm"))-VALUE(TEXT(H32,"[h]:mm"))&lt;0,"-",TRUE,(E32-D32)+(G32-F32)-H32),"-")</f>
        <v/>
      </c>
      <c r="J32" s="475"/>
      <c r="K32" s="473"/>
      <c r="L32" s="473"/>
      <c r="M32" s="473"/>
      <c r="N32" s="473"/>
      <c r="O32" s="473"/>
      <c r="P32" s="473"/>
      <c r="Q32" s="474"/>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$29)=0),"○",AND(I32="",COUNTA($J$29)=1),IF(OR($I$29&lt;&gt;"",$I$30&lt;&gt;"",$I$31&lt;&gt;"",$I$32&lt;&gt;"",$I$33&lt;&gt;"",$I$34&lt;&gt;"",$I$35&lt;&gt;""),"○","△"),AND(I32&gt;0,COUNTA($J$29)=1),"○",AND(I32="-",COUNTA($J$29)=1),"✕",TRUE,"✕")</f>
        <v>○</v>
      </c>
      <c r="AC32" s="75"/>
      <c r="AD32" s="75" t="str">
        <f t="shared" si="0"/>
        <v>○</v>
      </c>
      <c r="AE32" s="75" t="str" cm="1">
        <f t="array" ref="AE32">_xlfn.IFS(AND(E32&gt;0,D32=""),"✕",AND(G32&gt;0,F32=""),"✕",AND(F32&gt;0,E32&gt;F32),"✕",TRUE,"○")</f>
        <v>○</v>
      </c>
      <c r="AF32" s="189" t="str" cm="1">
        <f t="array" ref="AF32">IF(OR($I$9="管理職/高プロ",$I$9="裁量",$I$9="固定残業代有"),IF(OR(C32="休日",C32="休暇"),IF(AND(D32="",E32="",F32="",G32="",H32="",$J$32=""),"○",_xlfn.IFS(OR(D32&lt;&gt;"",E32&lt;&gt;"",F32&lt;&gt;"",G32&lt;&gt;"",H32&lt;&gt;""),"✕",AND(OR($I$32&gt;0,$I$33&gt;0,$I$34&gt;0,$I$35&gt;0,$I$36&gt;0,$I$37&gt;0,$I$38&gt;0),COUNTA($J$32)=1),"○",TRUE,"✕")),"○"),"○")</f>
        <v>○</v>
      </c>
      <c r="AG32" s="75"/>
      <c r="AO32" s="30"/>
      <c r="AP32" s="30"/>
      <c r="AQ32" s="30"/>
      <c r="AR32" s="30"/>
      <c r="AS32" s="30"/>
    </row>
    <row r="33" spans="1:45" ht="17.100000000000001" customHeight="1">
      <c r="A33" s="7">
        <f t="shared" si="5"/>
        <v>45890</v>
      </c>
      <c r="B33" s="46" t="str">
        <f t="shared" si="4"/>
        <v>木</v>
      </c>
      <c r="C33" s="95" t="s">
        <v>126</v>
      </c>
      <c r="D33" s="61"/>
      <c r="E33" s="14"/>
      <c r="F33" s="16"/>
      <c r="G33" s="17"/>
      <c r="H33" s="18"/>
      <c r="I33" s="6" t="str" cm="1">
        <f t="array" ref="I33">IFERROR(_xlfn.IFS(AND(D33&gt;0,E33=""),"--",AND(F33&gt;0,G33=""),"--",VALUE(TEXT(E33-D33,"[h]:mm"))+VALUE(TEXT(G33-F33,"[h]:mm"))-VALUE(TEXT(H33,"[h]:mm"))=0,"",VALUE(TEXT(E33-D33,"[h]:mm"))+VALUE(TEXT(G33-F33,"[h]:mm"))-VALUE(TEXT(H33,"[h]:mm"))&lt;0,"-",TRUE,(E33-D33)+(G33-F33)-H33),"-")</f>
        <v/>
      </c>
      <c r="J33" s="475"/>
      <c r="K33" s="473"/>
      <c r="L33" s="473"/>
      <c r="M33" s="473"/>
      <c r="N33" s="473"/>
      <c r="O33" s="473"/>
      <c r="P33" s="473"/>
      <c r="Q33" s="474"/>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$29)=0),"○",AND(I33="",COUNTA($J$29)=1),IF(OR($I$29&lt;&gt;"",$I$30&lt;&gt;"",$I$31&lt;&gt;"",$I$32&lt;&gt;"",$I$33&lt;&gt;"",$I$34&lt;&gt;"",$I$35&lt;&gt;""),"○","△"),AND(I33&gt;0,COUNTA($J$29)=1),"○",AND(I33="-",COUNTA($J$29)=1),"✕",TRUE,"✕")</f>
        <v>○</v>
      </c>
      <c r="AC33" s="75"/>
      <c r="AD33" s="75" t="str">
        <f t="shared" si="0"/>
        <v>○</v>
      </c>
      <c r="AE33" s="75" t="str" cm="1">
        <f t="array" ref="AE33">_xlfn.IFS(AND(E33&gt;0,D33=""),"✕",AND(G33&gt;0,F33=""),"✕",AND(F33&gt;0,E33&gt;F33),"✕",TRUE,"○")</f>
        <v>○</v>
      </c>
      <c r="AF33" s="189" t="str" cm="1">
        <f t="array" ref="AF33">IF(OR($I$9="管理職/高プロ",$I$9="裁量",$I$9="固定残業代有"),IF(OR(C33="休日",C33="休暇"),IF(AND(D33="",E33="",F33="",G33="",H33="",$J$32=""),"○",_xlfn.IFS(OR(D33&lt;&gt;"",E33&lt;&gt;"",F33&lt;&gt;"",G33&lt;&gt;"",H33&lt;&gt;""),"✕",AND(OR($I$32&gt;0,$I$33&gt;0,$I$34&gt;0,$I$35&gt;0,$I$36&gt;0,$I$37&gt;0,$I$38&gt;0),COUNTA($J$32)=1),"○",TRUE,"✕")),"○"),"○")</f>
        <v>○</v>
      </c>
      <c r="AG33" s="75"/>
      <c r="AO33" s="30"/>
      <c r="AP33" s="30"/>
      <c r="AQ33" s="30"/>
      <c r="AR33" s="30"/>
      <c r="AS33" s="30"/>
    </row>
    <row r="34" spans="1:45" ht="17.100000000000001" customHeight="1">
      <c r="A34" s="7">
        <f t="shared" si="5"/>
        <v>45891</v>
      </c>
      <c r="B34" s="46" t="str">
        <f t="shared" si="4"/>
        <v>金</v>
      </c>
      <c r="C34" s="95" t="s">
        <v>126</v>
      </c>
      <c r="D34" s="61"/>
      <c r="E34" s="14"/>
      <c r="F34" s="16"/>
      <c r="G34" s="17"/>
      <c r="H34" s="18"/>
      <c r="I34" s="6" t="str" cm="1">
        <f t="array" ref="I34">IFERROR(_xlfn.IFS(AND(D34&gt;0,E34=""),"--",AND(F34&gt;0,G34=""),"--",VALUE(TEXT(E34-D34,"[h]:mm"))+VALUE(TEXT(G34-F34,"[h]:mm"))-VALUE(TEXT(H34,"[h]:mm"))=0,"",VALUE(TEXT(E34-D34,"[h]:mm"))+VALUE(TEXT(G34-F34,"[h]:mm"))-VALUE(TEXT(H34,"[h]:mm"))&lt;0,"-",TRUE,(E34-D34)+(G34-F34)-H34),"-")</f>
        <v/>
      </c>
      <c r="J34" s="475"/>
      <c r="K34" s="473"/>
      <c r="L34" s="473"/>
      <c r="M34" s="473"/>
      <c r="N34" s="473"/>
      <c r="O34" s="473"/>
      <c r="P34" s="473"/>
      <c r="Q34" s="474"/>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$29)=0),"○",AND(I34="",COUNTA($J$29)=1),IF(OR($I$29&lt;&gt;"",$I$30&lt;&gt;"",$I$31&lt;&gt;"",$I$32&lt;&gt;"",$I$33&lt;&gt;"",$I$34&lt;&gt;"",$I$35&lt;&gt;""),"○","△"),AND(I34&gt;0,COUNTA($J$29)=1),"○",AND(I34="-",COUNTA($J$29)=1),"✕",TRUE,"✕")</f>
        <v>○</v>
      </c>
      <c r="AC34" s="75"/>
      <c r="AD34" s="75" t="str">
        <f t="shared" si="0"/>
        <v>○</v>
      </c>
      <c r="AE34" s="75" t="str" cm="1">
        <f t="array" ref="AE34">_xlfn.IFS(AND(E34&gt;0,D34=""),"✕",AND(G34&gt;0,F34=""),"✕",AND(F34&gt;0,E34&gt;F34),"✕",TRUE,"○")</f>
        <v>○</v>
      </c>
      <c r="AF34" s="189" t="str" cm="1">
        <f t="array" ref="AF34">IF(OR($I$9="管理職/高プロ",$I$9="裁量",$I$9="固定残業代有"),IF(OR(C34="休日",C34="休暇"),IF(AND(D34="",E34="",F34="",G34="",H34="",$J$32=""),"○",_xlfn.IFS(OR(D34&lt;&gt;"",E34&lt;&gt;"",F34&lt;&gt;"",G34&lt;&gt;"",H34&lt;&gt;""),"✕",AND(OR($I$32&gt;0,$I$33&gt;0,$I$34&gt;0,$I$35&gt;0,$I$36&gt;0,$I$37&gt;0,$I$38&gt;0),COUNTA($J$32)=1),"○",TRUE,"✕")),"○"),"○")</f>
        <v>○</v>
      </c>
      <c r="AG34" s="75"/>
      <c r="AO34" s="30"/>
      <c r="AP34" s="30"/>
      <c r="AQ34" s="30"/>
      <c r="AR34" s="30"/>
      <c r="AS34" s="30"/>
    </row>
    <row r="35" spans="1:45" ht="17.100000000000001" customHeight="1">
      <c r="A35" s="7">
        <f t="shared" si="5"/>
        <v>45892</v>
      </c>
      <c r="B35" s="46" t="str">
        <f t="shared" si="4"/>
        <v>土</v>
      </c>
      <c r="C35" s="95" t="s">
        <v>23</v>
      </c>
      <c r="D35" s="13"/>
      <c r="E35" s="14"/>
      <c r="F35" s="16"/>
      <c r="G35" s="17"/>
      <c r="H35" s="18"/>
      <c r="I35" s="6" t="str" cm="1">
        <f t="array" ref="I35">IFERROR(_xlfn.IFS(AND(D35&gt;0,E35=""),"--",AND(F35&gt;0,G35=""),"--",VALUE(TEXT(E35-D35,"[h]:mm"))+VALUE(TEXT(G35-F35,"[h]:mm"))-VALUE(TEXT(H35,"[h]:mm"))=0,"",VALUE(TEXT(E35-D35,"[h]:mm"))+VALUE(TEXT(G35-F35,"[h]:mm"))-VALUE(TEXT(H35,"[h]:mm"))&lt;0,"-",TRUE,(E35-D35)+(G35-F35)-H35),"-")</f>
        <v/>
      </c>
      <c r="J35" s="475"/>
      <c r="K35" s="473"/>
      <c r="L35" s="473"/>
      <c r="M35" s="473"/>
      <c r="N35" s="473"/>
      <c r="O35" s="473"/>
      <c r="P35" s="473"/>
      <c r="Q35" s="474"/>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$29)=0),"○",AND(I35="",COUNTA($J$29)=1),IF(OR($I$29&lt;&gt;"",$I$30&lt;&gt;"",$I$31&lt;&gt;"",$I$32&lt;&gt;"",$I$33&lt;&gt;"",$I$34&lt;&gt;"",$I$35&lt;&gt;""),"○","△"),AND(I35&gt;0,COUNTA($J$29)=1),"○",AND(I35="-",COUNTA($J$29)=1),"✕",TRUE,"✕")</f>
        <v>○</v>
      </c>
      <c r="AC35" s="75"/>
      <c r="AD35" s="75" t="str">
        <f t="shared" si="0"/>
        <v>○</v>
      </c>
      <c r="AE35" s="75" t="str" cm="1">
        <f t="array" ref="AE35">_xlfn.IFS(AND(E35&gt;0,D35=""),"✕",AND(G35&gt;0,F35=""),"✕",AND(F35&gt;0,E35&gt;F35),"✕",TRUE,"○")</f>
        <v>○</v>
      </c>
      <c r="AF35" s="189" t="str" cm="1">
        <f t="array" ref="AF35">IF(OR($I$9="管理職/高プロ",$I$9="裁量",$I$9="固定残業代有"),IF(OR(C35="休日",C35="休暇"),IF(AND(D35="",E35="",F35="",G35="",H35="",$J$32=""),"○",_xlfn.IFS(OR(D35&lt;&gt;"",E35&lt;&gt;"",F35&lt;&gt;"",G35&lt;&gt;"",H35&lt;&gt;""),"✕",AND(OR($I$32&gt;0,$I$33&gt;0,$I$34&gt;0,$I$35&gt;0,$I$36&gt;0,$I$37&gt;0,$I$38&gt;0),COUNTA($J$32)=1),"○",TRUE,"✕")),"○"),"○")</f>
        <v>○</v>
      </c>
      <c r="AG35" s="75"/>
      <c r="AO35" s="30"/>
      <c r="AP35" s="30"/>
      <c r="AQ35" s="30"/>
      <c r="AR35" s="30"/>
      <c r="AS35" s="30"/>
    </row>
    <row r="36" spans="1:45" ht="17.100000000000001" customHeight="1">
      <c r="A36" s="7">
        <f t="shared" si="5"/>
        <v>45893</v>
      </c>
      <c r="B36" s="46" t="str">
        <f t="shared" si="4"/>
        <v>日</v>
      </c>
      <c r="C36" s="95" t="s">
        <v>23</v>
      </c>
      <c r="D36" s="60"/>
      <c r="E36" s="15"/>
      <c r="F36" s="16"/>
      <c r="G36" s="17"/>
      <c r="H36" s="18"/>
      <c r="I36" s="6" t="str" cm="1">
        <f t="array" ref="I36">IFERROR(_xlfn.IFS(AND(D36&gt;0,E36=""),"--",AND(F36&gt;0,G36=""),"--",VALUE(TEXT(E36-D36,"[h]:mm"))+VALUE(TEXT(G36-F36,"[h]:mm"))-VALUE(TEXT(H36,"[h]:mm"))=0,"",VALUE(TEXT(E36-D36,"[h]:mm"))+VALUE(TEXT(G36-F36,"[h]:mm"))-VALUE(TEXT(H36,"[h]:mm"))&lt;0,"-",TRUE,(E36-D36)+(G36-F36)-H36),"-")</f>
        <v/>
      </c>
      <c r="J36" s="475"/>
      <c r="K36" s="473"/>
      <c r="L36" s="473"/>
      <c r="M36" s="473"/>
      <c r="N36" s="473"/>
      <c r="O36" s="473"/>
      <c r="P36" s="473"/>
      <c r="Q36" s="47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$36)=0),"○",AND(I36="",COUNTA($J$36)=1),IF(OR($I$36&lt;&gt;"",$I$37&lt;&gt;"",$I$38&lt;&gt;"",$I$39&lt;&gt;"",$I$40&lt;&gt;"",$I$41&lt;&gt;"",$I$42&lt;&gt;""),"○","△"),AND(I36&gt;0,COUNTA($J$36)=1),"○",AND(I36="-",COUNTA($J$36)=1),"✕",TRUE,"✕")</f>
        <v>○</v>
      </c>
      <c r="AC36" s="75"/>
      <c r="AD36" s="75" t="str">
        <f t="shared" si="0"/>
        <v>○</v>
      </c>
      <c r="AE36" s="75" t="str" cm="1">
        <f t="array" ref="AE36">_xlfn.IFS(AND(E36&gt;0,D36=""),"✕",AND(G36&gt;0,F36=""),"✕",AND(F36&gt;0,E36&gt;F36),"✕",TRUE,"○")</f>
        <v>○</v>
      </c>
      <c r="AF36" s="189" t="str" cm="1">
        <f t="array" ref="AF36">IF(OR($I$9="管理職/高プロ",$I$9="裁量",$I$9="固定残業代有"),IF(OR(C36="休日",C36="休暇"),IF(AND(D36="",E36="",F36="",G36="",H36="",$J$32=""),"○",_xlfn.IFS(OR(D36&lt;&gt;"",E36&lt;&gt;"",F36&lt;&gt;"",G36&lt;&gt;"",H36&lt;&gt;""),"✕",AND(OR($I$32&gt;0,$I$33&gt;0,$I$34&gt;0,$I$35&gt;0,$I$36&gt;0,$I$37&gt;0,$I$38&gt;0),COUNTA($J$32)=1),"○",TRUE,"✕")),"○"),"○")</f>
        <v>○</v>
      </c>
      <c r="AG36" s="75"/>
      <c r="AO36" s="30"/>
      <c r="AP36" s="30"/>
      <c r="AQ36" s="30"/>
      <c r="AR36" s="30"/>
      <c r="AS36" s="30"/>
    </row>
    <row r="37" spans="1:45" ht="17.100000000000001" customHeight="1">
      <c r="A37" s="7">
        <f t="shared" si="5"/>
        <v>45894</v>
      </c>
      <c r="B37" s="46" t="str">
        <f t="shared" si="4"/>
        <v>月</v>
      </c>
      <c r="C37" s="95" t="s">
        <v>126</v>
      </c>
      <c r="D37" s="60"/>
      <c r="E37" s="15"/>
      <c r="F37" s="16"/>
      <c r="G37" s="17"/>
      <c r="H37" s="18"/>
      <c r="I37" s="6" t="str" cm="1">
        <f t="array" ref="I37">IFERROR(_xlfn.IFS(AND(D37&gt;0,E37=""),"--",AND(F37&gt;0,G37=""),"--",VALUE(TEXT(E37-D37,"[h]:mm"))+VALUE(TEXT(G37-F37,"[h]:mm"))-VALUE(TEXT(H37,"[h]:mm"))=0,"",VALUE(TEXT(E37-D37,"[h]:mm"))+VALUE(TEXT(G37-F37,"[h]:mm"))-VALUE(TEXT(H37,"[h]:mm"))&lt;0,"-",TRUE,(E37-D37)+(G37-F37)-H37),"-")</f>
        <v/>
      </c>
      <c r="J37" s="475"/>
      <c r="K37" s="473"/>
      <c r="L37" s="473"/>
      <c r="M37" s="473"/>
      <c r="N37" s="473"/>
      <c r="O37" s="473"/>
      <c r="P37" s="473"/>
      <c r="Q37" s="474"/>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$36)=0),"○",AND(I37="",COUNTA($J$36)=1),IF(OR($I$36&lt;&gt;"",$I$37&lt;&gt;"",$I$38&lt;&gt;"",$I$39&lt;&gt;"",$I$40&lt;&gt;"",$I$41&lt;&gt;"",$I$42&lt;&gt;""),"○","△"),AND(I37&gt;0,COUNTA($J$36)=1),"○",AND(I37="-",COUNTA($J$36)=1),"✕",TRUE,"✕")</f>
        <v>○</v>
      </c>
      <c r="AC37" s="75"/>
      <c r="AD37" s="75" t="str">
        <f t="shared" si="0"/>
        <v>○</v>
      </c>
      <c r="AE37" s="75" t="str" cm="1">
        <f t="array" ref="AE37">_xlfn.IFS(AND(E37&gt;0,D37=""),"✕",AND(G37&gt;0,F37=""),"✕",AND(F37&gt;0,E37&gt;F37),"✕",TRUE,"○")</f>
        <v>○</v>
      </c>
      <c r="AF37" s="189" t="str" cm="1">
        <f t="array" ref="AF37">IF(OR($I$9="管理職/高プロ",$I$9="裁量",$I$9="固定残業代有"),IF(OR(C37="休日",C37="休暇"),IF(AND(D37="",E37="",F37="",G37="",H37="",$J$32=""),"○",_xlfn.IFS(OR(D37&lt;&gt;"",E37&lt;&gt;"",F37&lt;&gt;"",G37&lt;&gt;"",H37&lt;&gt;""),"✕",AND(OR($I$32&gt;0,$I$33&gt;0,$I$34&gt;0,$I$35&gt;0,$I$36&gt;0,$I$37&gt;0,$I$38&gt;0),COUNTA($J$32)=1),"○",TRUE,"✕")),"○"),"○")</f>
        <v>○</v>
      </c>
      <c r="AG37" s="75"/>
      <c r="AO37" s="30"/>
      <c r="AP37" s="30"/>
      <c r="AQ37" s="30"/>
      <c r="AR37" s="30"/>
      <c r="AS37" s="30"/>
    </row>
    <row r="38" spans="1:45" ht="17.100000000000001" customHeight="1">
      <c r="A38" s="7">
        <f t="shared" si="5"/>
        <v>45895</v>
      </c>
      <c r="B38" s="46" t="str">
        <f t="shared" si="4"/>
        <v>火</v>
      </c>
      <c r="C38" s="95" t="s">
        <v>126</v>
      </c>
      <c r="D38" s="60"/>
      <c r="E38" s="15"/>
      <c r="F38" s="16"/>
      <c r="G38" s="17"/>
      <c r="H38" s="18"/>
      <c r="I38" s="6" t="str" cm="1">
        <f t="array" ref="I38">IFERROR(_xlfn.IFS(AND(D38&gt;0,E38=""),"--",AND(F38&gt;0,G38=""),"--",VALUE(TEXT(E38-D38,"[h]:mm"))+VALUE(TEXT(G38-F38,"[h]:mm"))-VALUE(TEXT(H38,"[h]:mm"))=0,"",VALUE(TEXT(E38-D38,"[h]:mm"))+VALUE(TEXT(G38-F38,"[h]:mm"))-VALUE(TEXT(H38,"[h]:mm"))&lt;0,"-",TRUE,(E38-D38)+(G38-F38)-H38),"-")</f>
        <v/>
      </c>
      <c r="J38" s="475"/>
      <c r="K38" s="473"/>
      <c r="L38" s="473"/>
      <c r="M38" s="473"/>
      <c r="N38" s="473"/>
      <c r="O38" s="473"/>
      <c r="P38" s="473"/>
      <c r="Q38" s="474"/>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$36)=0),"○",AND(I38="",COUNTA($J$36)=1),IF(OR($I$36&lt;&gt;"",$I$37&lt;&gt;"",$I$38&lt;&gt;"",$I$39&lt;&gt;"",$I$40&lt;&gt;"",$I$41&lt;&gt;"",$I$42&lt;&gt;""),"○","△"),AND(I38&gt;0,COUNTA($J$36)=1),"○",AND(I38="-",COUNTA($J$36)=1),"✕",TRUE,"✕")</f>
        <v>○</v>
      </c>
      <c r="AC38" s="75"/>
      <c r="AD38" s="75" t="str">
        <f t="shared" si="0"/>
        <v>○</v>
      </c>
      <c r="AE38" s="75" t="str" cm="1">
        <f t="array" ref="AE38">_xlfn.IFS(AND(E38&gt;0,D38=""),"✕",AND(G38&gt;0,F38=""),"✕",AND(F38&gt;0,E38&gt;F38),"✕",TRUE,"○")</f>
        <v>○</v>
      </c>
      <c r="AF38" s="189" t="str" cm="1">
        <f t="array" ref="AF38">IF(OR($I$9="管理職/高プロ",$I$9="裁量",$I$9="固定残業代有"),IF(OR(C38="休日",C38="休暇"),IF(AND(D38="",E38="",F38="",G38="",H38="",$J$32=""),"○",_xlfn.IFS(OR(D38&lt;&gt;"",E38&lt;&gt;"",F38&lt;&gt;"",G38&lt;&gt;"",H38&lt;&gt;""),"✕",AND(OR($I$32&gt;0,$I$33&gt;0,$I$34&gt;0,$I$35&gt;0,$I$36&gt;0,$I$37&gt;0,$I$38&gt;0),COUNTA($J$32)=1),"○",TRUE,"✕")),"○"),"○")</f>
        <v>○</v>
      </c>
      <c r="AG38" s="75"/>
      <c r="AO38" s="30"/>
      <c r="AP38" s="30"/>
      <c r="AQ38" s="30"/>
      <c r="AR38" s="30"/>
      <c r="AS38" s="30"/>
    </row>
    <row r="39" spans="1:45" ht="17.100000000000001" customHeight="1">
      <c r="A39" s="7">
        <f>A38+1</f>
        <v>45896</v>
      </c>
      <c r="B39" s="46" t="str">
        <f t="shared" si="4"/>
        <v>水</v>
      </c>
      <c r="C39" s="95" t="s">
        <v>126</v>
      </c>
      <c r="D39" s="60"/>
      <c r="E39" s="15"/>
      <c r="F39" s="16"/>
      <c r="G39" s="17"/>
      <c r="H39" s="18"/>
      <c r="I39" s="6" t="str" cm="1">
        <f t="array" ref="I39">IFERROR(_xlfn.IFS(AND(D39&gt;0,E39=""),"--",AND(F39&gt;0,G39=""),"--",VALUE(TEXT(E39-D39,"[h]:mm"))+VALUE(TEXT(G39-F39,"[h]:mm"))-VALUE(TEXT(H39,"[h]:mm"))=0,"",VALUE(TEXT(E39-D39,"[h]:mm"))+VALUE(TEXT(G39-F39,"[h]:mm"))-VALUE(TEXT(H39,"[h]:mm"))&lt;0,"-",TRUE,(E39-D39)+(G39-F39)-H39),"-")</f>
        <v/>
      </c>
      <c r="J39" s="475"/>
      <c r="K39" s="473"/>
      <c r="L39" s="473"/>
      <c r="M39" s="473"/>
      <c r="N39" s="473"/>
      <c r="O39" s="473"/>
      <c r="P39" s="473"/>
      <c r="Q39" s="474"/>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$36)=0),"○",AND(I39="",COUNTA($J$36)=1),IF(OR($I$36&lt;&gt;"",$I$37&lt;&gt;"",$I$38&lt;&gt;"",$I$39&lt;&gt;"",$I$40&lt;&gt;"",$I$41&lt;&gt;"",$I$42&lt;&gt;""),"○","△"),AND(I39&gt;0,COUNTA($J$36)=1),"○",AND(I39="-",COUNTA($J$36)=1),"✕",TRUE,"✕")</f>
        <v>○</v>
      </c>
      <c r="AC39" s="75"/>
      <c r="AD39" s="75" t="str">
        <f t="shared" si="0"/>
        <v>○</v>
      </c>
      <c r="AE39" s="75" t="str" cm="1">
        <f t="array" ref="AE39">_xlfn.IFS(AND(E39&gt;0,D39=""),"✕",AND(G39&gt;0,F39=""),"✕",AND(F39&gt;0,E39&gt;F39),"✕",TRUE,"○")</f>
        <v>○</v>
      </c>
      <c r="AF39" s="189" t="str" cm="1">
        <f t="array" ref="AF39">IF(OR($I$9="管理職/高プロ",$I$9="裁量",$I$9="固定残業代有"),IF(OR(C39="休日",C39="休暇"),IF(AND(D39="",E39="",F39="",G39="",H39="",$J$39=""),"○",_xlfn.IFS(OR(D39&lt;&gt;"",E39&lt;&gt;"",F39&lt;&gt;"",G39&lt;&gt;"",H39&lt;&gt;""),"✕",AND(OR($I$39&gt;0,$I$40&gt;0,$I$41&gt;0,$I$42&gt;0,$I$43&gt;0),COUNTA($J$39)=1),"○",TRUE,"✕")),"○"),"○")</f>
        <v>○</v>
      </c>
      <c r="AG39" s="75"/>
      <c r="AO39" s="30"/>
      <c r="AP39" s="30"/>
      <c r="AQ39" s="30"/>
      <c r="AR39" s="30"/>
      <c r="AS39" s="30"/>
    </row>
    <row r="40" spans="1:45" ht="17.100000000000001" customHeight="1">
      <c r="A40" s="7">
        <f>A39+1</f>
        <v>45897</v>
      </c>
      <c r="B40" s="46" t="str">
        <f t="shared" si="4"/>
        <v>木</v>
      </c>
      <c r="C40" s="95" t="s">
        <v>126</v>
      </c>
      <c r="D40" s="60"/>
      <c r="E40" s="15"/>
      <c r="F40" s="16"/>
      <c r="G40" s="17"/>
      <c r="H40" s="18"/>
      <c r="I40" s="6" t="str" cm="1">
        <f t="array" ref="I40">IFERROR(_xlfn.IFS(AND(D40&gt;0,E40=""),"--",AND(F40&gt;0,G40=""),"--",VALUE(TEXT(E40-D40,"[h]:mm"))+VALUE(TEXT(G40-F40,"[h]:mm"))-VALUE(TEXT(H40,"[h]:mm"))=0,"",VALUE(TEXT(E40-D40,"[h]:mm"))+VALUE(TEXT(G40-F40,"[h]:mm"))-VALUE(TEXT(H40,"[h]:mm"))&lt;0,"-",TRUE,(E40-D40)+(G40-F40)-H40),"-")</f>
        <v/>
      </c>
      <c r="J40" s="475"/>
      <c r="K40" s="473"/>
      <c r="L40" s="473"/>
      <c r="M40" s="473"/>
      <c r="N40" s="473"/>
      <c r="O40" s="473"/>
      <c r="P40" s="473"/>
      <c r="Q40" s="474"/>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$36)=0),"○",AND(I40="",COUNTA($J$36)=1),IF(OR($I$36&lt;&gt;"",$I$37&lt;&gt;"",$I$38&lt;&gt;"",$I$39&lt;&gt;"",$I$40&lt;&gt;"",$I$41&lt;&gt;"",$I$42&lt;&gt;""),"○","△"),AND(I40&gt;0,COUNTA($J$36)=1),"○",AND(I40="-",COUNTA($J$36)=1),"✕",TRUE,"✕")</f>
        <v>○</v>
      </c>
      <c r="AC40" s="75"/>
      <c r="AD40" s="75" t="str">
        <f t="shared" si="0"/>
        <v>○</v>
      </c>
      <c r="AE40" s="75" t="str" cm="1">
        <f t="array" ref="AE40">_xlfn.IFS(AND(E40&gt;0,D40=""),"✕",AND(G40&gt;0,F40=""),"✕",AND(F40&gt;0,E40&gt;F40),"✕",TRUE,"○")</f>
        <v>○</v>
      </c>
      <c r="AF40" s="189" t="str" cm="1">
        <f t="array" ref="AF40">IF(OR($I$9="管理職/高プロ",$I$9="裁量",$I$9="固定残業代有"),IF(OR(C40="休日",C40="休暇"),IF(AND(D40="",E40="",F40="",G40="",H40="",$J$39=""),"○",_xlfn.IFS(OR(D40&lt;&gt;"",E40&lt;&gt;"",F40&lt;&gt;"",G40&lt;&gt;"",H40&lt;&gt;""),"✕",AND(OR($I$39&gt;0,$I$40&gt;0,$I$41&gt;0,$I$42&gt;0,$I$43&gt;0),COUNTA($J$39)=1),"○",TRUE,"✕")),"○"),"○")</f>
        <v>○</v>
      </c>
      <c r="AG40" s="75"/>
      <c r="AO40" s="30"/>
      <c r="AP40" s="30"/>
      <c r="AQ40" s="30"/>
      <c r="AR40" s="30"/>
      <c r="AS40" s="30"/>
    </row>
    <row r="41" spans="1:45" ht="17.100000000000001" customHeight="1">
      <c r="A41" s="7">
        <f>IF(DAY(A40+1)&lt;4,"",A40+1)</f>
        <v>45898</v>
      </c>
      <c r="B41" s="46" t="str">
        <f t="shared" si="4"/>
        <v>金</v>
      </c>
      <c r="C41" s="95" t="s">
        <v>126</v>
      </c>
      <c r="D41" s="61"/>
      <c r="E41" s="14"/>
      <c r="F41" s="16"/>
      <c r="G41" s="17"/>
      <c r="H41" s="18"/>
      <c r="I41" s="6" t="str" cm="1">
        <f t="array" ref="I41">IFERROR(_xlfn.IFS(AND(D41&gt;0,E41=""),"--",AND(F41&gt;0,G41=""),"--",VALUE(TEXT(E41-D41,"[h]:mm"))+VALUE(TEXT(G41-F41,"[h]:mm"))-VALUE(TEXT(H41,"[h]:mm"))=0,"",VALUE(TEXT(E41-D41,"[h]:mm"))+VALUE(TEXT(G41-F41,"[h]:mm"))-VALUE(TEXT(H41,"[h]:mm"))&lt;0,"-",TRUE,(E41-D41)+(G41-F41)-H41),"-")</f>
        <v/>
      </c>
      <c r="J41" s="475"/>
      <c r="K41" s="473"/>
      <c r="L41" s="473"/>
      <c r="M41" s="473"/>
      <c r="N41" s="473"/>
      <c r="O41" s="473"/>
      <c r="P41" s="473"/>
      <c r="Q41" s="474"/>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$36)=0),"○",AND(I41="",COUNTA($J$36)=1),IF(OR($I$36&lt;&gt;"",$I$37&lt;&gt;"",$I$38&lt;&gt;"",$I$39&lt;&gt;"",$I$40&lt;&gt;"",$I$41&lt;&gt;"",$I$42&lt;&gt;""),"○","△"),AND(I41&gt;0,COUNTA($J$36)=1),"○",AND(I41="-",COUNTA($J$36)=1),"✕",TRUE,"✕")</f>
        <v>○</v>
      </c>
      <c r="AC41" s="75"/>
      <c r="AD41" s="75" t="str">
        <f t="shared" si="0"/>
        <v>○</v>
      </c>
      <c r="AE41" s="75" t="str" cm="1">
        <f t="array" ref="AE41">_xlfn.IFS(AND(E41&gt;0,D41=""),"✕",AND(G41&gt;0,F41=""),"✕",AND(F41&gt;0,E41&gt;F41),"✕",TRUE,"○")</f>
        <v>○</v>
      </c>
      <c r="AF41" s="189" t="str" cm="1">
        <f t="array" ref="AF41">IF(OR($I$9="管理職/高プロ",$I$9="裁量",$I$9="固定残業代有"),IF(OR(C41="休日",C41="休暇"),IF(AND(D41="",E41="",F41="",G41="",H41="",$J$39=""),"○",_xlfn.IFS(OR(D41&lt;&gt;"",E41&lt;&gt;"",F41&lt;&gt;"",G41&lt;&gt;"",H41&lt;&gt;""),"✕",AND(OR($I$39&gt;0,$I$40&gt;0,$I$41&gt;0,$I$42&gt;0,$I$43&gt;0),COUNTA($J$39)=1),"○",TRUE,"✕")),"○"),"○")</f>
        <v>○</v>
      </c>
      <c r="AG41" s="75"/>
      <c r="AO41" s="30"/>
      <c r="AP41" s="30"/>
      <c r="AQ41" s="30"/>
      <c r="AR41" s="30"/>
      <c r="AS41" s="30"/>
    </row>
    <row r="42" spans="1:45" ht="17.100000000000001" customHeight="1">
      <c r="A42" s="7">
        <f>IF(DAY(A40+2)&lt;4,"",A40+2)</f>
        <v>45899</v>
      </c>
      <c r="B42" s="46" t="str">
        <f t="shared" si="4"/>
        <v>土</v>
      </c>
      <c r="C42" s="95" t="s">
        <v>23</v>
      </c>
      <c r="D42" s="60"/>
      <c r="E42" s="15"/>
      <c r="F42" s="16"/>
      <c r="G42" s="17"/>
      <c r="H42" s="18"/>
      <c r="I42" s="6" t="str" cm="1">
        <f t="array" ref="I42">IFERROR(_xlfn.IFS(AND(D42&gt;0,E42=""),"--",AND(F42&gt;0,G42=""),"--",VALUE(TEXT(E42-D42,"[h]:mm"))+VALUE(TEXT(G42-F42,"[h]:mm"))-VALUE(TEXT(H42,"[h]:mm"))=0,"",VALUE(TEXT(E42-D42,"[h]:mm"))+VALUE(TEXT(G42-F42,"[h]:mm"))-VALUE(TEXT(H42,"[h]:mm"))&lt;0,"-",TRUE,(E42-D42)+(G42-F42)-H42),"-")</f>
        <v/>
      </c>
      <c r="J42" s="475"/>
      <c r="K42" s="473"/>
      <c r="L42" s="473"/>
      <c r="M42" s="473"/>
      <c r="N42" s="473"/>
      <c r="O42" s="473"/>
      <c r="P42" s="473"/>
      <c r="Q42" s="474"/>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$36)=0),"○",AND(I42="",COUNTA($J$36)=1),IF(OR($I$36&lt;&gt;"",$I$37&lt;&gt;"",$I$38&lt;&gt;"",$I$39&lt;&gt;"",$I$40&lt;&gt;"",$I$41&lt;&gt;"",$I$42&lt;&gt;""),"○","△"),AND(I42&gt;0,COUNTA($J$36)=1),"○",AND(I42="-",COUNTA($J$36)=1),"✕",TRUE,"✕")</f>
        <v>○</v>
      </c>
      <c r="AC42" s="75"/>
      <c r="AD42" s="75" t="str">
        <f t="shared" si="0"/>
        <v>○</v>
      </c>
      <c r="AE42" s="75" t="str" cm="1">
        <f t="array" ref="AE42">_xlfn.IFS(AND(E42&gt;0,D42=""),"✕",AND(G42&gt;0,F42=""),"✕",AND(F42&gt;0,E42&gt;F42),"✕",TRUE,"○")</f>
        <v>○</v>
      </c>
      <c r="AF42" s="189" t="str" cm="1">
        <f t="array" ref="AF42">IF(OR($I$9="管理職/高プロ",$I$9="裁量",$I$9="固定残業代有"),IF(OR(C42="休日",C42="休暇"),IF(AND(D42="",E42="",F42="",G42="",H42="",$J$39=""),"○",_xlfn.IFS(OR(D42&lt;&gt;"",E42&lt;&gt;"",F42&lt;&gt;"",G42&lt;&gt;"",H42&lt;&gt;""),"✕",AND(OR($I$39&gt;0,$I$40&gt;0,$I$41&gt;0,$I$42&gt;0,$I$43&gt;0),COUNTA($J$39)=1),"○",TRUE,"✕")),"○"),"○")</f>
        <v>○</v>
      </c>
      <c r="AG42" s="75"/>
      <c r="AO42" s="30"/>
      <c r="AP42" s="30"/>
      <c r="AQ42" s="30"/>
      <c r="AR42" s="30"/>
      <c r="AS42" s="30"/>
    </row>
    <row r="43" spans="1:45" ht="17.100000000000001" customHeight="1" thickBot="1">
      <c r="A43" s="8">
        <f>IF(DAY(A40+3)&lt;4,"",A40+3)</f>
        <v>45900</v>
      </c>
      <c r="B43" s="48" t="str">
        <f t="shared" si="4"/>
        <v>日</v>
      </c>
      <c r="C43" s="96" t="s">
        <v>23</v>
      </c>
      <c r="D43" s="50"/>
      <c r="E43" s="19"/>
      <c r="F43" s="20"/>
      <c r="G43" s="21"/>
      <c r="H43" s="22"/>
      <c r="I43" s="9" t="str" cm="1">
        <f t="array" ref="I43">IFERROR(_xlfn.IFS(AND(D43&gt;0,E43=""),"--",AND(F43&gt;0,G43=""),"--",VALUE(TEXT(E43-D43,"[h]:mm"))+VALUE(TEXT(G43-F43,"[h]:mm"))-VALUE(TEXT(H43,"[h]:mm"))=0,"",VALUE(TEXT(E43-D43,"[h]:mm"))+VALUE(TEXT(G43-F43,"[h]:mm"))-VALUE(TEXT(H43,"[h]:mm"))&lt;0,"-",TRUE,(E43-D43)+(G43-F43)-H43),"-")</f>
        <v/>
      </c>
      <c r="J43" s="484"/>
      <c r="K43" s="485"/>
      <c r="L43" s="485"/>
      <c r="M43" s="485"/>
      <c r="N43" s="485"/>
      <c r="O43" s="485"/>
      <c r="P43" s="485"/>
      <c r="Q43" s="486"/>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_xlfn.IFS(AND(D43="",F43="",COUNTA($J$43)=0),"○",AND(I43="",COUNTA($J$43)=1),IF($I$43&lt;&gt;"","○","△"),AND(I43&gt;0,COUNTA($J$43)=1),"○",AND(I43="-",COUNTA($J$43)=1),"✕",TRUE,"✕")</f>
        <v>○</v>
      </c>
      <c r="AC43" s="75"/>
      <c r="AD43" s="75" t="str">
        <f t="shared" si="0"/>
        <v>○</v>
      </c>
      <c r="AE43" s="75" t="str" cm="1">
        <f t="array" ref="AE43">_xlfn.IFS(AND(E43&gt;0,D43=""),"✕",AND(G43&gt;0,F43=""),"✕",AND(F43&gt;0,E43&gt;F43),"✕",TRUE,"○")</f>
        <v>○</v>
      </c>
      <c r="AF43" s="189" t="str" cm="1">
        <f t="array" ref="AF43">IF(OR($I$9="管理職/高プロ",$I$9="裁量",$I$9="固定残業代有"),IF(OR(C43="休日",C43="休暇"),IF(AND(D43="",E43="",F43="",G43="",H43="",$J$39=""),"○",_xlfn.IFS(OR(D43&lt;&gt;"",E43&lt;&gt;"",F43&lt;&gt;"",G43&lt;&gt;"",H43&lt;&gt;""),"✕",AND(OR($I$39&gt;0,$I$40&gt;0,$I$41&gt;0,$I$42&gt;0,$I$43&gt;0),COUNTA($J$39)=1),"○",TRUE,"✕")),"○"),"○")</f>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352" t="s">
        <v>10</v>
      </c>
      <c r="B46" s="353"/>
      <c r="C46" s="353"/>
      <c r="D46" s="353"/>
      <c r="E46" s="353"/>
      <c r="F46" s="353"/>
      <c r="G46" s="353"/>
      <c r="H46" s="353"/>
      <c r="I46" s="353"/>
      <c r="J46" s="353"/>
      <c r="K46" s="353"/>
      <c r="L46" s="353"/>
      <c r="M46" s="353"/>
      <c r="N46" s="353"/>
      <c r="O46" s="353"/>
      <c r="P46" s="353"/>
      <c r="Q46" s="354"/>
      <c r="AO46" s="30"/>
      <c r="AP46" s="30"/>
      <c r="AQ46" s="30"/>
      <c r="AR46" s="30"/>
      <c r="AS46" s="30"/>
    </row>
    <row r="47" spans="1:45" ht="10.5" customHeight="1" thickBot="1">
      <c r="A47" s="41"/>
      <c r="B47" s="65"/>
      <c r="C47" s="65"/>
      <c r="D47" s="355"/>
      <c r="E47" s="355"/>
      <c r="F47" s="66"/>
      <c r="G47" s="66"/>
      <c r="H47" s="66"/>
      <c r="I47" s="66"/>
      <c r="J47" s="355"/>
      <c r="K47" s="355"/>
      <c r="L47" s="355"/>
      <c r="M47" s="355"/>
      <c r="N47" s="355"/>
      <c r="O47" s="355"/>
      <c r="P47" s="355"/>
      <c r="Q47" s="356"/>
      <c r="AO47" s="30"/>
      <c r="AP47" s="30"/>
      <c r="AQ47" s="30"/>
      <c r="AR47" s="30"/>
      <c r="AS47" s="30"/>
    </row>
    <row r="48" spans="1:45" ht="17.100000000000001" customHeight="1" thickBot="1">
      <c r="A48" s="11"/>
      <c r="B48" s="357" t="s">
        <v>12</v>
      </c>
      <c r="C48" s="358"/>
      <c r="D48" s="359"/>
      <c r="E48" s="360"/>
      <c r="F48" s="64" t="s">
        <v>13</v>
      </c>
      <c r="G48" s="361"/>
      <c r="H48" s="362"/>
      <c r="I48" s="362"/>
      <c r="J48" s="363"/>
      <c r="K48" s="64" t="s">
        <v>11</v>
      </c>
      <c r="L48" s="410"/>
      <c r="M48" s="362"/>
      <c r="N48" s="362"/>
      <c r="O48" s="362"/>
      <c r="P48" s="36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406" t="s">
        <v>55</v>
      </c>
      <c r="B50" s="406"/>
      <c r="C50" s="406"/>
      <c r="D50" s="406"/>
      <c r="E50" s="406"/>
      <c r="F50" s="406"/>
      <c r="G50" s="406"/>
      <c r="H50" s="406"/>
      <c r="I50" s="406"/>
      <c r="J50" s="406"/>
      <c r="K50" s="406"/>
      <c r="L50" s="406"/>
      <c r="M50" s="406"/>
      <c r="N50" s="406"/>
      <c r="O50" s="406"/>
      <c r="P50" s="406"/>
      <c r="Q50" s="406"/>
      <c r="AO50" s="30"/>
      <c r="AP50" s="30"/>
      <c r="AQ50" s="30"/>
      <c r="AR50" s="30"/>
      <c r="AS50" s="30"/>
    </row>
    <row r="51" spans="1:45" ht="21" customHeight="1">
      <c r="A51" s="407"/>
      <c r="B51" s="407"/>
      <c r="C51" s="407"/>
      <c r="D51" s="407"/>
      <c r="E51" s="407"/>
      <c r="F51" s="407"/>
      <c r="G51" s="407"/>
      <c r="H51" s="407"/>
      <c r="I51" s="407"/>
      <c r="J51" s="407"/>
      <c r="K51" s="407"/>
      <c r="L51" s="407"/>
      <c r="M51" s="407"/>
      <c r="N51" s="407"/>
      <c r="O51" s="407"/>
      <c r="P51" s="407"/>
      <c r="Q51" s="407"/>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408" t="s">
        <v>144</v>
      </c>
      <c r="M53" s="409"/>
      <c r="N53" s="220" t="s">
        <v>21</v>
      </c>
      <c r="O53" s="221"/>
      <c r="P53" s="221"/>
      <c r="Q53" s="221"/>
      <c r="AI53" s="76"/>
    </row>
    <row r="54" spans="1:45" ht="12" hidden="1" outlineLevel="1" thickBot="1">
      <c r="A54" s="222">
        <f>$B$10</f>
        <v>20</v>
      </c>
      <c r="B54" s="223">
        <f>G10</f>
        <v>0</v>
      </c>
      <c r="C54" s="223"/>
      <c r="D54" s="224">
        <f>N10</f>
        <v>0</v>
      </c>
      <c r="E54" s="224">
        <f>COUNTIF($C$13:$C$43,"休暇")</f>
        <v>0</v>
      </c>
      <c r="F54" s="225">
        <f>A54-E54</f>
        <v>20</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97" t="str" cm="1">
        <f t="array" ref="L54">_xlfn.IFS(N54="裁量労働制",L57,N54="固定残業制",L58,N54="管理職",L56,N54="一般従業員",L59,N54="(大学・国研等)管理職",L60,N54="(大学・国研等)裁量労働制",L61,TRUE,"-")</f>
        <v>-</v>
      </c>
      <c r="M54" s="398"/>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20</v>
      </c>
      <c r="B56" s="223">
        <f>B54</f>
        <v>0</v>
      </c>
      <c r="C56" s="223"/>
      <c r="D56" s="233"/>
      <c r="E56" s="224">
        <f>E54</f>
        <v>0</v>
      </c>
      <c r="F56" s="225">
        <f>A56-E56</f>
        <v>20</v>
      </c>
      <c r="G56" s="233">
        <f>G54</f>
        <v>0</v>
      </c>
      <c r="H56" s="224">
        <f>H54</f>
        <v>0</v>
      </c>
      <c r="I56" s="224">
        <f>I54</f>
        <v>0</v>
      </c>
      <c r="J56" s="233">
        <f>J54</f>
        <v>0</v>
      </c>
      <c r="K56" s="219"/>
      <c r="L56" s="397">
        <f>ROUNDDOWN(IF((B56*F56-G56)&gt;=(H56+I56+J56),H56+J56,IF((B56*F56-G56)&lt;=(H56+I56+J56),(B56*F56-G56)*(H56+J56)/(H56+I56+J56))),2)</f>
        <v>0</v>
      </c>
      <c r="M56" s="398"/>
      <c r="N56" s="228" t="s">
        <v>84</v>
      </c>
      <c r="O56" s="228"/>
      <c r="P56" s="228"/>
      <c r="Q56" s="228"/>
    </row>
    <row r="57" spans="1:45" ht="12" hidden="1" outlineLevel="1" thickBot="1">
      <c r="A57" s="222">
        <f>A54</f>
        <v>20</v>
      </c>
      <c r="B57" s="223">
        <f>B54</f>
        <v>0</v>
      </c>
      <c r="C57" s="223"/>
      <c r="D57" s="234">
        <f>D54</f>
        <v>0</v>
      </c>
      <c r="E57" s="224">
        <f>E54</f>
        <v>0</v>
      </c>
      <c r="F57" s="225">
        <f>A57-E57</f>
        <v>20</v>
      </c>
      <c r="G57" s="233">
        <f>G54</f>
        <v>0</v>
      </c>
      <c r="H57" s="224">
        <f>H54</f>
        <v>0</v>
      </c>
      <c r="I57" s="224">
        <f>I54</f>
        <v>0</v>
      </c>
      <c r="J57" s="224">
        <f>J54</f>
        <v>0</v>
      </c>
      <c r="K57" s="219"/>
      <c r="L57" s="397">
        <f>ROUNDDOWN(IF((D57*F57-G57)&gt;=(H57+I57),H57,IF((D57*F57-G57)&lt;(H57+I57),(D57*F57-G57)/(H57+I57)*H57))+J57,2)</f>
        <v>0</v>
      </c>
      <c r="M57" s="398"/>
      <c r="N57" s="228" t="s">
        <v>16</v>
      </c>
      <c r="O57" s="228"/>
      <c r="P57" s="228"/>
      <c r="Q57" s="228"/>
    </row>
    <row r="58" spans="1:45" ht="12" hidden="1" outlineLevel="1" thickBot="1">
      <c r="A58" s="222">
        <f>A54</f>
        <v>20</v>
      </c>
      <c r="B58" s="223">
        <f>B54</f>
        <v>0</v>
      </c>
      <c r="C58" s="223"/>
      <c r="D58" s="234">
        <f>D54</f>
        <v>0</v>
      </c>
      <c r="E58" s="224">
        <f>E54</f>
        <v>0</v>
      </c>
      <c r="F58" s="225">
        <f>A58-E58</f>
        <v>20</v>
      </c>
      <c r="G58" s="233">
        <f>G54</f>
        <v>0</v>
      </c>
      <c r="H58" s="224">
        <f>H54</f>
        <v>0</v>
      </c>
      <c r="I58" s="224">
        <f>I54</f>
        <v>0</v>
      </c>
      <c r="J58" s="224">
        <f>J54</f>
        <v>0</v>
      </c>
      <c r="K58" s="219"/>
      <c r="L58" s="397">
        <f>ROUNDDOWN(IF((B58*F58-G58)&gt;=(H58+I58),H58,IF((H58+I58)&lt;(B58*F58-G58+D58),(B58*F58-G58)*H58/(H58+I58),(B58*F58-G58)*H58/(H58+I58)+((H58+I58)-(B58*F58-G58+D58))*H58/(H58+I58)))+J58,2)</f>
        <v>0</v>
      </c>
      <c r="M58" s="398"/>
      <c r="N58" s="228" t="s">
        <v>17</v>
      </c>
      <c r="O58" s="228"/>
      <c r="P58" s="228"/>
      <c r="Q58" s="228"/>
    </row>
    <row r="59" spans="1:45" ht="12" hidden="1" outlineLevel="1" thickBot="1">
      <c r="A59" s="235"/>
      <c r="B59" s="235"/>
      <c r="C59" s="235"/>
      <c r="D59" s="236"/>
      <c r="E59" s="236"/>
      <c r="F59" s="236"/>
      <c r="G59" s="236"/>
      <c r="H59" s="236"/>
      <c r="I59" s="236"/>
      <c r="J59" s="236"/>
      <c r="K59" s="235"/>
      <c r="L59" s="397">
        <f>H54+J54</f>
        <v>0</v>
      </c>
      <c r="M59" s="398"/>
      <c r="N59" s="228" t="s">
        <v>18</v>
      </c>
      <c r="O59" s="228"/>
      <c r="P59" s="228"/>
      <c r="Q59" s="228"/>
    </row>
    <row r="60" spans="1:45" ht="14.25" hidden="1" outlineLevel="1" thickBot="1">
      <c r="A60" s="222">
        <f>A54</f>
        <v>20</v>
      </c>
      <c r="B60" s="223">
        <f>B54</f>
        <v>0</v>
      </c>
      <c r="C60" s="223"/>
      <c r="D60" s="234"/>
      <c r="E60" s="224">
        <f>E54</f>
        <v>0</v>
      </c>
      <c r="F60" s="225">
        <f>A60-E60</f>
        <v>20</v>
      </c>
      <c r="G60" s="233"/>
      <c r="H60" s="224">
        <f>H54</f>
        <v>0</v>
      </c>
      <c r="I60" s="224">
        <f>I54</f>
        <v>0</v>
      </c>
      <c r="J60" s="224">
        <f>J54</f>
        <v>0</v>
      </c>
      <c r="K60" s="219"/>
      <c r="L60" s="397">
        <f>ROUNDDOWN(IF((A60*B60)&gt;=(H60+J60+I60),(A60*B60),IF((A60*B60)&lt;(H60+J60+I60),(H60+J60+I60))),2)</f>
        <v>0</v>
      </c>
      <c r="M60" s="399"/>
      <c r="N60" s="237" t="s">
        <v>108</v>
      </c>
      <c r="O60" s="228"/>
      <c r="P60" s="228"/>
      <c r="Q60" s="228"/>
    </row>
    <row r="61" spans="1:45" ht="14.25" hidden="1" outlineLevel="1" thickBot="1">
      <c r="A61" s="222">
        <f>A54</f>
        <v>20</v>
      </c>
      <c r="B61" s="223">
        <f>B54</f>
        <v>0</v>
      </c>
      <c r="C61" s="223"/>
      <c r="D61" s="234">
        <f>D54</f>
        <v>0</v>
      </c>
      <c r="E61" s="224">
        <f>E54</f>
        <v>0</v>
      </c>
      <c r="F61" s="225">
        <f>A61-E61</f>
        <v>20</v>
      </c>
      <c r="G61" s="233">
        <f>G54</f>
        <v>0</v>
      </c>
      <c r="H61" s="224">
        <f>H54</f>
        <v>0</v>
      </c>
      <c r="I61" s="224">
        <f>I54</f>
        <v>0</v>
      </c>
      <c r="J61" s="224">
        <f>J54</f>
        <v>0</v>
      </c>
      <c r="K61" s="219"/>
      <c r="L61" s="397">
        <f>ROUNDDOWN(IF((A61*D61)+G61&gt;=(H61+J61+I61),(A61*D61)+G61,IF((A61*D61)+G61&lt;(H61+J61+I61),(H61+J61+I61))),2)</f>
        <v>0</v>
      </c>
      <c r="M61" s="399"/>
      <c r="N61" s="237" t="s">
        <v>109</v>
      </c>
      <c r="O61" s="228"/>
      <c r="P61" s="228"/>
      <c r="Q61" s="228"/>
    </row>
    <row r="62" spans="1:45" ht="12" hidden="1" outlineLevel="1" thickBot="1">
      <c r="A62" s="235"/>
      <c r="B62" s="235"/>
      <c r="C62" s="235"/>
      <c r="D62" s="235"/>
      <c r="E62" s="235"/>
      <c r="F62" s="235"/>
      <c r="G62" s="235"/>
      <c r="H62" s="235"/>
      <c r="I62" s="235"/>
      <c r="J62" s="235"/>
      <c r="K62" s="235"/>
      <c r="L62" s="238"/>
      <c r="M62" s="238"/>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40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01"/>
      <c r="D64" s="402" t="str" cm="1">
        <f t="array" ref="D64">IF(AND(B95="",B126="",B157=""),"●",IF(_xlfn.IFS($N$54="管理職",B95,$N$54="裁量労働制",B126,$N$54="固定残業制",B157,TRUE,"")=0,"",_xlfn.IFS($N$54="管理職",B95,$N$54="裁量労働制",B126,$N$54="固定残業制",B157,TRUE,"")))</f>
        <v/>
      </c>
      <c r="E64" s="403"/>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40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05"/>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424"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25"/>
      <c r="N68" s="425"/>
      <c r="O68" s="426"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7"/>
      <c r="Q68" s="119"/>
    </row>
    <row r="69" spans="1:18" ht="16.5" customHeight="1">
      <c r="A69" s="115"/>
      <c r="B69" s="428"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9"/>
      <c r="D69" s="430"/>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1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1"/>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414" t="str" cm="1">
        <f t="array" ref="B71">IF(AND(B101="",B132="",B163=""),"●",IF(_xlfn.IFS($N$54="管理職",B101,$N$54="裁量労働制",B132,$N$54="固定残業制",B163,TRUE,"")=0,"",_xlfn.IFS($N$54="管理職",B101,$N$54="裁量労働制",B132,$N$54="固定残業制",B163,TRUE,"")))</f>
        <v/>
      </c>
      <c r="C71" s="414"/>
      <c r="D71" s="414"/>
      <c r="E71" s="414"/>
      <c r="F71" s="414"/>
      <c r="G71" s="432" t="str" cm="1">
        <f t="array" ref="G71">IF(AND(H101="",H132="",H163=""),"●",IF(_xlfn.IFS($N$54="管理職",H101,$N$54="裁量労働制",H132,$N$54="固定残業制",H163,TRUE,"")=0,"",_xlfn.IFS($N$54="管理職",H101,$N$54="裁量労働制",H132,$N$54="固定残業制",H163,TRUE,"")))</f>
        <v/>
      </c>
      <c r="H71" s="432"/>
      <c r="I71" s="80"/>
      <c r="J71" s="80"/>
      <c r="K71" s="239"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411" t="str" cm="1">
        <f t="array" ref="B72">IF(AND(B102="",B133="",B164=""),"●",IF(_xlfn.IFS($N$54="管理職",B102,$N$54="裁量労働制",B133,$N$54="固定残業制",B164,TRUE,"")=0,"",_xlfn.IFS($N$54="管理職",B102,$N$54="裁量労働制",B133,$N$54="固定残業制",B164,TRUE,"")))</f>
        <v/>
      </c>
      <c r="C72" s="412"/>
      <c r="D72" s="413"/>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0"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414" t="str" cm="1">
        <f t="array" ref="B76">IF(AND(B106="",B137="",B166=""),"●",IF(_xlfn.IFS($N$54="管理職",B106,$N$54="裁量労働制",B137,$N$54="固定残業制",B166,TRUE,"")=0,"",_xlfn.IFS($N$54="管理職",B106,$N$54="裁量労働制",B137,$N$54="固定残業制",B166,TRUE,"")))</f>
        <v/>
      </c>
      <c r="C76" s="414"/>
      <c r="D76" s="414"/>
      <c r="E76" s="414"/>
      <c r="F76" s="414"/>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415" t="str" cm="1">
        <f t="array" ref="B78">IF(AND(B108="",B139="",B168=""),"●",IF(_xlfn.IFS($N$54="管理職",B108,$N$54="裁量労働制",B139,$N$54="固定残業制",B168,TRUE,"")=0,"",_xlfn.IFS($N$54="管理職",B108,$N$54="裁量労働制",B139,$N$54="固定残業制",B168,TRUE,"")))</f>
        <v/>
      </c>
      <c r="C78" s="416"/>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2"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417" t="str" cm="1">
        <f t="array" ref="B83">IF(AND(B114="",B145="",B174=""),"●",IF(_xlfn.IFS($N$54="管理職",B114,$N$54="裁量労働制",B145,$N$54="固定残業制",B174,TRUE,"")=0,"",_xlfn.IFS($N$54="管理職",B114,$N$54="裁量労働制",B145,$N$54="固定残業制",B174,TRUE,"")))</f>
        <v/>
      </c>
      <c r="C83" s="418"/>
      <c r="D83" s="418"/>
      <c r="E83" s="419"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420"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421" t="str" cm="1">
        <f t="array" ref="B84">IF(AND(B115="",B146="",B175=""),"●",IF(_xlfn.IFS($N$54="管理職",B115,$N$54="裁量労働制",B146,$N$54="固定残業制",B175,TRUE,"")=0,"",_xlfn.IFS($N$54="管理職",B115,$N$54="裁量労働制",B146,$N$54="固定残業制",B175,TRUE,"")))</f>
        <v/>
      </c>
      <c r="C84" s="422" t="str" cm="1">
        <f t="array" ref="C84">IF(AND(C115="",C146="",C175=""),"●",IF(_xlfn.IFS($N$54="管理職",C115,$N$54="裁量労働制",C146,$N$54="固定残業制",C175,TRUE,"")=0,"",_xlfn.IFS($N$54="管理職",C115,$N$54="裁量労働制",C146,$N$54="固定残業制",C175,TRUE,"")))</f>
        <v>●</v>
      </c>
      <c r="D84" s="423"/>
      <c r="E84" s="418"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420"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417" t="str" cm="1">
        <f t="array" ref="B87">IF(AND(B118="",B149="",B178=""),"●",IF(_xlfn.IFS($N$54="管理職",B118,$N$54="裁量労働制",B149,$N$54="固定残業制",B178,TRUE,"")=0,"",_xlfn.IFS($N$54="管理職",B118,$N$54="裁量労働制",B149,$N$54="固定残業制",B178,TRUE,"")))</f>
        <v/>
      </c>
      <c r="C87" s="418"/>
      <c r="D87" s="418"/>
      <c r="E87" s="419"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420"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421" t="str" cm="1">
        <f t="array" ref="B88">IF(AND(B119="",B150="",B179=""),"●",IF(_xlfn.IFS($N$54="管理職",B119,$N$54="裁量労働制",B150,$N$54="固定残業制",B179,TRUE,"")=0,"",_xlfn.IFS($N$54="管理職",B119,$N$54="裁量労働制",B150,$N$54="固定残業制",B179,TRUE,"")))</f>
        <v/>
      </c>
      <c r="C88" s="422" t="str" cm="1">
        <f t="array" ref="C88">IF(AND(C119="",C150="",C179=""),"●",IF(_xlfn.IFS($N$54="管理職",C119,$N$54="裁量労働制",C150,$N$54="固定残業制",C179,TRUE,"")=0,"",_xlfn.IFS($N$54="管理職",C119,$N$54="裁量労働制",C150,$N$54="固定残業制",C179,TRUE,"")))</f>
        <v>●</v>
      </c>
      <c r="D88" s="423"/>
      <c r="E88" s="418"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420"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419" t="str" cm="1">
        <f t="array" ref="G90">IF(AND(G121="",G152="",G181=""),"●",IF(_xlfn.IFS($N$54="管理職",G121,$N$54="裁量労働制",G152,$N$54="固定残業制",G181,TRUE,"")=0,"",_xlfn.IFS($N$54="管理職",G121,$N$54="裁量労働制",G152,$N$54="固定残業制",G181,TRUE,"")))</f>
        <v/>
      </c>
      <c r="H90" s="3"/>
      <c r="I90" s="3"/>
      <c r="J90" s="243" t="str" cm="1">
        <f t="array" ref="J90">IF(AND(J121="",J152="",J181=""),"●",IF(_xlfn.IFS($N$54="管理職",J121,$N$54="裁量労働制",J152,$N$54="固定残業制",J181,TRUE,"")=0,"",_xlfn.IFS($N$54="管理職",J121,$N$54="裁量労働制",J152,$N$54="固定残業制",J181,TRUE,"")))</f>
        <v/>
      </c>
      <c r="K90" s="88"/>
      <c r="L90" s="44"/>
      <c r="M90" s="440" t="str" cm="1">
        <f t="array" ref="M90">IF(AND(M121="",M152="",M181=""),"●",IF(_xlfn.IFS($N$54="管理職",M121,$N$54="裁量労働制",M152,$N$54="固定残業制",M181,TRUE,"")=0,"",_xlfn.IFS($N$54="管理職",M121,$N$54="裁量労働制",M152,$N$54="固定残業制",M181,TRUE,"")))</f>
        <v/>
      </c>
      <c r="N90" s="441"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442" t="str" cm="1">
        <f t="array" ref="B91">IF(AND(B122="",B153="",B182=""),"●",IF(_xlfn.IFS($N$54="管理職",B122,$N$54="裁量労働制",B153,$N$54="固定残業制",B182,TRUE,"")=0,"",_xlfn.IFS($N$54="管理職",B122,$N$54="裁量労働制",B153,$N$54="固定残業制",B182,TRUE,"")))</f>
        <v/>
      </c>
      <c r="C91" s="423" t="str" cm="1">
        <f t="array" ref="C91">IF(AND(C122="",C153="",C182=""),"●",IF(_xlfn.IFS($N$54="管理職",C122,$N$54="裁量労働制",C153,$N$54="固定残業制",C182,TRUE,"")=0,"",_xlfn.IFS($N$54="管理職",C122,$N$54="裁量労働制",C153,$N$54="固定残業制",C182,TRUE,"")))</f>
        <v>●</v>
      </c>
      <c r="D91" s="139"/>
      <c r="E91" s="87"/>
      <c r="F91" s="244" t="str" cm="1">
        <f t="array" ref="F91">IF(AND(F122="",F153="",F182=""),"●",IF(_xlfn.IFS($N$54="管理職",F122,$N$54="裁量労働制",F153,$N$54="固定残業制",F182,TRUE,"")=0,"",_xlfn.IFS($N$54="管理職",F122,$N$54="裁量労働制",F153,$N$54="固定残業制",F182,TRUE,"")))</f>
        <v/>
      </c>
      <c r="G91" s="418"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50" t="s">
        <v>56</v>
      </c>
      <c r="B93" s="245" t="s">
        <v>135</v>
      </c>
      <c r="C93" s="246"/>
      <c r="D93" s="247"/>
      <c r="E93" s="247"/>
      <c r="F93" s="247"/>
      <c r="G93" s="247"/>
      <c r="H93" s="247"/>
      <c r="I93" s="247"/>
      <c r="J93" s="248"/>
      <c r="K93" s="248"/>
      <c r="L93" s="248"/>
      <c r="M93" s="248"/>
      <c r="N93" s="248"/>
      <c r="O93" s="248"/>
      <c r="P93" s="248"/>
      <c r="Q93" s="251"/>
    </row>
    <row r="94" spans="1:18" ht="16.5" hidden="1" outlineLevel="1">
      <c r="A94" s="252"/>
      <c r="B94" s="253" t="str">
        <f>$A$53</f>
        <v>所定労働日数(日/月)</v>
      </c>
      <c r="C94" s="249"/>
      <c r="D94" s="252"/>
      <c r="E94" s="236">
        <f>$A$54</f>
        <v>20</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20</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464">
        <f>O95</f>
        <v>0</v>
      </c>
      <c r="C99" s="465"/>
      <c r="D99" s="275"/>
      <c r="E99" s="276" t="str" cm="1">
        <f t="array" ref="E99">_xlfn.IFS(B99&lt;G99,"＜",B99&gt;=G99,"≧",TRUE,"")</f>
        <v>≧</v>
      </c>
      <c r="F99" s="257"/>
      <c r="G99" s="277">
        <f>$H$54+$I$54+$J$54</f>
        <v>0</v>
      </c>
      <c r="H99" s="252" t="s">
        <v>57</v>
      </c>
      <c r="I99" s="263" t="s">
        <v>58</v>
      </c>
      <c r="J99" s="277">
        <f>$H$54</f>
        <v>0</v>
      </c>
      <c r="K99" s="276" t="s">
        <v>86</v>
      </c>
      <c r="L99" s="439">
        <f>$I$54</f>
        <v>0</v>
      </c>
      <c r="M99" s="46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49"/>
      <c r="D100" s="275"/>
      <c r="E100" s="275"/>
      <c r="F100" s="275"/>
      <c r="G100" s="252"/>
      <c r="H100" s="277"/>
      <c r="I100" s="275" t="s">
        <v>87</v>
      </c>
      <c r="J100" s="275" t="s">
        <v>87</v>
      </c>
      <c r="K100" s="275" t="s">
        <v>87</v>
      </c>
      <c r="L100" s="249"/>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49"/>
      <c r="D101" s="275"/>
      <c r="E101" s="276"/>
      <c r="F101" s="266"/>
      <c r="G101" s="257"/>
      <c r="H101" s="277"/>
      <c r="I101" s="252"/>
      <c r="J101" s="263"/>
      <c r="K101" s="277"/>
      <c r="L101" s="249"/>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49"/>
      <c r="D102" s="275"/>
      <c r="E102" s="276"/>
      <c r="F102" s="277">
        <f>$H$54</f>
        <v>0</v>
      </c>
      <c r="G102" s="263"/>
      <c r="H102" s="252" t="s">
        <v>86</v>
      </c>
      <c r="I102" s="257"/>
      <c r="J102" s="256" t="str">
        <f>$J$53</f>
        <v>休日NEDO従事時間(h/月)</v>
      </c>
      <c r="K102" s="277"/>
      <c r="L102" s="249"/>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49"/>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49"/>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49"/>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49"/>
      <c r="D106" s="275"/>
      <c r="E106" s="219"/>
      <c r="F106" s="266"/>
      <c r="G106" s="277"/>
      <c r="H106" s="249"/>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439"/>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433">
        <f>O95</f>
        <v>0</v>
      </c>
      <c r="C108" s="434"/>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438"/>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49"/>
      <c r="D125" s="252"/>
      <c r="E125" s="236">
        <f>$A$54</f>
        <v>20</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20</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433">
        <f>O126</f>
        <v>0</v>
      </c>
      <c r="C130" s="434"/>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49"/>
      <c r="D131" s="275" t="s">
        <v>87</v>
      </c>
      <c r="E131" s="275" t="s">
        <v>87</v>
      </c>
      <c r="F131" s="275" t="s">
        <v>87</v>
      </c>
      <c r="G131" s="252"/>
      <c r="H131" s="277"/>
      <c r="I131" s="252"/>
      <c r="J131" s="263"/>
      <c r="K131" s="277"/>
      <c r="L131" s="249"/>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49"/>
      <c r="D132" s="275"/>
      <c r="E132" s="276"/>
      <c r="F132" s="266"/>
      <c r="G132" s="257"/>
      <c r="H132" s="277"/>
      <c r="I132" s="252"/>
      <c r="J132" s="263"/>
      <c r="K132" s="277"/>
      <c r="L132" s="249"/>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49"/>
      <c r="D133" s="275"/>
      <c r="E133" s="276"/>
      <c r="F133" s="277">
        <f>$H$54</f>
        <v>0</v>
      </c>
      <c r="G133" s="263"/>
      <c r="H133" s="277"/>
      <c r="I133" s="252"/>
      <c r="J133" s="263"/>
      <c r="K133" s="277"/>
      <c r="L133" s="249"/>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49"/>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49"/>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49"/>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49"/>
      <c r="D137" s="275"/>
      <c r="E137" s="219"/>
      <c r="F137" s="266"/>
      <c r="G137" s="277"/>
      <c r="H137" s="249"/>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49"/>
      <c r="J138" s="230"/>
      <c r="K138" s="232">
        <f>$H$54</f>
        <v>0</v>
      </c>
      <c r="L138" s="219"/>
      <c r="M138" s="435"/>
      <c r="N138" s="261"/>
      <c r="O138" s="437"/>
      <c r="P138" s="439"/>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433">
        <f>$O$126</f>
        <v>0</v>
      </c>
      <c r="C139" s="434"/>
      <c r="D139" s="275"/>
      <c r="E139" s="261" t="s">
        <v>51</v>
      </c>
      <c r="F139" s="300" t="str">
        <f>"("&amp;$H$138&amp;" "&amp;$K$138&amp;" + "&amp;$I$53&amp;" "&amp;$I$54&amp;")"</f>
        <v>(NEDO事業の従事時間(h/月) 0 + 他の公的事業従事時間(h/月) 0)</v>
      </c>
      <c r="G139" s="291"/>
      <c r="H139" s="292"/>
      <c r="I139" s="292"/>
      <c r="J139" s="292"/>
      <c r="K139" s="292"/>
      <c r="L139" s="292"/>
      <c r="M139" s="436"/>
      <c r="N139" s="296"/>
      <c r="O139" s="438"/>
      <c r="P139" s="438"/>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49"/>
      <c r="D156" s="252"/>
      <c r="E156" s="301">
        <f>A54</f>
        <v>20</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20</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462"/>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445" t="str">
        <f>TEXT($B$58*$F$58-G58,"###.00")&amp;" /固定除く"</f>
        <v>.00 /固定除く</v>
      </c>
      <c r="C161" s="438"/>
      <c r="D161" s="438"/>
      <c r="E161" s="276" t="str" cm="1">
        <f t="array" ref="E161">_xlfn.IFS(($B$58*$F$58-G58)&lt;G161,"＜",($B$58*$F$58-G58)&gt;=G161,"≧",TRUE,"")</f>
        <v>≧</v>
      </c>
      <c r="F161" s="257"/>
      <c r="G161" s="277">
        <f>$H$54+$I$54</f>
        <v>0</v>
      </c>
      <c r="H161" s="303" t="s">
        <v>57</v>
      </c>
      <c r="I161" s="263"/>
      <c r="J161" s="463">
        <f>$H$54</f>
        <v>0</v>
      </c>
      <c r="K161" s="438"/>
      <c r="L161" s="308"/>
      <c r="M161" s="296"/>
      <c r="N161" s="303" t="s">
        <v>61</v>
      </c>
      <c r="O161" s="296">
        <f>$I$54</f>
        <v>0</v>
      </c>
      <c r="P161" s="462"/>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49"/>
      <c r="D162" s="275"/>
      <c r="E162" s="276"/>
      <c r="F162" s="257"/>
      <c r="G162" s="252"/>
      <c r="H162" s="277"/>
      <c r="I162" s="252"/>
      <c r="J162" s="263"/>
      <c r="K162" s="277"/>
      <c r="L162" s="249"/>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437"/>
      <c r="P163" s="462"/>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445" t="str">
        <f>TEXT($B$58*$F$58+$D$58-G58,"###.00")&amp;" /固定含む"</f>
        <v>.00 /固定含む</v>
      </c>
      <c r="C164" s="438"/>
      <c r="D164" s="438"/>
      <c r="E164" s="276" t="str" cm="1">
        <f t="array" ref="E164">_xlfn.IFS(($B$58*$F$58+$D$58-G58)&lt;G164,"＜",($B$58*$F$58+$D$58-G58)&gt;=G164,"≧",TRUE,"")</f>
        <v>≧</v>
      </c>
      <c r="F164" s="257"/>
      <c r="G164" s="277">
        <f>$H$54+$I$54</f>
        <v>0</v>
      </c>
      <c r="H164" s="303" t="s">
        <v>57</v>
      </c>
      <c r="I164" s="277"/>
      <c r="J164" s="310">
        <f>$H$54</f>
        <v>0</v>
      </c>
      <c r="K164" s="276"/>
      <c r="L164" s="311" t="s">
        <v>61</v>
      </c>
      <c r="M164" s="296"/>
      <c r="N164" s="296">
        <f>$I$54</f>
        <v>0</v>
      </c>
      <c r="O164" s="438"/>
      <c r="P164" s="462"/>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49"/>
      <c r="D165" s="275" t="s">
        <v>87</v>
      </c>
      <c r="E165" s="275" t="s">
        <v>87</v>
      </c>
      <c r="F165" s="275" t="s">
        <v>87</v>
      </c>
      <c r="G165" s="252"/>
      <c r="H165" s="277"/>
      <c r="I165" s="252"/>
      <c r="J165" s="263"/>
      <c r="K165" s="277"/>
      <c r="L165" s="249"/>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49"/>
      <c r="D166" s="275" t="s">
        <v>87</v>
      </c>
      <c r="E166" s="275" t="s">
        <v>87</v>
      </c>
      <c r="F166" s="275" t="s">
        <v>87</v>
      </c>
      <c r="G166" s="252"/>
      <c r="H166" s="277"/>
      <c r="I166" s="252"/>
      <c r="J166" s="263"/>
      <c r="K166" s="277"/>
      <c r="L166" s="249"/>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49"/>
      <c r="D167" s="275" t="s">
        <v>87</v>
      </c>
      <c r="E167" s="275" t="s">
        <v>87</v>
      </c>
      <c r="F167" s="275" t="s">
        <v>87</v>
      </c>
      <c r="G167" s="252"/>
      <c r="H167" s="277"/>
      <c r="I167" s="235"/>
      <c r="J167" s="263"/>
      <c r="K167" s="277"/>
      <c r="L167" s="249"/>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49"/>
      <c r="D168" s="275" t="s">
        <v>87</v>
      </c>
      <c r="E168" s="275" t="s">
        <v>87</v>
      </c>
      <c r="F168" s="275" t="s">
        <v>87</v>
      </c>
      <c r="G168" s="252"/>
      <c r="H168" s="277"/>
      <c r="I168" s="252"/>
      <c r="J168" s="263"/>
      <c r="K168" s="277"/>
      <c r="L168" s="249"/>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49"/>
      <c r="D169" s="275"/>
      <c r="E169" s="275"/>
      <c r="F169" s="275"/>
      <c r="G169" s="252"/>
      <c r="H169" s="277"/>
      <c r="I169" s="252"/>
      <c r="J169" s="263"/>
      <c r="K169" s="277"/>
      <c r="L169" s="249"/>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49"/>
      <c r="C170" s="249"/>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49"/>
      <c r="D171" s="275"/>
      <c r="E171" s="276"/>
      <c r="F171" s="277">
        <f>H54</f>
        <v>0</v>
      </c>
      <c r="G171" s="263"/>
      <c r="H171" s="277"/>
      <c r="I171" s="252"/>
      <c r="J171" s="263"/>
      <c r="K171" s="277"/>
      <c r="L171" s="249"/>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49"/>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49"/>
      <c r="C173" s="249"/>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437" t="s">
        <v>51</v>
      </c>
      <c r="F174" s="252"/>
      <c r="G174" s="252"/>
      <c r="H174" s="267" t="str">
        <f>$H$53</f>
        <v>NEDO事業の従事時間(h/月)</v>
      </c>
      <c r="I174" s="249"/>
      <c r="J174" s="230"/>
      <c r="K174" s="232">
        <f>$H$54</f>
        <v>0</v>
      </c>
      <c r="L174" s="219"/>
      <c r="M174" s="219"/>
      <c r="N174" s="461"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445" t="str">
        <f>TEXT($B$58*$F$58-G58,"###.00")&amp;" /固定除く"</f>
        <v>.00 /固定除く</v>
      </c>
      <c r="C175" s="438"/>
      <c r="D175" s="438"/>
      <c r="E175" s="438"/>
      <c r="F175" s="300" t="str">
        <f>H174&amp;" "&amp;K$174&amp;" + "&amp;$I$53&amp;" "&amp;$I$54</f>
        <v>NEDO事業の従事時間(h/月) 0 + 他の公的事業従事時間(h/月) 0</v>
      </c>
      <c r="G175" s="291"/>
      <c r="H175" s="292"/>
      <c r="I175" s="292"/>
      <c r="J175" s="292"/>
      <c r="K175" s="292"/>
      <c r="L175" s="292"/>
      <c r="M175" s="219"/>
      <c r="N175" s="461"/>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49"/>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49"/>
      <c r="C177" s="249"/>
      <c r="D177" s="275"/>
      <c r="E177" s="219"/>
      <c r="F177" s="266"/>
      <c r="G177" s="277"/>
      <c r="H177" s="249"/>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437" t="s">
        <v>51</v>
      </c>
      <c r="F178" s="252"/>
      <c r="G178" s="252"/>
      <c r="H178" s="267" t="str">
        <f>$H$53</f>
        <v>NEDO事業の従事時間(h/月)</v>
      </c>
      <c r="I178" s="249"/>
      <c r="J178" s="230"/>
      <c r="K178" s="232">
        <f>$H$54</f>
        <v>0</v>
      </c>
      <c r="L178" s="219"/>
      <c r="M178" s="219"/>
      <c r="N178" s="461"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445" t="str">
        <f>TEXT($B$58*$F$58-G58,"###.00")&amp;" /固定除く"</f>
        <v>.00 /固定除く</v>
      </c>
      <c r="C179" s="438"/>
      <c r="D179" s="438"/>
      <c r="E179" s="438"/>
      <c r="F179" s="300" t="str">
        <f>H178&amp;" "&amp;K$174&amp;" + "&amp;$I$53&amp;" "&amp;$I$54</f>
        <v>NEDO事業の従事時間(h/月) 0 + 他の公的事業従事時間(h/月) 0</v>
      </c>
      <c r="G179" s="291"/>
      <c r="H179" s="292"/>
      <c r="I179" s="292"/>
      <c r="J179" s="292"/>
      <c r="K179" s="292"/>
      <c r="L179" s="292"/>
      <c r="M179" s="219"/>
      <c r="N179" s="461"/>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49"/>
      <c r="D180" s="275"/>
      <c r="E180" s="219"/>
      <c r="F180" s="266"/>
      <c r="G180" s="280" t="s">
        <v>61</v>
      </c>
      <c r="H180" s="249"/>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49"/>
      <c r="D181" s="257"/>
      <c r="E181" s="257"/>
      <c r="F181" s="319" t="str">
        <f>$O$156</f>
        <v>所定労働時間(h/月)</v>
      </c>
      <c r="G181" s="437" t="s">
        <v>51</v>
      </c>
      <c r="H181" s="252"/>
      <c r="I181" s="252"/>
      <c r="J181" s="267" t="str">
        <f>$H$53</f>
        <v>NEDO事業の従事時間(h/月)</v>
      </c>
      <c r="K181" s="249"/>
      <c r="L181" s="230"/>
      <c r="M181" s="443">
        <f>$H$54</f>
        <v>0</v>
      </c>
      <c r="N181" s="444"/>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445" t="str">
        <f>"( "&amp;H58+I58</f>
        <v>( 0</v>
      </c>
      <c r="C182" s="438"/>
      <c r="D182" s="320"/>
      <c r="E182" s="275"/>
      <c r="F182" s="288" t="str">
        <f>"ー　 "&amp;B58*F58-G58+D58&amp;"/固定含む )"</f>
        <v>ー　 0/固定含む )</v>
      </c>
      <c r="G182" s="438"/>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49"/>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49"/>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20</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433">
        <f>O188</f>
        <v>0</v>
      </c>
      <c r="C192" s="434"/>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49"/>
      <c r="D193" s="275"/>
      <c r="E193" s="275"/>
      <c r="F193" s="275"/>
      <c r="G193" s="252"/>
      <c r="H193" s="277"/>
      <c r="I193" s="252"/>
      <c r="J193" s="263"/>
      <c r="K193" s="277"/>
      <c r="L193" s="249"/>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49"/>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20</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433">
        <f>O219</f>
        <v>0</v>
      </c>
      <c r="C223" s="434"/>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49"/>
      <c r="D224" s="275"/>
      <c r="E224" s="275"/>
      <c r="F224" s="275"/>
      <c r="G224" s="252"/>
      <c r="H224" s="277"/>
      <c r="I224" s="252"/>
      <c r="J224" s="263"/>
      <c r="K224" s="277"/>
      <c r="L224" s="249"/>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1QBx4Hq93IBIyma7udcsEw+sV8yXBjgIPXnV5F5KlqoyqJqtDtPhynti73MYAtdWnFG+ieLtgT4MIG2xx6u6Zg==" saltValue="a3V0dqjxOAQFMT+RbSv9HQ==" spinCount="100000" sheet="1" formatRows="0" selectLockedCells="1"/>
  <dataConsolidate/>
  <mergeCells count="115">
    <mergeCell ref="Y1:Y12"/>
    <mergeCell ref="E6:P6"/>
    <mergeCell ref="C7:D7"/>
    <mergeCell ref="C10:D10"/>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E7:P7"/>
    <mergeCell ref="C8:D8"/>
    <mergeCell ref="E8:H8"/>
    <mergeCell ref="N8:P8"/>
    <mergeCell ref="R1:R3"/>
    <mergeCell ref="D47:E47"/>
    <mergeCell ref="J47:Q47"/>
    <mergeCell ref="B48:C48"/>
    <mergeCell ref="D48:E48"/>
    <mergeCell ref="G48:J48"/>
    <mergeCell ref="A50:Q51"/>
    <mergeCell ref="A46:Q46"/>
    <mergeCell ref="J43:Q43"/>
    <mergeCell ref="O10:P10"/>
    <mergeCell ref="A11:A12"/>
    <mergeCell ref="B11:B12"/>
    <mergeCell ref="C11:C12"/>
    <mergeCell ref="D11:G11"/>
    <mergeCell ref="H11:H12"/>
    <mergeCell ref="I11:I12"/>
    <mergeCell ref="J11:Q12"/>
    <mergeCell ref="A9:A10"/>
    <mergeCell ref="E9:H9"/>
    <mergeCell ref="I9:J9"/>
    <mergeCell ref="N9:P9"/>
    <mergeCell ref="L48:P48"/>
    <mergeCell ref="L60:M60"/>
    <mergeCell ref="L61:M61"/>
    <mergeCell ref="B64:C64"/>
    <mergeCell ref="D64:E64"/>
    <mergeCell ref="B65:C65"/>
    <mergeCell ref="L68:N68"/>
    <mergeCell ref="L53:M53"/>
    <mergeCell ref="L54:M54"/>
    <mergeCell ref="L56:M56"/>
    <mergeCell ref="L57:M57"/>
    <mergeCell ref="L58:M58"/>
    <mergeCell ref="L59:M59"/>
    <mergeCell ref="B76:F76"/>
    <mergeCell ref="B78:C78"/>
    <mergeCell ref="B83:D83"/>
    <mergeCell ref="E83:E84"/>
    <mergeCell ref="N83:N84"/>
    <mergeCell ref="B84:D84"/>
    <mergeCell ref="O68:P68"/>
    <mergeCell ref="B69:D69"/>
    <mergeCell ref="L69:M69"/>
    <mergeCell ref="B71:F71"/>
    <mergeCell ref="G71:H71"/>
    <mergeCell ref="B72:D72"/>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G181:G182"/>
    <mergeCell ref="M181:N181"/>
    <mergeCell ref="B182:C182"/>
    <mergeCell ref="B192:C192"/>
    <mergeCell ref="B223:C223"/>
    <mergeCell ref="J13:Q14"/>
    <mergeCell ref="J15:Q21"/>
    <mergeCell ref="J22:Q28"/>
    <mergeCell ref="J29:Q35"/>
    <mergeCell ref="J36:Q42"/>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s>
  <phoneticPr fontId="2"/>
  <conditionalFormatting sqref="A13:I43">
    <cfRule type="expression" dxfId="447" priority="91">
      <formula>OR($C13="休暇",$C13="休日")</formula>
    </cfRule>
  </conditionalFormatting>
  <conditionalFormatting sqref="B13:B43">
    <cfRule type="expression" dxfId="446" priority="89">
      <formula>$B13="日"</formula>
    </cfRule>
    <cfRule type="expression" dxfId="445" priority="90">
      <formula>$B13="土"</formula>
    </cfRule>
  </conditionalFormatting>
  <conditionalFormatting sqref="B64 B68 F68 B71">
    <cfRule type="expression" dxfId="444" priority="35">
      <formula>OR($N$54="管理職",$N$54="裁量労働制",$N$54="固定残業制")</formula>
    </cfRule>
  </conditionalFormatting>
  <conditionalFormatting sqref="B64 B68 F68">
    <cfRule type="expression" dxfId="443" priority="3">
      <formula>OR($N$54="(大学・国研等)管理職",$N$54="(大学・国研等)裁量労働制")</formula>
    </cfRule>
  </conditionalFormatting>
  <conditionalFormatting sqref="B76">
    <cfRule type="expression" dxfId="442" priority="15">
      <formula>OR($N$54="管理職",$N$54="裁量労働制")</formula>
    </cfRule>
  </conditionalFormatting>
  <conditionalFormatting sqref="B77">
    <cfRule type="expression" dxfId="441" priority="29">
      <formula>OR($N$54="管理職",$N$54="裁量労働制")</formula>
    </cfRule>
  </conditionalFormatting>
  <conditionalFormatting sqref="B80">
    <cfRule type="expression" dxfId="440" priority="27">
      <formula>$N$54="固定残業制"</formula>
    </cfRule>
  </conditionalFormatting>
  <conditionalFormatting sqref="B83 B87 B90">
    <cfRule type="expression" dxfId="439" priority="24">
      <formula>$N$54="固定残業制"</formula>
    </cfRule>
  </conditionalFormatting>
  <conditionalFormatting sqref="B84 B88 B91">
    <cfRule type="expression" dxfId="438" priority="21">
      <formula>$N$54="固定残業制"</formula>
    </cfRule>
  </conditionalFormatting>
  <conditionalFormatting sqref="B65:C65 B69:C69 F69 B72:C72 B78:C78">
    <cfRule type="expression" dxfId="437" priority="9">
      <formula>OR($N$54="管理職",$N$54="裁量労働制")</formula>
    </cfRule>
  </conditionalFormatting>
  <conditionalFormatting sqref="B65:C65 B69:C69 F69 B72:C72">
    <cfRule type="expression" dxfId="436" priority="33">
      <formula>OR($N$54="管理職",$N$54="裁量労働制",$N$54="固定残業制")</formula>
    </cfRule>
  </conditionalFormatting>
  <conditionalFormatting sqref="B65:C65 B69:C69 F69">
    <cfRule type="expression" dxfId="435" priority="2">
      <formula>OR($N$54="(大学・国研等)管理職",$N$54="(大学・国研等)裁量労働制")</formula>
    </cfRule>
  </conditionalFormatting>
  <conditionalFormatting sqref="B69:D69">
    <cfRule type="expression" dxfId="434" priority="7">
      <formula>OR($N$54="管理職",$N$54="裁量労働制",$N$54="固定残業制",$N$54="(大学・国研等)管理職",$N$54="(大学・国研等)裁量労働制")</formula>
    </cfRule>
  </conditionalFormatting>
  <conditionalFormatting sqref="C64 F64:O64 C68 G68:O68 C71:N71">
    <cfRule type="expression" dxfId="433" priority="14">
      <formula>OR($N$54="管理職",$N$54="裁量労働制",$N$54="固定残業制")</formula>
    </cfRule>
  </conditionalFormatting>
  <conditionalFormatting sqref="C80:L80">
    <cfRule type="expression" dxfId="432" priority="25">
      <formula>$N$54="固定残業制"</formula>
    </cfRule>
  </conditionalFormatting>
  <conditionalFormatting sqref="C83:L83 C90:N90 C87:E87">
    <cfRule type="expression" dxfId="431" priority="18">
      <formula>$N$54="固定残業制"</formula>
    </cfRule>
  </conditionalFormatting>
  <conditionalFormatting sqref="C84:L84 C88:L88 C91:N91">
    <cfRule type="expression" dxfId="430" priority="19">
      <formula>$N$54="固定残業制"</formula>
    </cfRule>
  </conditionalFormatting>
  <conditionalFormatting sqref="C76:N76">
    <cfRule type="expression" dxfId="429" priority="34">
      <formula>OR($N$54="管理職",$N$54="裁量労働制")</formula>
    </cfRule>
  </conditionalFormatting>
  <conditionalFormatting sqref="C78:N78">
    <cfRule type="expression" dxfId="428" priority="32">
      <formula>OR($N$54="管理職",$N$54="裁量労働制")</formula>
    </cfRule>
  </conditionalFormatting>
  <conditionalFormatting sqref="C64:O64 C68 G68:O68">
    <cfRule type="expression" dxfId="427" priority="12">
      <formula>OR($N$54="管理職",$N$54="裁量労働制",$N$54="固定残業制",$N$54="(大学・国研等)管理職",$N$54="(大学・国研等)裁量労働制")</formula>
    </cfRule>
  </conditionalFormatting>
  <conditionalFormatting sqref="D65">
    <cfRule type="expression" dxfId="426" priority="1">
      <formula>OR($N$54="(大学・国研等)管理職",$N$54="(大学・国研等)裁量労働制")</formula>
    </cfRule>
  </conditionalFormatting>
  <conditionalFormatting sqref="D38:E39">
    <cfRule type="expression" dxfId="425" priority="37">
      <formula>OR($C38="休暇",$C38="休日")</formula>
    </cfRule>
  </conditionalFormatting>
  <conditionalFormatting sqref="D65:O65 C69 G69:O69 C72:N72">
    <cfRule type="expression" dxfId="424" priority="11">
      <formula>OR($N$54="管理職",$N$54="裁量労働制",$N$54="固定残業制")</formula>
    </cfRule>
  </conditionalFormatting>
  <conditionalFormatting sqref="D65:O65 C69 G69:O69">
    <cfRule type="expression" dxfId="423" priority="5">
      <formula>OR($N$54="(大学・国研等)管理職",$N$54="(大学・国研等)裁量労働制")</formula>
    </cfRule>
  </conditionalFormatting>
  <conditionalFormatting sqref="E10:F10">
    <cfRule type="expression" dxfId="422" priority="76">
      <formula>OR(I9="管理職/高プロ",I9="固定残業代有",I9="(大学・国研等)管理職/高プロ")</formula>
    </cfRule>
  </conditionalFormatting>
  <conditionalFormatting sqref="F83:L83 H90:N90">
    <cfRule type="expression" dxfId="421" priority="6">
      <formula>$N$54="固定残業制"</formula>
    </cfRule>
  </conditionalFormatting>
  <conditionalFormatting sqref="F87:L87">
    <cfRule type="expression" dxfId="420" priority="20">
      <formula>$N$54="固定残業制"</formula>
    </cfRule>
  </conditionalFormatting>
  <conditionalFormatting sqref="F77:N77">
    <cfRule type="expression" dxfId="419" priority="16">
      <formula>OR($N$54="管理職",$N$54="裁量労働制")</formula>
    </cfRule>
  </conditionalFormatting>
  <conditionalFormatting sqref="G10">
    <cfRule type="expression" dxfId="418" priority="78">
      <formula>OR($I$9="管理職/高プロ",$I$9="固定残業代有",$I$9="(大学・国研等)管理職/高プロ")</formula>
    </cfRule>
  </conditionalFormatting>
  <conditionalFormatting sqref="H2">
    <cfRule type="expression" dxfId="417" priority="85">
      <formula>COUNTA($F$1)=1</formula>
    </cfRule>
  </conditionalFormatting>
  <conditionalFormatting sqref="H10">
    <cfRule type="expression" dxfId="416" priority="74">
      <formula>OR($I$9="管理職/高プロ",$I$9="裁量",$I$9="固定残業代有",$I$9="(大学・国研等)裁量")</formula>
    </cfRule>
  </conditionalFormatting>
  <conditionalFormatting sqref="I9:J9">
    <cfRule type="expression" dxfId="415" priority="87">
      <formula>COUNTA($F$1)=1</formula>
    </cfRule>
  </conditionalFormatting>
  <conditionalFormatting sqref="I1:M1">
    <cfRule type="expression" dxfId="414" priority="88">
      <formula>$I$1&lt;&gt;"-"</formula>
    </cfRule>
  </conditionalFormatting>
  <conditionalFormatting sqref="J10">
    <cfRule type="expression" dxfId="413" priority="75">
      <formula>OR($I$9="管理職/高プロ",$I$9="裁量",$I$9="固定残業代有",$I$9="(大学・国研等)裁量")</formula>
    </cfRule>
  </conditionalFormatting>
  <conditionalFormatting sqref="K10">
    <cfRule type="expression" dxfId="412" priority="77">
      <formula>OR($I$9="裁量",$I$9="固定残業代有",$I$9="(大学・国研等)裁量")</formula>
    </cfRule>
  </conditionalFormatting>
  <conditionalFormatting sqref="M80">
    <cfRule type="expression" dxfId="411" priority="26">
      <formula>$N$54="固定残業制"</formula>
    </cfRule>
  </conditionalFormatting>
  <conditionalFormatting sqref="M83 M87 O90">
    <cfRule type="expression" dxfId="410" priority="23">
      <formula>$N$54="固定残業制"</formula>
    </cfRule>
  </conditionalFormatting>
  <conditionalFormatting sqref="M84 M88 O91">
    <cfRule type="expression" dxfId="409" priority="22">
      <formula>$N$54="固定残業制"</formula>
    </cfRule>
  </conditionalFormatting>
  <conditionalFormatting sqref="N10">
    <cfRule type="expression" dxfId="408" priority="79">
      <formula>OR($I$9="裁量",$I$9="固定残業代有",$I$9="(大学・国研等)裁量")</formula>
    </cfRule>
  </conditionalFormatting>
  <conditionalFormatting sqref="O10">
    <cfRule type="expression" dxfId="407" priority="80">
      <formula>OR($H$2="あり",$Q$2="あり")</formula>
    </cfRule>
  </conditionalFormatting>
  <conditionalFormatting sqref="O76">
    <cfRule type="expression" dxfId="406" priority="31">
      <formula>OR($N$54="管理職",$N$54="裁量労働制")</formula>
    </cfRule>
  </conditionalFormatting>
  <conditionalFormatting sqref="O77">
    <cfRule type="expression" dxfId="405" priority="10">
      <formula>OR(,$N$54="管理職",$N$54="裁量労働制")</formula>
    </cfRule>
  </conditionalFormatting>
  <conditionalFormatting sqref="O78">
    <cfRule type="expression" dxfId="404" priority="28">
      <formula>OR($N$54="管理職",$N$54="裁量労働制")</formula>
    </cfRule>
  </conditionalFormatting>
  <conditionalFormatting sqref="O80 O84 O88">
    <cfRule type="expression" dxfId="403" priority="17">
      <formula>$N$54="固定残業制"</formula>
    </cfRule>
  </conditionalFormatting>
  <conditionalFormatting sqref="P64 D68 O68:P68">
    <cfRule type="expression" dxfId="402" priority="4">
      <formula>OR($N$54="(大学・国研等)管理職",$N$54="(大学・国研等)裁量労働制")</formula>
    </cfRule>
  </conditionalFormatting>
  <conditionalFormatting sqref="P64 D68 P68 O71">
    <cfRule type="expression" dxfId="401" priority="13">
      <formula>OR($N$54="管理職",$N$54="裁量労働制",$N$54="固定残業制")</formula>
    </cfRule>
  </conditionalFormatting>
  <conditionalFormatting sqref="P65 P69 O72">
    <cfRule type="expression" dxfId="400" priority="8">
      <formula>OR($N$54="管理職",$N$54="裁量労働制",$N$54="固定残業制")</formula>
    </cfRule>
  </conditionalFormatting>
  <conditionalFormatting sqref="P65 P69">
    <cfRule type="expression" dxfId="399" priority="30">
      <formula>OR($N$54="管理職",$N$54="裁量労働制",$N$54="(大学・国研等)管理職",$N$54="(大学・国研等)裁量労働制")</formula>
    </cfRule>
  </conditionalFormatting>
  <conditionalFormatting sqref="Q2">
    <cfRule type="expression" dxfId="398" priority="86">
      <formula>COUNTA($F$1)=1</formula>
    </cfRule>
  </conditionalFormatting>
  <conditionalFormatting sqref="Q10">
    <cfRule type="expression" dxfId="397" priority="81">
      <formula>OR($H$2="あり",$Q$2="あり")</formula>
    </cfRule>
  </conditionalFormatting>
  <conditionalFormatting sqref="AI1">
    <cfRule type="expression" dxfId="393" priority="92">
      <formula>COUNTIF(AI2:AI26,"○")=COUNTA($AH$2:$AH$26)</formula>
    </cfRule>
  </conditionalFormatting>
  <dataValidations count="8">
    <dataValidation type="custom" allowBlank="1" showInputMessage="1" showErrorMessage="1" sqref="I20" xr:uid="{4DC3158D-6DED-4036-B8BB-DE733F9EA5CE}">
      <formula1>IF($C20="休日",I20="",I20&gt;"*")</formula1>
    </dataValidation>
    <dataValidation type="list" allowBlank="1" showInputMessage="1" showErrorMessage="1" sqref="H2 Q2" xr:uid="{F6E41CF7-631D-43EC-A44B-54310C4F5BB3}">
      <formula1>"あり,なし"</formula1>
    </dataValidation>
    <dataValidation type="list" allowBlank="1" showInputMessage="1" showErrorMessage="1" sqref="F1:H1" xr:uid="{5184F4DE-ECD2-4B6C-ACE1-46FE487A1DDB}">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08C88E27-EFC8-4D48-99DD-64CC1DB1E513}">
      <formula1>0</formula1>
    </dataValidation>
    <dataValidation type="time" allowBlank="1" showInputMessage="1" showErrorMessage="1" errorTitle="時刻を入力してください。" error="0:00から23:59までの時刻が入力できます。" sqref="H13:H43 F13:F43 D13:D43" xr:uid="{35CB4924-3D76-4FB3-9047-D52E097DE1BE}">
      <formula1>0</formula1>
      <formula2>0.999988425925926</formula2>
    </dataValidation>
    <dataValidation type="list" allowBlank="1" showInputMessage="1" showErrorMessage="1" sqref="N55:P55" xr:uid="{5E7F41F5-1244-4855-B135-9792459E6155}">
      <formula1>"管理職,裁量労働制,固定残業制,一般従業員,エフォート"</formula1>
    </dataValidation>
    <dataValidation type="list" imeMode="on" allowBlank="1" sqref="I9:J9" xr:uid="{1F35E0E4-CFE4-4AA1-8FF5-8C7C33429A04}">
      <formula1>"通常勤務,管理職/高プロ,裁量,固定残業代有,出向,(大学・国研等)管理職/高プロ,(大学・国研等)裁量,その他"</formula1>
    </dataValidation>
    <dataValidation type="list" allowBlank="1" showInputMessage="1" showErrorMessage="1" sqref="C13:C43" xr:uid="{AEA3FBAC-11CA-4F3F-ADCF-8657496AA85E}">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E0D05413-115F-41C4-A8BA-9AE062505836}">
            <xm:f>NOT(ISERROR(SEARCH("✕",S13)))</xm:f>
            <xm:f>"✕"</xm:f>
            <x14:dxf>
              <font>
                <b/>
                <i val="0"/>
                <color rgb="FFFF0000"/>
              </font>
              <fill>
                <patternFill patternType="none">
                  <bgColor auto="1"/>
                </patternFill>
              </fill>
            </x14:dxf>
          </x14:cfRule>
          <xm:sqref>S13:V43</xm:sqref>
        </x14:conditionalFormatting>
        <x14:conditionalFormatting xmlns:xm="http://schemas.microsoft.com/office/excel/2006/main">
          <x14:cfRule type="containsText" priority="84" operator="containsText" id="{EAA5B423-80A2-44E1-8818-BDA57B952599}">
            <xm:f>NOT(ISERROR(SEARCH("✕",S1)))</xm:f>
            <xm:f>"✕"</xm:f>
            <x14:dxf>
              <font>
                <b/>
                <i val="0"/>
                <color rgb="FFFF0000"/>
              </font>
              <fill>
                <patternFill patternType="none">
                  <bgColor auto="1"/>
                </patternFill>
              </fill>
            </x14:dxf>
          </x14:cfRule>
          <xm:sqref>S1:X12 AG1:AG43 W13:Y44</xm:sqref>
        </x14:conditionalFormatting>
        <x14:conditionalFormatting xmlns:xm="http://schemas.microsoft.com/office/excel/2006/main">
          <x14:cfRule type="containsText" priority="82" operator="containsText" id="{3B4393B6-4FFE-45E6-91CB-6D9597995222}">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36" operator="containsText" id="{9D8B1730-B001-4A5C-BFFD-24510057C4B8}">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9AC42-E232-42C4-B656-878F58994754}">
  <dimension ref="A1:CZ248"/>
  <sheetViews>
    <sheetView showGridLines="0"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5" style="1" customWidth="1"/>
    <col min="11" max="11" width="5.75" style="1" customWidth="1"/>
    <col min="12" max="12" width="5.875" style="1" customWidth="1"/>
    <col min="13" max="13" width="3.75" style="1" customWidth="1"/>
    <col min="14" max="14" width="7.375" style="1" customWidth="1"/>
    <col min="15" max="15" width="6.125" style="1" customWidth="1"/>
    <col min="16"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2.3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341" t="s">
        <v>170</v>
      </c>
      <c r="B1" s="342"/>
      <c r="C1" s="342"/>
      <c r="D1" s="342"/>
      <c r="E1" s="342"/>
      <c r="F1" s="343" t="s">
        <v>110</v>
      </c>
      <c r="G1" s="344"/>
      <c r="H1" s="344"/>
      <c r="I1" s="345" t="str">
        <f>IF(AI1="エラーなし","-","コメント(S列)をご確認ください。")</f>
        <v>コメント(S列)をご確認ください。</v>
      </c>
      <c r="J1" s="346"/>
      <c r="K1" s="346"/>
      <c r="L1" s="346"/>
      <c r="M1" s="346"/>
      <c r="N1" s="34" t="str">
        <f>IF($F$1="委託業務従事日誌","契約管理番号：","事業番号：")</f>
        <v>契約管理番号：</v>
      </c>
      <c r="O1" s="347" t="s">
        <v>162</v>
      </c>
      <c r="P1" s="348"/>
      <c r="Q1" s="12" t="str">
        <f>IF($F$1="委託業務従事日誌","別紙７","")</f>
        <v>別紙７</v>
      </c>
      <c r="R1" s="349" t="s">
        <v>50</v>
      </c>
      <c r="S1" s="85" t="s">
        <v>94</v>
      </c>
      <c r="T1" s="105"/>
      <c r="U1" s="80"/>
      <c r="V1" s="80"/>
      <c r="W1" s="80"/>
      <c r="X1" s="80"/>
      <c r="Y1" s="326" t="s">
        <v>77</v>
      </c>
      <c r="Z1" s="326" t="s">
        <v>78</v>
      </c>
      <c r="AA1" s="326" t="s">
        <v>79</v>
      </c>
      <c r="AB1" s="326" t="s">
        <v>80</v>
      </c>
      <c r="AC1" s="326" t="s">
        <v>83</v>
      </c>
      <c r="AD1" s="326" t="s">
        <v>81</v>
      </c>
      <c r="AE1" s="326" t="s">
        <v>82</v>
      </c>
      <c r="AF1" s="326" t="s">
        <v>127</v>
      </c>
      <c r="AG1" s="326"/>
      <c r="AH1" s="73" t="s">
        <v>25</v>
      </c>
      <c r="AI1" s="74" t="str">
        <f>IF(COUNTIF(AI2:AI26,"○")=COUNTA(AH2:AH26),"エラーなし","エラーあり")</f>
        <v>エラーあり</v>
      </c>
      <c r="AJ1" s="77" t="s">
        <v>37</v>
      </c>
      <c r="AK1" s="77"/>
      <c r="AO1" s="30"/>
      <c r="AP1" s="30"/>
      <c r="AQ1" s="30"/>
      <c r="AR1" s="30"/>
      <c r="AS1" s="30"/>
    </row>
    <row r="2" spans="1:104" ht="17.100000000000001" customHeight="1" thickBot="1">
      <c r="A2" s="336" t="s">
        <v>14</v>
      </c>
      <c r="B2" s="337"/>
      <c r="C2" s="337"/>
      <c r="D2" s="337"/>
      <c r="E2" s="337"/>
      <c r="F2" s="337"/>
      <c r="G2" s="337"/>
      <c r="H2" s="102"/>
      <c r="I2" s="103"/>
      <c r="J2" s="103"/>
      <c r="K2" s="103"/>
      <c r="L2" s="103"/>
      <c r="M2" s="103"/>
      <c r="N2" s="103"/>
      <c r="O2" s="103"/>
      <c r="P2" s="103" t="s">
        <v>20</v>
      </c>
      <c r="Q2" s="79"/>
      <c r="R2" s="350"/>
      <c r="S2" s="80" t="str" cm="1">
        <f t="array" ref="S2">IF(AND(AI2="○",AI3="○"),"○",_xlfn.IFS(AI2="○","",AI2="✕","✕　"&amp;AJ2&amp;"　　")&amp;_xlfn.IFS(AI3="○","",AI3="✕","✕　"&amp;AJ3))</f>
        <v>○</v>
      </c>
      <c r="T2" s="80"/>
      <c r="W2" s="80"/>
      <c r="X2" s="80"/>
      <c r="Y2" s="327"/>
      <c r="Z2" s="327"/>
      <c r="AA2" s="327"/>
      <c r="AB2" s="327"/>
      <c r="AC2" s="327"/>
      <c r="AD2" s="327"/>
      <c r="AE2" s="327"/>
      <c r="AF2" s="327"/>
      <c r="AG2" s="327"/>
      <c r="AH2" s="181" t="s">
        <v>33</v>
      </c>
      <c r="AI2" s="182" t="str">
        <f>IF(A1="","✕","○")</f>
        <v>○</v>
      </c>
      <c r="AJ2" s="78" t="s">
        <v>43</v>
      </c>
    </row>
    <row r="3" spans="1:104" ht="17.100000000000001" customHeight="1" thickBot="1">
      <c r="A3" s="338" t="str">
        <f>IF($F$1="委託業務従事日誌","委託業務の名称：","助成事業の名称：")</f>
        <v>委託業務の名称：</v>
      </c>
      <c r="B3" s="330"/>
      <c r="C3" s="330"/>
      <c r="D3" s="330"/>
      <c r="E3" s="328" t="s">
        <v>133</v>
      </c>
      <c r="F3" s="329"/>
      <c r="G3" s="329"/>
      <c r="H3" s="329"/>
      <c r="I3" s="329"/>
      <c r="J3" s="329"/>
      <c r="K3" s="329"/>
      <c r="L3" s="329"/>
      <c r="M3" s="329"/>
      <c r="N3" s="329"/>
      <c r="O3" s="329"/>
      <c r="P3" s="329"/>
      <c r="Q3" s="98"/>
      <c r="R3" s="350"/>
      <c r="S3" s="80" t="str" cm="1">
        <f t="array" ref="S3">IF(AND(AI4="○",AI5="○"),"○",_xlfn.IFS(AI4="○","",AI4="✕","✕　"&amp;AJ4&amp;"　　")&amp;_xlfn.IFS(AI5="○","",AI5="✕","✕　"&amp;AJ5))</f>
        <v>✕　“他のNEDO事業有無”が未選択。　　✕　“他の公的事業有無”が未選択。</v>
      </c>
      <c r="T3" s="80"/>
      <c r="W3" s="80"/>
      <c r="X3" s="80"/>
      <c r="Y3" s="327"/>
      <c r="Z3" s="327"/>
      <c r="AA3" s="327"/>
      <c r="AB3" s="327"/>
      <c r="AC3" s="327"/>
      <c r="AD3" s="327"/>
      <c r="AE3" s="327"/>
      <c r="AF3" s="327"/>
      <c r="AG3" s="327"/>
      <c r="AH3" s="183" t="s">
        <v>32</v>
      </c>
      <c r="AI3" s="184" t="str">
        <f>IF(O1="","✕","○")</f>
        <v>○</v>
      </c>
      <c r="AJ3" s="78" t="s">
        <v>38</v>
      </c>
      <c r="AO3" s="170" t="s">
        <v>114</v>
      </c>
      <c r="AP3" s="172" t="s">
        <v>113</v>
      </c>
      <c r="AQ3" s="3"/>
      <c r="AR3" s="3"/>
      <c r="AS3" s="3"/>
    </row>
    <row r="4" spans="1:104" ht="17.100000000000001" customHeight="1" thickBot="1">
      <c r="A4" s="339"/>
      <c r="B4" s="340"/>
      <c r="C4" s="340"/>
      <c r="D4" s="340"/>
      <c r="E4" s="328" t="s">
        <v>132</v>
      </c>
      <c r="F4" s="329"/>
      <c r="G4" s="329"/>
      <c r="H4" s="329"/>
      <c r="I4" s="329"/>
      <c r="J4" s="329"/>
      <c r="K4" s="329"/>
      <c r="L4" s="329"/>
      <c r="M4" s="329"/>
      <c r="N4" s="329"/>
      <c r="O4" s="329"/>
      <c r="P4" s="329"/>
      <c r="Q4" s="98"/>
      <c r="S4" s="80" t="str">
        <f>IF(COUNTA(E3:P5)&gt;=1,"○","✕ "&amp;AJ6)</f>
        <v>○</v>
      </c>
      <c r="T4" s="80"/>
      <c r="W4" s="80"/>
      <c r="X4" s="80"/>
      <c r="Y4" s="327"/>
      <c r="Z4" s="327"/>
      <c r="AA4" s="327"/>
      <c r="AB4" s="327"/>
      <c r="AC4" s="327"/>
      <c r="AD4" s="327"/>
      <c r="AE4" s="327"/>
      <c r="AF4" s="327"/>
      <c r="AG4" s="327"/>
      <c r="AH4" s="183" t="s">
        <v>31</v>
      </c>
      <c r="AI4" s="184" t="str" cm="1">
        <f t="array" ref="AI4">_xlfn.IFS(H2="あり","○",H2="なし","○",TRUE,"✕")</f>
        <v>✕</v>
      </c>
      <c r="AJ4" s="78" t="s">
        <v>39</v>
      </c>
      <c r="AO4" s="171">
        <f>I9</f>
        <v>0</v>
      </c>
      <c r="AP4" s="173" t="e">
        <f>VLOOKUP($AO$4,$AO$11:$AS$19,2,)</f>
        <v>#N/A</v>
      </c>
      <c r="AQ4" s="3"/>
      <c r="AR4" s="3"/>
      <c r="AS4" s="3"/>
    </row>
    <row r="5" spans="1:104" ht="17.100000000000001" customHeight="1">
      <c r="A5" s="339"/>
      <c r="B5" s="340"/>
      <c r="C5" s="340"/>
      <c r="D5" s="340"/>
      <c r="E5" s="328" t="s">
        <v>163</v>
      </c>
      <c r="F5" s="329"/>
      <c r="G5" s="329"/>
      <c r="H5" s="329"/>
      <c r="I5" s="329"/>
      <c r="J5" s="329"/>
      <c r="K5" s="329"/>
      <c r="L5" s="329"/>
      <c r="M5" s="329"/>
      <c r="N5" s="329"/>
      <c r="O5" s="329"/>
      <c r="P5" s="329"/>
      <c r="Q5" s="98"/>
      <c r="R5" s="82"/>
      <c r="S5" s="80"/>
      <c r="T5" s="80"/>
      <c r="U5" s="29"/>
      <c r="V5" s="29"/>
      <c r="W5" s="80"/>
      <c r="X5" s="80"/>
      <c r="Y5" s="327"/>
      <c r="Z5" s="327"/>
      <c r="AA5" s="327"/>
      <c r="AB5" s="327"/>
      <c r="AC5" s="327"/>
      <c r="AD5" s="327"/>
      <c r="AE5" s="327"/>
      <c r="AF5" s="327"/>
      <c r="AG5" s="327"/>
      <c r="AH5" s="183" t="s">
        <v>30</v>
      </c>
      <c r="AI5" s="184" t="str" cm="1">
        <f t="array" ref="AI5">_xlfn.IFS(Q2="あり","○",Q2="なし","○",TRUE,"✕")</f>
        <v>✕</v>
      </c>
      <c r="AJ5" s="78" t="s">
        <v>95</v>
      </c>
      <c r="AO5" s="160"/>
      <c r="AP5" s="174" t="e">
        <f>VLOOKUP($AO$4,$AO$11:$AS$19,3,)</f>
        <v>#N/A</v>
      </c>
      <c r="AQ5" s="3"/>
      <c r="AR5" s="3"/>
      <c r="AS5" s="3"/>
    </row>
    <row r="6" spans="1:104" ht="17.100000000000001" customHeight="1">
      <c r="A6" s="338" t="str">
        <f>IF($F$1="委託業務従事日誌","再委託等項目：","委託・共同研究項目：")</f>
        <v>再委託等項目：</v>
      </c>
      <c r="B6" s="330"/>
      <c r="C6" s="330"/>
      <c r="D6" s="330"/>
      <c r="E6" s="328" t="s">
        <v>15</v>
      </c>
      <c r="F6" s="329"/>
      <c r="G6" s="329"/>
      <c r="H6" s="329"/>
      <c r="I6" s="329"/>
      <c r="J6" s="329"/>
      <c r="K6" s="329"/>
      <c r="L6" s="329"/>
      <c r="M6" s="329"/>
      <c r="N6" s="329"/>
      <c r="O6" s="329"/>
      <c r="P6" s="329"/>
      <c r="Q6" s="98"/>
      <c r="S6" s="80"/>
      <c r="T6" s="80"/>
      <c r="W6" s="80"/>
      <c r="X6" s="80"/>
      <c r="Y6" s="327"/>
      <c r="Z6" s="327"/>
      <c r="AA6" s="327"/>
      <c r="AB6" s="327"/>
      <c r="AC6" s="327"/>
      <c r="AD6" s="327"/>
      <c r="AE6" s="327"/>
      <c r="AF6" s="327"/>
      <c r="AG6" s="327"/>
      <c r="AH6" s="183" t="s">
        <v>29</v>
      </c>
      <c r="AI6" s="184" t="str">
        <f>IF(COUNTA(E3:P5)&gt;=1,"○","✕")</f>
        <v>○</v>
      </c>
      <c r="AJ6" s="78" t="s">
        <v>40</v>
      </c>
      <c r="AO6" s="160"/>
      <c r="AP6" s="174" t="e">
        <f>VLOOKUP($AO$4,$AO$11:$AS$19,4,)</f>
        <v>#N/A</v>
      </c>
      <c r="AQ6" s="3"/>
      <c r="AR6" s="3"/>
      <c r="AS6" s="3"/>
    </row>
    <row r="7" spans="1:104" ht="17.100000000000001" customHeight="1" thickBot="1">
      <c r="A7" s="97"/>
      <c r="B7" s="104"/>
      <c r="C7" s="330" t="str">
        <f>IF($F$1="委託業務従事日誌","委託先等名称：","助成先等名称：")</f>
        <v>委託先等名称：</v>
      </c>
      <c r="D7" s="331"/>
      <c r="E7" s="328" t="s">
        <v>129</v>
      </c>
      <c r="F7" s="329"/>
      <c r="G7" s="329"/>
      <c r="H7" s="329"/>
      <c r="I7" s="329"/>
      <c r="J7" s="329"/>
      <c r="K7" s="329"/>
      <c r="L7" s="329"/>
      <c r="M7" s="329"/>
      <c r="N7" s="329"/>
      <c r="O7" s="329"/>
      <c r="P7" s="329"/>
      <c r="Q7" s="98"/>
      <c r="R7" s="81" t="s">
        <v>49</v>
      </c>
      <c r="S7" s="80" t="str" cm="1">
        <f t="array" ref="S7">IF(COUNTA(E7)&gt;=1,_xlfn.IFS(E7=" ","✕"&amp;AJ7,E7="　","✕"&amp;AJ7,TRUE,"○"),"✕"&amp;AJ7)</f>
        <v>○</v>
      </c>
      <c r="T7" s="80"/>
      <c r="U7" s="30"/>
      <c r="V7" s="30"/>
      <c r="W7" s="80"/>
      <c r="X7" s="80"/>
      <c r="Y7" s="327"/>
      <c r="Z7" s="327"/>
      <c r="AA7" s="327"/>
      <c r="AB7" s="327"/>
      <c r="AC7" s="327"/>
      <c r="AD7" s="327"/>
      <c r="AE7" s="327"/>
      <c r="AF7" s="327"/>
      <c r="AG7" s="327"/>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351" t="s">
        <v>75</v>
      </c>
      <c r="D8" s="331"/>
      <c r="E8" s="389" t="s">
        <v>130</v>
      </c>
      <c r="F8" s="390"/>
      <c r="G8" s="390"/>
      <c r="H8" s="390"/>
      <c r="J8" s="35"/>
      <c r="K8" s="53"/>
      <c r="L8" s="53" t="str">
        <f>IF($F$1="委託業務従事日誌","業務管理者等","主任研究者等")&amp;"　所属："</f>
        <v>業務管理者等　所属：</v>
      </c>
      <c r="M8" s="53"/>
      <c r="N8" s="389" t="s">
        <v>134</v>
      </c>
      <c r="O8" s="390"/>
      <c r="P8" s="390"/>
      <c r="Q8" s="99"/>
      <c r="R8" s="81" t="s">
        <v>49</v>
      </c>
      <c r="S8" s="80" t="str" cm="1">
        <f t="array" ref="S8">_xlfn.IFS(AND(COUNTA(E8)&gt;=1,COUNTA(N8)&gt;=1),"○",TRUE,IF(COUNTA(E8)&gt;=1,"","✕ "&amp;AJ8&amp;" ")&amp;IF(COUNTA(N8)&gt;=1,"","✕ "&amp;AJ10))</f>
        <v>○</v>
      </c>
      <c r="T8" s="80"/>
      <c r="W8" s="80"/>
      <c r="X8" s="80"/>
      <c r="Y8" s="327"/>
      <c r="Z8" s="327"/>
      <c r="AA8" s="327"/>
      <c r="AB8" s="327"/>
      <c r="AC8" s="327"/>
      <c r="AD8" s="327"/>
      <c r="AE8" s="327"/>
      <c r="AF8" s="327"/>
      <c r="AG8" s="327"/>
      <c r="AH8" s="185" t="s">
        <v>97</v>
      </c>
      <c r="AI8" s="184" t="str">
        <f>IF(COUNTA(E8)&gt;=1,"○","✕")</f>
        <v>○</v>
      </c>
      <c r="AJ8" s="78" t="s">
        <v>96</v>
      </c>
      <c r="AO8" s="160"/>
      <c r="AP8" s="192"/>
      <c r="AQ8" s="3"/>
      <c r="AR8" s="3"/>
      <c r="AS8" s="3"/>
    </row>
    <row r="9" spans="1:104" ht="22.5" customHeight="1">
      <c r="A9" s="391" t="s">
        <v>107</v>
      </c>
      <c r="B9" s="158"/>
      <c r="C9" s="108"/>
      <c r="D9" s="106" t="s">
        <v>3</v>
      </c>
      <c r="E9" s="389" t="s">
        <v>177</v>
      </c>
      <c r="F9" s="389"/>
      <c r="G9" s="389"/>
      <c r="H9" s="389"/>
      <c r="I9" s="393"/>
      <c r="J9" s="394"/>
      <c r="K9" s="52"/>
      <c r="L9" s="52" t="s">
        <v>6</v>
      </c>
      <c r="M9" s="52"/>
      <c r="N9" s="389" t="s">
        <v>131</v>
      </c>
      <c r="O9" s="390"/>
      <c r="P9" s="390"/>
      <c r="Q9" s="99"/>
      <c r="R9" s="81" t="s">
        <v>49</v>
      </c>
      <c r="S9" s="80" t="str" cm="1">
        <f t="array" ref="S9">_xlfn.IFS(AND(COUNTA(E9)&gt;=1,COUNTA(N9)&gt;=1),"○",TRUE,IF(COUNTA(E9)&gt;=1,"","✕ "&amp;AJ9&amp;" ")&amp;IF(COUNTA(N9)&gt;=1,"","✕ "&amp;AJ11))</f>
        <v>○</v>
      </c>
      <c r="T9" s="80"/>
      <c r="W9" s="80"/>
      <c r="X9" s="80"/>
      <c r="Y9" s="327"/>
      <c r="Z9" s="327"/>
      <c r="AA9" s="327"/>
      <c r="AB9" s="327"/>
      <c r="AC9" s="327"/>
      <c r="AD9" s="327"/>
      <c r="AE9" s="327"/>
      <c r="AF9" s="327"/>
      <c r="AG9" s="327"/>
      <c r="AH9" s="183" t="s">
        <v>99</v>
      </c>
      <c r="AI9" s="184" t="str">
        <f>IF(COUNTA(E9)&gt;=1,"○","✕")</f>
        <v>○</v>
      </c>
      <c r="AJ9" s="78" t="s">
        <v>98</v>
      </c>
      <c r="AO9" s="160"/>
      <c r="AP9" s="159"/>
      <c r="AQ9" s="3"/>
      <c r="AR9" s="3"/>
      <c r="AS9" s="3"/>
    </row>
    <row r="10" spans="1:104" ht="30" customHeight="1" thickBot="1">
      <c r="A10" s="392"/>
      <c r="B10" s="70">
        <f>COUNTIF($B$13:$B$43,"月")+COUNTIF($B$13:$B$43,"火")+COUNTIF($B$13:$B$43,"水")+COUNTIF($B$13:$B$43,"木")+COUNTIF($B$13:$B$43,"金")+COUNTIF($B$13:$B$43,"土")+COUNTIF($B$13:$B$43,"日")-COUNTIF($C$13:$C$43,"休日")-COUNTIF($C$13:$C$43,"休日出勤")-COUNTIF($C$13:$C$43,"振休")-COUNTIF($C$13:$C$43,"代休")</f>
        <v>20</v>
      </c>
      <c r="C10" s="395" t="str">
        <f>"←稼働"&amp;F54&amp;"日
 + "&amp;"休暇"&amp;E54&amp;"日"</f>
        <v>←稼働20日
 + 休暇0日</v>
      </c>
      <c r="D10" s="396"/>
      <c r="E10" s="332" t="str">
        <f>IF(OR(I9="管理職/高プロ",I9="固定残業代有",I9="(大学・国研等)管理職/高プロ"),"所定労働時間                                                                                                                                                                                              (h/日)","")</f>
        <v/>
      </c>
      <c r="F10" s="333"/>
      <c r="G10" s="100"/>
      <c r="H10" s="334" t="str" cm="1">
        <f t="array" ref="H10">_xlfn.IFS(OR(N54="管理職",N54="裁量労働制",N54="固定残業制"),"時間休(h/月)",OR(N54="(大学・国研等)裁量労働制"),"給与支給上の休日労働時間(h/月)",TRUE,"")</f>
        <v/>
      </c>
      <c r="I10" s="335"/>
      <c r="J10" s="107"/>
      <c r="K10" s="334" t="str" cm="1">
        <f t="array" ref="K10">_xlfn.IFS(OR(N54="裁量労働制",N54="(大学・国研等)裁量労働制"),"労基提出した協定上
の みなし時間(h/日)",N54="固定残業制","雇用契約に記載の
固定残業時間(h/月)",TRUE,"")</f>
        <v/>
      </c>
      <c r="L10" s="335"/>
      <c r="M10" s="335"/>
      <c r="N10" s="107"/>
      <c r="O10" s="373" t="str" cm="1">
        <f t="array" ref="O10">_xlfn.IFS(OR(H2="あり",Q2="あり"),"他の公的事業
従事(h/月)",AND(H2="なし",Q2="なし"),"",TRUE,"")</f>
        <v/>
      </c>
      <c r="P10" s="335"/>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327"/>
      <c r="Z10" s="327"/>
      <c r="AA10" s="327"/>
      <c r="AB10" s="327"/>
      <c r="AC10" s="327"/>
      <c r="AD10" s="327"/>
      <c r="AE10" s="327"/>
      <c r="AF10" s="327"/>
      <c r="AG10" s="327"/>
      <c r="AH10" s="183" t="s">
        <v>100</v>
      </c>
      <c r="AI10" s="184" t="str">
        <f>IF(COUNTA(N8)&gt;=1,"○","✕")</f>
        <v>○</v>
      </c>
      <c r="AJ10" s="78" t="s">
        <v>101</v>
      </c>
      <c r="AO10" s="94"/>
      <c r="AP10" s="3"/>
      <c r="AQ10" s="3"/>
      <c r="AR10" s="3"/>
      <c r="AS10" s="3"/>
    </row>
    <row r="11" spans="1:104" s="3" customFormat="1" ht="17.100000000000001" customHeight="1" thickBot="1">
      <c r="A11" s="374" t="s">
        <v>0</v>
      </c>
      <c r="B11" s="376" t="s">
        <v>1</v>
      </c>
      <c r="C11" s="378" t="s">
        <v>92</v>
      </c>
      <c r="D11" s="380" t="s">
        <v>9</v>
      </c>
      <c r="E11" s="381"/>
      <c r="F11" s="381"/>
      <c r="G11" s="382"/>
      <c r="H11" s="383" t="s">
        <v>7</v>
      </c>
      <c r="I11" s="383" t="s">
        <v>8</v>
      </c>
      <c r="J11" s="385" t="s">
        <v>91</v>
      </c>
      <c r="K11" s="385"/>
      <c r="L11" s="385"/>
      <c r="M11" s="385"/>
      <c r="N11" s="385"/>
      <c r="O11" s="385"/>
      <c r="P11" s="385"/>
      <c r="Q11" s="386"/>
      <c r="R11" s="81"/>
      <c r="S11" s="110"/>
      <c r="T11" s="80"/>
      <c r="W11" s="80"/>
      <c r="X11" s="80"/>
      <c r="Y11" s="327"/>
      <c r="Z11" s="327"/>
      <c r="AA11" s="327"/>
      <c r="AB11" s="327"/>
      <c r="AC11" s="327"/>
      <c r="AD11" s="327"/>
      <c r="AE11" s="327"/>
      <c r="AF11" s="327"/>
      <c r="AG11" s="327"/>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375"/>
      <c r="B12" s="377"/>
      <c r="C12" s="379"/>
      <c r="D12" s="49" t="s">
        <v>4</v>
      </c>
      <c r="E12" s="4" t="s">
        <v>5</v>
      </c>
      <c r="F12" s="5" t="s">
        <v>4</v>
      </c>
      <c r="G12" s="4" t="s">
        <v>5</v>
      </c>
      <c r="H12" s="384"/>
      <c r="I12" s="384"/>
      <c r="J12" s="387"/>
      <c r="K12" s="387"/>
      <c r="L12" s="387"/>
      <c r="M12" s="387"/>
      <c r="N12" s="387"/>
      <c r="O12" s="387"/>
      <c r="P12" s="387"/>
      <c r="Q12" s="388"/>
      <c r="R12" s="81"/>
      <c r="S12" s="110" t="str">
        <f>IF(TEXT(ABS((E23-D23)+(G23-F23)-H23),IF((E23-D23)+(G23-F23)&lt;H23,"-[h]:mm","[h]:mm"))&lt;"0:00"*1,"✕","○")</f>
        <v>○</v>
      </c>
      <c r="T12" s="80"/>
      <c r="W12" s="80"/>
      <c r="X12" s="80"/>
      <c r="Y12" s="327"/>
      <c r="Z12" s="327"/>
      <c r="AA12" s="327"/>
      <c r="AB12" s="327"/>
      <c r="AC12" s="327"/>
      <c r="AD12" s="327"/>
      <c r="AE12" s="327"/>
      <c r="AF12" s="327"/>
      <c r="AG12" s="32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45901</v>
      </c>
      <c r="B13" s="45" t="str">
        <f>TEXT(A13,"aaa")</f>
        <v>月</v>
      </c>
      <c r="C13" s="95" t="s">
        <v>126</v>
      </c>
      <c r="D13" s="24"/>
      <c r="E13" s="25"/>
      <c r="F13" s="32"/>
      <c r="G13" s="25"/>
      <c r="H13" s="33"/>
      <c r="I13" s="6" t="str" cm="1">
        <f t="array" ref="I13">IFERROR(_xlfn.IFS(AND(D13&gt;0,E13=""),"--",AND(F13&gt;0,G13=""),"--",VALUE(TEXT(E13-D13,"[h]:mm"))+VALUE(TEXT(G13-F13,"[h]:mm"))-VALUE(TEXT(H13,"[h]:mm"))=0,"",VALUE(TEXT(E13-D13,"[h]:mm"))+VALUE(TEXT(G13-F13,"[h]:mm"))-VALUE(TEXT(H13,"[h]:mm"))&lt;0,"-",TRUE,(E13-D13)+(G13-F13)-H13),"-")</f>
        <v/>
      </c>
      <c r="J13" s="467"/>
      <c r="K13" s="468"/>
      <c r="L13" s="468"/>
      <c r="M13" s="468"/>
      <c r="N13" s="468"/>
      <c r="O13" s="468"/>
      <c r="P13" s="468"/>
      <c r="Q13" s="469"/>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189" t="str" cm="1">
        <f t="array" ref="AB13">_xlfn.IFS(AND(D13="",F13="",COUNTA($J$13)=0),"○",AND(I13="",COUNTA($J$13)=1),IF(OR($I$13&lt;&gt;"",$I$14&lt;&gt;"",$I$15&lt;&gt;"",$I$16&lt;&gt;"",$I$17&lt;&gt;"",$I$18&lt;&gt;""),"○","△"),AND(I13&gt;0,COUNTA($J$13)=1),"○",AND(I13="-",COUNTA($J$13)=1),"✕",TRUE,"✕")</f>
        <v>○</v>
      </c>
      <c r="AC13" s="75"/>
      <c r="AD13" s="75" t="str">
        <f t="shared" ref="AD13:AD43" si="0">IF(AND(D13&lt;=E13,F13&lt;=G13),"○","✕")</f>
        <v>○</v>
      </c>
      <c r="AE13" s="75" t="str" cm="1">
        <f t="array" ref="AE13">_xlfn.IFS(AND(E13&gt;0,D13=""),"✕",AND(G13&gt;0,F13=""),"✕",AND(F13&gt;0,E13&gt;F13),"✕",TRUE,"○")</f>
        <v>○</v>
      </c>
      <c r="AF13" s="189" t="str" cm="1">
        <f t="array" ref="AF13">IF(OR($I$9="管理職/高プロ",$I$9="裁量",$I$9="固定残業代有"),IF(OR(C13="休日",C13="休暇"),IF(AND(D13="",E13="",F13="",G13="",H13="",$J$13=""),"○",_xlfn.IFS(OR(D13&lt;&gt;"",E13&lt;&gt;"",F13&lt;&gt;"",G13&lt;&gt;"",H13&lt;&gt;""),"✕",AND(OR($I$13&gt;0,$I$14&gt;0,$I$15&gt;0,$I$16&gt;0,$I$17&gt;0),COUNTA($J$13)=1),"○",TRUE,"✕")),"○"),"○")</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45902</v>
      </c>
      <c r="B14" s="46" t="str">
        <f>TEXT(A14,"aaa")</f>
        <v>火</v>
      </c>
      <c r="C14" s="95" t="s">
        <v>126</v>
      </c>
      <c r="D14" s="60"/>
      <c r="E14" s="15"/>
      <c r="F14" s="16"/>
      <c r="G14" s="17"/>
      <c r="H14" s="18"/>
      <c r="I14" s="6" t="str" cm="1">
        <f t="array" ref="I14">IFERROR(_xlfn.IFS(AND(D14&gt;0,E14=""),"--",AND(F14&gt;0,G14=""),"--",VALUE(TEXT(E14-D14,"[h]:mm"))+VALUE(TEXT(G14-F14,"[h]:mm"))-VALUE(TEXT(H14,"[h]:mm"))=0,"",VALUE(TEXT(E14-D14,"[h]:mm"))+VALUE(TEXT(G14-F14,"[h]:mm"))-VALUE(TEXT(H14,"[h]:mm"))&lt;0,"-",TRUE,(E14-D14)+(G14-F14)-H14),"-")</f>
        <v/>
      </c>
      <c r="J14" s="470"/>
      <c r="K14" s="471"/>
      <c r="L14" s="471"/>
      <c r="M14" s="471"/>
      <c r="N14" s="471"/>
      <c r="O14" s="471"/>
      <c r="P14" s="471"/>
      <c r="Q14" s="472"/>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189" t="str" cm="1">
        <f t="array" ref="AB14">_xlfn.IFS(AND(D14="",F14="",COUNTA($J$13)=0),"○",AND(I14="",COUNTA($J$13)=1),IF(OR($I$13&lt;&gt;"",$I$14&lt;&gt;"",$I$15&lt;&gt;"",$I$16&lt;&gt;"",$I$17&lt;&gt;"",$I$18&lt;&gt;""),"○","△"),AND(I14&gt;0,COUNTA($J$13)=1),"○",AND(I14="-",COUNTA($J$13)=1),"✕",TRUE,"✕")</f>
        <v>○</v>
      </c>
      <c r="AC14" s="75"/>
      <c r="AD14" s="75" t="str">
        <f t="shared" si="0"/>
        <v>○</v>
      </c>
      <c r="AE14" s="75" t="str" cm="1">
        <f t="array" ref="AE14">_xlfn.IFS(AND(E14&gt;0,D14=""),"✕",AND(G14&gt;0,F14=""),"✕",AND(F14&gt;0,E14&gt;F14),"✕",TRUE,"○")</f>
        <v>○</v>
      </c>
      <c r="AF14" s="189" t="str" cm="1">
        <f t="array" ref="AF14">IF(OR($I$9="管理職/高プロ",$I$9="裁量",$I$9="固定残業代有"),IF(OR(C14="休日",C14="休暇"),IF(AND(D14="",E14="",F14="",G14="",H14="",$J$13=""),"○",_xlfn.IFS(OR(D14&lt;&gt;"",E14&lt;&gt;"",F14&lt;&gt;"",G14&lt;&gt;"",H14&lt;&gt;""),"✕",AND(OR($I$13&gt;0,$I$14&gt;0,$I$15&gt;0,$I$16&gt;0,$I$17&gt;0),COUNTA($J$13)=1),"○",TRUE,"✕")),"○"),"○")</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45903</v>
      </c>
      <c r="B15" s="46" t="str">
        <f t="shared" ref="B15:B18" si="2">TEXT(A15,"aaa")</f>
        <v>水</v>
      </c>
      <c r="C15" s="95" t="s">
        <v>126</v>
      </c>
      <c r="D15" s="60"/>
      <c r="E15" s="15"/>
      <c r="F15" s="16"/>
      <c r="G15" s="17"/>
      <c r="H15" s="18"/>
      <c r="I15" s="6" t="str" cm="1">
        <f t="array" ref="I15">IFERROR(_xlfn.IFS(AND(D15&gt;0,E15=""),"--",AND(F15&gt;0,G15=""),"--",VALUE(TEXT(E15-D15,"[h]:mm"))+VALUE(TEXT(G15-F15,"[h]:mm"))-VALUE(TEXT(H15,"[h]:mm"))=0,"",VALUE(TEXT(E15-D15,"[h]:mm"))+VALUE(TEXT(G15-F15,"[h]:mm"))-VALUE(TEXT(H15,"[h]:mm"))&lt;0,"-",TRUE,(E15-D15)+(G15-F15)-H15),"-")</f>
        <v/>
      </c>
      <c r="J15" s="470"/>
      <c r="K15" s="471"/>
      <c r="L15" s="471"/>
      <c r="M15" s="471"/>
      <c r="N15" s="471"/>
      <c r="O15" s="471"/>
      <c r="P15" s="471"/>
      <c r="Q15" s="472"/>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189" t="str" cm="1">
        <f t="array" ref="AB15">_xlfn.IFS(AND(D15="",F15="",COUNTA($J$13)=0),"○",AND(I15="",COUNTA($J$13)=1),IF(OR($I$13&lt;&gt;"",$I$14&lt;&gt;"",$I$15&lt;&gt;"",$I$16&lt;&gt;"",$I$17&lt;&gt;"",$I$18&lt;&gt;""),"○","△"),AND(I15&gt;0,COUNTA($J$13)=1),"○",AND(I15="-",COUNTA($J$13)=1),"✕",TRUE,"✕")</f>
        <v>○</v>
      </c>
      <c r="AC15" s="75"/>
      <c r="AD15" s="75" t="str">
        <f t="shared" si="0"/>
        <v>○</v>
      </c>
      <c r="AE15" s="75" t="str" cm="1">
        <f t="array" ref="AE15">_xlfn.IFS(AND(E15&gt;0,D15=""),"✕",AND(G15&gt;0,F15=""),"✕",AND(F15&gt;0,E15&gt;F15),"✕",TRUE,"○")</f>
        <v>○</v>
      </c>
      <c r="AF15" s="189" t="str" cm="1">
        <f t="array" ref="AF15">IF(OR($I$9="管理職/高プロ",$I$9="裁量",$I$9="固定残業代有"),IF(OR(C15="休日",C15="休暇"),IF(AND(D15="",E15="",F15="",G15="",H15="",$J$13=""),"○",_xlfn.IFS(OR(D15&lt;&gt;"",E15&lt;&gt;"",F15&lt;&gt;"",G15&lt;&gt;"",H15&lt;&gt;""),"✕",AND(OR($I$13&gt;0,$I$14&gt;0,$I$15&gt;0,$I$16&gt;0,$I$17&gt;0),COUNTA($J$13)=1),"○",TRUE,"✕")),"○"),"○")</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45904</v>
      </c>
      <c r="B16" s="46" t="str">
        <f t="shared" si="2"/>
        <v>木</v>
      </c>
      <c r="C16" s="95" t="s">
        <v>126</v>
      </c>
      <c r="D16" s="60"/>
      <c r="E16" s="15"/>
      <c r="F16" s="16"/>
      <c r="G16" s="17"/>
      <c r="H16" s="18"/>
      <c r="I16" s="6" t="str" cm="1">
        <f t="array" ref="I16">IFERROR(_xlfn.IFS(AND(D16&gt;0,E16=""),"--",AND(F16&gt;0,G16=""),"--",VALUE(TEXT(E16-D16,"[h]:mm"))+VALUE(TEXT(G16-F16,"[h]:mm"))-VALUE(TEXT(H16,"[h]:mm"))=0,"",VALUE(TEXT(E16-D16,"[h]:mm"))+VALUE(TEXT(G16-F16,"[h]:mm"))-VALUE(TEXT(H16,"[h]:mm"))&lt;0,"-",TRUE,(E16-D16)+(G16-F16)-H16),"-")</f>
        <v/>
      </c>
      <c r="J16" s="470"/>
      <c r="K16" s="471"/>
      <c r="L16" s="471"/>
      <c r="M16" s="471"/>
      <c r="N16" s="471"/>
      <c r="O16" s="471"/>
      <c r="P16" s="471"/>
      <c r="Q16" s="472"/>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189" t="str" cm="1">
        <f t="array" ref="AB16">_xlfn.IFS(AND(D16="",F16="",COUNTA($J$13)=0),"○",AND(I16="",COUNTA($J$13)=1),IF(OR($I$13&lt;&gt;"",$I$14&lt;&gt;"",$I$15&lt;&gt;"",$I$16&lt;&gt;"",$I$17&lt;&gt;"",$I$18&lt;&gt;""),"○","△"),AND(I16&gt;0,COUNTA($J$13)=1),"○",AND(I16="-",COUNTA($J$13)=1),"✕",TRUE,"✕")</f>
        <v>○</v>
      </c>
      <c r="AC16" s="75"/>
      <c r="AD16" s="75" t="str">
        <f t="shared" si="0"/>
        <v>○</v>
      </c>
      <c r="AE16" s="75" t="str" cm="1">
        <f t="array" ref="AE16">_xlfn.IFS(AND(E16&gt;0,D16=""),"✕",AND(G16&gt;0,F16=""),"✕",AND(F16&gt;0,E16&gt;F16),"✕",TRUE,"○")</f>
        <v>○</v>
      </c>
      <c r="AF16" s="189" t="str" cm="1">
        <f t="array" ref="AF16">IF(OR($I$9="管理職/高プロ",$I$9="裁量",$I$9="固定残業代有"),IF(OR(C16="休日",C16="休暇"),IF(AND(D16="",E16="",F16="",G16="",H16="",$J$13=""),"○",_xlfn.IFS(OR(D16&lt;&gt;"",E16&lt;&gt;"",F16&lt;&gt;"",G16&lt;&gt;"",H16&lt;&gt;""),"✕",AND(OR($I$13&gt;0,$I$14&gt;0,$I$15&gt;0,$I$16&gt;0,$I$17&gt;0),COUNTA($J$13)=1),"○",TRUE,"✕")),"○"),"○")</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45905</v>
      </c>
      <c r="B17" s="46" t="str">
        <f t="shared" si="2"/>
        <v>金</v>
      </c>
      <c r="C17" s="95" t="s">
        <v>126</v>
      </c>
      <c r="D17" s="60"/>
      <c r="E17" s="15"/>
      <c r="F17" s="16"/>
      <c r="G17" s="17"/>
      <c r="H17" s="18"/>
      <c r="I17" s="6" t="str" cm="1">
        <f t="array" ref="I17">IFERROR(_xlfn.IFS(AND(D17&gt;0,E17=""),"--",AND(F17&gt;0,G17=""),"--",VALUE(TEXT(E17-D17,"[h]:mm"))+VALUE(TEXT(G17-F17,"[h]:mm"))-VALUE(TEXT(H17,"[h]:mm"))=0,"",VALUE(TEXT(E17-D17,"[h]:mm"))+VALUE(TEXT(G17-F17,"[h]:mm"))-VALUE(TEXT(H17,"[h]:mm"))&lt;0,"-",TRUE,(E17-D17)+(G17-F17)-H17),"-")</f>
        <v/>
      </c>
      <c r="J17" s="470"/>
      <c r="K17" s="471"/>
      <c r="L17" s="471"/>
      <c r="M17" s="471"/>
      <c r="N17" s="471"/>
      <c r="O17" s="471"/>
      <c r="P17" s="471"/>
      <c r="Q17" s="472"/>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189" t="str" cm="1">
        <f t="array" ref="AB17">_xlfn.IFS(AND(D17="",F17="",COUNTA($J$13)=0),"○",AND(I17="",COUNTA($J$13)=1),IF(OR($I$13&lt;&gt;"",$I$14&lt;&gt;"",$I$15&lt;&gt;"",$I$16&lt;&gt;"",$I$17&lt;&gt;"",$I$18&lt;&gt;""),"○","△"),AND(I17&gt;0,COUNTA($J$13)=1),"○",AND(I17="-",COUNTA($J$13)=1),"✕",TRUE,"✕")</f>
        <v>○</v>
      </c>
      <c r="AC17" s="75"/>
      <c r="AD17" s="75" t="str">
        <f t="shared" si="0"/>
        <v>○</v>
      </c>
      <c r="AE17" s="75" t="str" cm="1">
        <f t="array" ref="AE17">_xlfn.IFS(AND(E17&gt;0,D17=""),"✕",AND(G17&gt;0,F17=""),"✕",AND(F17&gt;0,E17&gt;F17),"✕",TRUE,"○")</f>
        <v>○</v>
      </c>
      <c r="AF17" s="189" t="str" cm="1">
        <f t="array" ref="AF17">IF(OR($I$9="管理職/高プロ",$I$9="裁量",$I$9="固定残業代有"),IF(OR(C17="休日",C17="休暇"),IF(AND(D17="",E17="",F17="",G17="",H17="",$J$13=""),"○",_xlfn.IFS(OR(D17&lt;&gt;"",E17&lt;&gt;"",F17&lt;&gt;"",G17&lt;&gt;"",H17&lt;&gt;""),"✕",AND(OR($I$13&gt;0,$I$14&gt;0,$I$15&gt;0,$I$16&gt;0,$I$17&gt;0),COUNTA($J$13)=1),"○",TRUE,"✕")),"○"),"○")</f>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45906</v>
      </c>
      <c r="B18" s="47" t="str">
        <f t="shared" si="2"/>
        <v>土</v>
      </c>
      <c r="C18" s="95" t="s">
        <v>23</v>
      </c>
      <c r="D18" s="60"/>
      <c r="E18" s="15"/>
      <c r="F18" s="26"/>
      <c r="G18" s="27"/>
      <c r="H18" s="28"/>
      <c r="I18" s="6" t="str" cm="1">
        <f t="array" ref="I18">IFERROR(_xlfn.IFS(AND(D18&gt;0,E18=""),"--",AND(F18&gt;0,G18=""),"--",VALUE(TEXT(E18-D18,"[h]:mm"))+VALUE(TEXT(G18-F18,"[h]:mm"))-VALUE(TEXT(H18,"[h]:mm"))=0,"",VALUE(TEXT(E18-D18,"[h]:mm"))+VALUE(TEXT(G18-F18,"[h]:mm"))-VALUE(TEXT(H18,"[h]:mm"))&lt;0,"-",TRUE,(E18-D18)+(G18-F18)-H18),"-")</f>
        <v/>
      </c>
      <c r="J18" s="470"/>
      <c r="K18" s="471"/>
      <c r="L18" s="471"/>
      <c r="M18" s="471"/>
      <c r="N18" s="471"/>
      <c r="O18" s="471"/>
      <c r="P18" s="471"/>
      <c r="Q18" s="472"/>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189" t="str" cm="1">
        <f t="array" ref="AB18">_xlfn.IFS(AND(D18="",F18="",COUNTA($J$13)=0),"○",AND(I18="",COUNTA($J$13)=1),IF(OR($I$13&lt;&gt;"",$I$14&lt;&gt;"",$I$15&lt;&gt;"",$I$16&lt;&gt;"",$I$17&lt;&gt;"",$I$18&lt;&gt;""),"○","△"),AND(I18&gt;0,COUNTA($J$13)=1),"○",AND(I18="-",COUNTA($J$13)=1),"✕",TRUE,"✕")</f>
        <v>○</v>
      </c>
      <c r="AC18" s="75"/>
      <c r="AD18" s="75" t="str">
        <f t="shared" si="0"/>
        <v>○</v>
      </c>
      <c r="AE18" s="75" t="str" cm="1">
        <f t="array" ref="AE18">_xlfn.IFS(AND(E18&gt;0,D18=""),"✕",AND(G18&gt;0,F18=""),"✕",AND(F18&gt;0,E18&gt;F18),"✕",TRUE,"○")</f>
        <v>○</v>
      </c>
      <c r="AF18" s="189" t="str" cm="1">
        <f t="array" ref="AF18">IF(OR($I$9="管理職/高プロ",$I$9="裁量",$I$9="固定残業代有"),IF(OR(C18="休日",C18="休暇"),IF(AND(D18="",E18="",F18="",G18="",H18="",$J$18=""),"○",_xlfn.IFS(OR(D18&lt;&gt;"",E18&lt;&gt;"",F18&lt;&gt;"",G18&lt;&gt;"",H18&lt;&gt;""),"✕",AND(OR($I$18&gt;0,$I$19&gt;0,$I$20&gt;0,$I$21&gt;0,$I$22&gt;0,$I$23&gt;0,$I$24&gt;0),COUNTA($J$18)=1),"○",TRUE,"✕")),"○"),"○")</f>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45907</v>
      </c>
      <c r="B19" s="47" t="str">
        <f>TEXT(A19,"aaa")</f>
        <v>日</v>
      </c>
      <c r="C19" s="95" t="s">
        <v>23</v>
      </c>
      <c r="D19" s="62"/>
      <c r="E19" s="25"/>
      <c r="F19" s="26"/>
      <c r="G19" s="27"/>
      <c r="H19" s="28"/>
      <c r="I19" s="6" t="str" cm="1">
        <f t="array" ref="I19">IFERROR(_xlfn.IFS(AND(D19&gt;0,E19=""),"--",AND(F19&gt;0,G19=""),"--",VALUE(TEXT(E19-D19,"[h]:mm"))+VALUE(TEXT(G19-F19,"[h]:mm"))-VALUE(TEXT(H19,"[h]:mm"))=0,"",VALUE(TEXT(E19-D19,"[h]:mm"))+VALUE(TEXT(G19-F19,"[h]:mm"))-VALUE(TEXT(H19,"[h]:mm"))&lt;0,"-",TRUE,(E19-D19)+(G19-F19)-H19),"-")</f>
        <v/>
      </c>
      <c r="J19" s="470"/>
      <c r="K19" s="473"/>
      <c r="L19" s="473"/>
      <c r="M19" s="473"/>
      <c r="N19" s="473"/>
      <c r="O19" s="473"/>
      <c r="P19" s="473"/>
      <c r="Q19" s="474"/>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189" t="str" cm="1">
        <f t="array" ref="AB19">_xlfn.IFS(AND(D19="",F19="",COUNTA($J$19)=0),"○",AND(I19="",COUNTA($J$19)=1),IF(OR($I$19&lt;&gt;"",$I$20&lt;&gt;"",$I$21&lt;&gt;"",$I$22&lt;&gt;"",$I$23&lt;&gt;"",$I$24&lt;&gt;"",$I$25&lt;&gt;""),"○","△"),AND(I19&gt;0,COUNTA($J$19)=1),"○",AND(I19="-",COUNTA($J$19)=1),"✕",TRUE,"✕")</f>
        <v>○</v>
      </c>
      <c r="AC19" s="75"/>
      <c r="AD19" s="75" t="str">
        <f t="shared" si="0"/>
        <v>○</v>
      </c>
      <c r="AE19" s="75" t="str" cm="1">
        <f t="array" ref="AE19">_xlfn.IFS(AND(E19&gt;0,D19=""),"✕",AND(G19&gt;0,F19=""),"✕",AND(F19&gt;0,E19&gt;F19),"✕",TRUE,"○")</f>
        <v>○</v>
      </c>
      <c r="AF19" s="189" t="str" cm="1">
        <f t="array" ref="AF19">IF(OR($I$9="管理職/高プロ",$I$9="裁量",$I$9="固定残業代有"),IF(OR(C19="休日",C19="休暇"),IF(AND(D19="",E19="",F19="",G19="",H19="",$J$18=""),"○",_xlfn.IFS(OR(D19&lt;&gt;"",E19&lt;&gt;"",F19&lt;&gt;"",G19&lt;&gt;"",H19&lt;&gt;""),"✕",AND(OR($I$18&gt;0,$I$19&gt;0,$I$20&gt;0,$I$21&gt;0,$I$22&gt;0,$I$23&gt;0,$I$24&gt;0),COUNTA($J$18)=1),"○",TRUE,"✕")),"○"),"○")</f>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45908</v>
      </c>
      <c r="B20" s="46" t="str">
        <f>TEXT(A20,"aaa")</f>
        <v>月</v>
      </c>
      <c r="C20" s="95" t="s">
        <v>126</v>
      </c>
      <c r="D20" s="62"/>
      <c r="E20" s="25"/>
      <c r="F20" s="16"/>
      <c r="G20" s="17"/>
      <c r="H20" s="28"/>
      <c r="I20" s="6" t="str" cm="1">
        <f t="array" ref="I20">IFERROR(_xlfn.IFS(AND(D20&gt;0,E20=""),"--",AND(F20&gt;0,G20=""),"--",VALUE(TEXT(E20-D20,"[h]:mm"))+VALUE(TEXT(G20-F20,"[h]:mm"))-VALUE(TEXT(H20,"[h]:mm"))=0,"",VALUE(TEXT(E20-D20,"[h]:mm"))+VALUE(TEXT(G20-F20,"[h]:mm"))-VALUE(TEXT(H20,"[h]:mm"))&lt;0,"-",TRUE,(E20-D20)+(G20-F20)-H20),"-")</f>
        <v/>
      </c>
      <c r="J20" s="475"/>
      <c r="K20" s="473"/>
      <c r="L20" s="473"/>
      <c r="M20" s="473"/>
      <c r="N20" s="473"/>
      <c r="O20" s="473"/>
      <c r="P20" s="473"/>
      <c r="Q20" s="474"/>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$19)=0),"○",AND(I20="",COUNTA($J$19)=1),IF(OR($I$19&lt;&gt;"",$I$20&lt;&gt;"",$I$21&lt;&gt;"",$I$22&lt;&gt;"",$I$23&lt;&gt;"",$I$24&lt;&gt;"",$I$25&lt;&gt;""),"○","△"),AND(I20&gt;0,COUNTA($J$19)=1),"○",AND(I20="-",COUNTA($J$19)=1),"✕",TRUE,"✕")</f>
        <v>○</v>
      </c>
      <c r="AC20" s="75"/>
      <c r="AD20" s="75" t="str">
        <f t="shared" si="0"/>
        <v>○</v>
      </c>
      <c r="AE20" s="75" t="str" cm="1">
        <f t="array" ref="AE20">_xlfn.IFS(AND(E20&gt;0,D20=""),"✕",AND(G20&gt;0,F20=""),"✕",AND(F20&gt;0,E20&gt;F20),"✕",TRUE,"○")</f>
        <v>○</v>
      </c>
      <c r="AF20" s="189" t="str" cm="1">
        <f t="array" ref="AF20">IF(OR($I$9="管理職/高プロ",$I$9="裁量",$I$9="固定残業代有"),IF(OR(C20="休日",C20="休暇"),IF(AND(D20="",E20="",F20="",G20="",H20="",$J$18=""),"○",_xlfn.IFS(OR(D20&lt;&gt;"",E20&lt;&gt;"",F20&lt;&gt;"",G20&lt;&gt;"",H20&lt;&gt;""),"✕",AND(OR($I$18&gt;0,$I$19&gt;0,$I$20&gt;0,$I$21&gt;0,$I$22&gt;0,$I$23&gt;0,$I$24&gt;0),COUNTA($J$18)=1),"○",TRUE,"✕")),"○"),"○")</f>
        <v>○</v>
      </c>
      <c r="AG20" s="75"/>
      <c r="AH20" s="183" t="s">
        <v>72</v>
      </c>
      <c r="AI20" s="184" t="str">
        <f>IF(COUNTIF(AE13:AE43,"○")=31,"○","✕")</f>
        <v>○</v>
      </c>
      <c r="AJ20" s="78" t="s">
        <v>73</v>
      </c>
    </row>
    <row r="21" spans="1:45" ht="17.100000000000001" customHeight="1" thickBot="1">
      <c r="A21" s="7">
        <f t="shared" ref="A21" si="3">A20+1</f>
        <v>45909</v>
      </c>
      <c r="B21" s="46" t="str">
        <f t="shared" ref="B21:B43" si="4">TEXT(A21,"aaa")</f>
        <v>火</v>
      </c>
      <c r="C21" s="95" t="s">
        <v>126</v>
      </c>
      <c r="D21" s="60"/>
      <c r="E21" s="15"/>
      <c r="F21" s="16"/>
      <c r="G21" s="17"/>
      <c r="H21" s="28"/>
      <c r="I21" s="6" t="str" cm="1">
        <f t="array" ref="I21">IFERROR(_xlfn.IFS(AND(D21&gt;0,E21=""),"--",AND(F21&gt;0,G21=""),"--",VALUE(TEXT(E21-D21,"[h]:mm"))+VALUE(TEXT(G21-F21,"[h]:mm"))-VALUE(TEXT(H21,"[h]:mm"))=0,"",VALUE(TEXT(E21-D21,"[h]:mm"))+VALUE(TEXT(G21-F21,"[h]:mm"))-VALUE(TEXT(H21,"[h]:mm"))&lt;0,"-",TRUE,(E21-D21)+(G21-F21)-H21),"-")</f>
        <v/>
      </c>
      <c r="J21" s="475"/>
      <c r="K21" s="473"/>
      <c r="L21" s="473"/>
      <c r="M21" s="473"/>
      <c r="N21" s="473"/>
      <c r="O21" s="473"/>
      <c r="P21" s="473"/>
      <c r="Q21" s="474"/>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$19)=0),"○",AND(I21="",COUNTA($J$19)=1),IF(OR($I$19&lt;&gt;"",$I$20&lt;&gt;"",$I$21&lt;&gt;"",$I$22&lt;&gt;"",$I$23&lt;&gt;"",$I$24&lt;&gt;"",$I$25&lt;&gt;""),"○","△"),AND(I21&gt;0,COUNTA($J$19)=1),"○",AND(I21="-",COUNTA($J$19)=1),"✕",TRUE,"✕")</f>
        <v>○</v>
      </c>
      <c r="AC21" s="75"/>
      <c r="AD21" s="75" t="str">
        <f t="shared" si="0"/>
        <v>○</v>
      </c>
      <c r="AE21" s="75" t="str" cm="1">
        <f t="array" ref="AE21">_xlfn.IFS(AND(E21&gt;0,D21=""),"✕",AND(G21&gt;0,F21=""),"✕",AND(F21&gt;0,E21&gt;F21),"✕",TRUE,"○")</f>
        <v>○</v>
      </c>
      <c r="AF21" s="189" t="str" cm="1">
        <f t="array" ref="AF21">IF(OR($I$9="管理職/高プロ",$I$9="裁量",$I$9="固定残業代有"),IF(OR(C21="休日",C21="休暇"),IF(AND(D21="",E21="",F21="",G21="",H21="",$J$18=""),"○",_xlfn.IFS(OR(D21&lt;&gt;"",E21&lt;&gt;"",F21&lt;&gt;"",G21&lt;&gt;"",H21&lt;&gt;""),"✕",AND(OR($I$18&gt;0,$I$19&gt;0,$I$20&gt;0,$I$21&gt;0,$I$22&gt;0,$I$23&gt;0,$I$24&gt;0),COUNTA($J$18)=1),"○",TRUE,"✕")),"○"),"○")</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45910</v>
      </c>
      <c r="B22" s="46" t="str">
        <f t="shared" si="4"/>
        <v>水</v>
      </c>
      <c r="C22" s="95" t="s">
        <v>126</v>
      </c>
      <c r="D22" s="60"/>
      <c r="E22" s="15"/>
      <c r="F22" s="16"/>
      <c r="G22" s="17"/>
      <c r="H22" s="28"/>
      <c r="I22" s="6" t="str" cm="1">
        <f t="array" ref="I22">IFERROR(_xlfn.IFS(AND(D22&gt;0,E22=""),"--",AND(F22&gt;0,G22=""),"--",VALUE(TEXT(E22-D22,"[h]:mm"))+VALUE(TEXT(G22-F22,"[h]:mm"))-VALUE(TEXT(H22,"[h]:mm"))=0,"",VALUE(TEXT(E22-D22,"[h]:mm"))+VALUE(TEXT(G22-F22,"[h]:mm"))-VALUE(TEXT(H22,"[h]:mm"))&lt;0,"-",TRUE,(E22-D22)+(G22-F22)-H22),"-")</f>
        <v/>
      </c>
      <c r="J22" s="475"/>
      <c r="K22" s="473"/>
      <c r="L22" s="473"/>
      <c r="M22" s="473"/>
      <c r="N22" s="473"/>
      <c r="O22" s="473"/>
      <c r="P22" s="473"/>
      <c r="Q22" s="474"/>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$19)=0),"○",AND(I22="",COUNTA($J$19)=1),IF(OR($I$19&lt;&gt;"",$I$20&lt;&gt;"",$I$21&lt;&gt;"",$I$22&lt;&gt;"",$I$23&lt;&gt;"",$I$24&lt;&gt;"",$I$25&lt;&gt;""),"○","△"),AND(I22&gt;0,COUNTA($J$19)=1),"○",AND(I22="-",COUNTA($J$19)=1),"✕",TRUE,"✕")</f>
        <v>○</v>
      </c>
      <c r="AC22" s="75"/>
      <c r="AD22" s="75" t="str">
        <f t="shared" si="0"/>
        <v>○</v>
      </c>
      <c r="AE22" s="75" t="str" cm="1">
        <f t="array" ref="AE22">_xlfn.IFS(AND(E22&gt;0,D22=""),"✕",AND(G22&gt;0,F22=""),"✕",AND(F22&gt;0,E22&gt;F22),"✕",TRUE,"○")</f>
        <v>○</v>
      </c>
      <c r="AF22" s="189" t="str" cm="1">
        <f t="array" ref="AF22">IF(OR($I$9="管理職/高プロ",$I$9="裁量",$I$9="固定残業代有"),IF(OR(C22="休日",C22="休暇"),IF(AND(D22="",E22="",F22="",G22="",H22="",$J$18=""),"○",_xlfn.IFS(OR(D22&lt;&gt;"",E22&lt;&gt;"",F22&lt;&gt;"",G22&lt;&gt;"",H22&lt;&gt;""),"✕",AND(OR($I$18&gt;0,$I$19&gt;0,$I$20&gt;0,$I$21&gt;0,$I$22&gt;0,$I$23&gt;0,$I$24&gt;0),COUNTA($J$18)=1),"○",TRUE,"✕")),"○"),"○")</f>
        <v>○</v>
      </c>
      <c r="AG22" s="75"/>
      <c r="AH22" s="212"/>
      <c r="AI22" s="213"/>
      <c r="AJ22" s="78"/>
      <c r="AO22" s="30"/>
      <c r="AP22" s="30"/>
      <c r="AQ22" s="30"/>
      <c r="AR22" s="30"/>
      <c r="AS22" s="30"/>
    </row>
    <row r="23" spans="1:45" ht="17.100000000000001" customHeight="1">
      <c r="A23" s="7">
        <f t="shared" ref="A23:A38" si="5">A22+1</f>
        <v>45911</v>
      </c>
      <c r="B23" s="46" t="str">
        <f t="shared" si="4"/>
        <v>木</v>
      </c>
      <c r="C23" s="95" t="s">
        <v>126</v>
      </c>
      <c r="D23" s="60"/>
      <c r="E23" s="15"/>
      <c r="F23" s="16"/>
      <c r="G23" s="17"/>
      <c r="H23" s="28"/>
      <c r="I23" s="6" t="str" cm="1">
        <f t="array" ref="I23">IFERROR(_xlfn.IFS(AND(D23&gt;0,E23=""),"--",AND(F23&gt;0,G23=""),"--",VALUE(TEXT(E23-D23,"[h]:mm"))+VALUE(TEXT(G23-F23,"[h]:mm"))-VALUE(TEXT(H23,"[h]:mm"))=0,"",VALUE(TEXT(E23-D23,"[h]:mm"))+VALUE(TEXT(G23-F23,"[h]:mm"))-VALUE(TEXT(H23,"[h]:mm"))&lt;0,"-",TRUE,(E23-D23)+(G23-F23)-H23),"-")</f>
        <v/>
      </c>
      <c r="J23" s="475"/>
      <c r="K23" s="473"/>
      <c r="L23" s="473"/>
      <c r="M23" s="473"/>
      <c r="N23" s="473"/>
      <c r="O23" s="473"/>
      <c r="P23" s="473"/>
      <c r="Q23" s="474"/>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$19)=0),"○",AND(I23="",COUNTA($J$19)=1),IF(OR($I$19&lt;&gt;"",$I$20&lt;&gt;"",$I$21&lt;&gt;"",$I$22&lt;&gt;"",$I$23&lt;&gt;"",$I$24&lt;&gt;"",$I$25&lt;&gt;""),"○","△"),AND(I23&gt;0,COUNTA($J$19)=1),"○",AND(I23="-",COUNTA($J$19)=1),"✕",TRUE,"✕")</f>
        <v>○</v>
      </c>
      <c r="AC23" s="75"/>
      <c r="AD23" s="75" t="str">
        <f t="shared" si="0"/>
        <v>○</v>
      </c>
      <c r="AE23" s="75" t="str" cm="1">
        <f t="array" ref="AE23">_xlfn.IFS(AND(E23&gt;0,D23=""),"✕",AND(G23&gt;0,F23=""),"✕",AND(F23&gt;0,E23&gt;F23),"✕",TRUE,"○")</f>
        <v>○</v>
      </c>
      <c r="AF23" s="189" t="str" cm="1">
        <f t="array" ref="AF23">IF(OR($I$9="管理職/高プロ",$I$9="裁量",$I$9="固定残業代有"),IF(OR(C23="休日",C23="休暇"),IF(AND(D23="",E23="",F23="",G23="",H23="",$J$18=""),"○",_xlfn.IFS(OR(D23&lt;&gt;"",E23&lt;&gt;"",F23&lt;&gt;"",G23&lt;&gt;"",H23&lt;&gt;""),"✕",AND(OR($I$18&gt;0,$I$19&gt;0,$I$20&gt;0,$I$21&gt;0,$I$22&gt;0,$I$23&gt;0,$I$24&gt;0),COUNTA($J$18)=1),"○",TRUE,"✕")),"○"),"○")</f>
        <v>○</v>
      </c>
      <c r="AG23" s="75"/>
      <c r="AH23" s="144"/>
      <c r="AJ23" s="144"/>
      <c r="AO23" s="30"/>
      <c r="AP23" s="30"/>
      <c r="AQ23" s="30"/>
      <c r="AR23" s="30"/>
      <c r="AS23" s="30"/>
    </row>
    <row r="24" spans="1:45" ht="17.100000000000001" customHeight="1">
      <c r="A24" s="7">
        <f t="shared" si="5"/>
        <v>45912</v>
      </c>
      <c r="B24" s="46" t="str">
        <f t="shared" si="4"/>
        <v>金</v>
      </c>
      <c r="C24" s="95" t="s">
        <v>126</v>
      </c>
      <c r="D24" s="60"/>
      <c r="E24" s="15"/>
      <c r="F24" s="16"/>
      <c r="G24" s="17"/>
      <c r="H24" s="18"/>
      <c r="I24" s="6" t="str" cm="1">
        <f t="array" ref="I24">IFERROR(_xlfn.IFS(AND(D24&gt;0,E24=""),"--",AND(F24&gt;0,G24=""),"--",VALUE(TEXT(E24-D24,"[h]:mm"))+VALUE(TEXT(G24-F24,"[h]:mm"))-VALUE(TEXT(H24,"[h]:mm"))=0,"",VALUE(TEXT(E24-D24,"[h]:mm"))+VALUE(TEXT(G24-F24,"[h]:mm"))-VALUE(TEXT(H24,"[h]:mm"))&lt;0,"-",TRUE,(E24-D24)+(G24-F24)-H24),"-")</f>
        <v/>
      </c>
      <c r="J24" s="475"/>
      <c r="K24" s="473"/>
      <c r="L24" s="473"/>
      <c r="M24" s="473"/>
      <c r="N24" s="473"/>
      <c r="O24" s="473"/>
      <c r="P24" s="473"/>
      <c r="Q24" s="474"/>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$19)=0),"○",AND(I24="",COUNTA($J$19)=1),IF(OR($I$19&lt;&gt;"",$I$20&lt;&gt;"",$I$21&lt;&gt;"",$I$22&lt;&gt;"",$I$23&lt;&gt;"",$I$24&lt;&gt;"",$I$25&lt;&gt;""),"○","△"),AND(I24&gt;0,COUNTA($J$19)=1),"○",AND(I24="-",COUNTA($J$19)=1),"✕",TRUE,"✕")</f>
        <v>○</v>
      </c>
      <c r="AC24" s="75"/>
      <c r="AD24" s="75" t="str">
        <f t="shared" si="0"/>
        <v>○</v>
      </c>
      <c r="AE24" s="75" t="str" cm="1">
        <f t="array" ref="AE24">_xlfn.IFS(AND(E24&gt;0,D24=""),"✕",AND(G24&gt;0,F24=""),"✕",AND(F24&gt;0,E24&gt;F24),"✕",TRUE,"○")</f>
        <v>○</v>
      </c>
      <c r="AF24" s="189" t="str" cm="1">
        <f t="array" ref="AF24">IF(OR($I$9="管理職/高プロ",$I$9="裁量",$I$9="固定残業代有"),IF(OR(C24="休日",C24="休暇"),IF(AND(D24="",E24="",F24="",G24="",H24="",$J$18=""),"○",_xlfn.IFS(OR(D24&lt;&gt;"",E24&lt;&gt;"",F24&lt;&gt;"",G24&lt;&gt;"",H24&lt;&gt;""),"✕",AND(OR($I$18&gt;0,$I$19&gt;0,$I$20&gt;0,$I$21&gt;0,$I$22&gt;0,$I$23&gt;0,$I$24&gt;0),COUNTA($J$18)=1),"○",TRUE,"✕")),"○"),"○")</f>
        <v>○</v>
      </c>
      <c r="AG24" s="75"/>
      <c r="AO24" s="30"/>
      <c r="AP24" s="30"/>
      <c r="AQ24" s="30"/>
      <c r="AR24" s="30"/>
      <c r="AS24" s="30"/>
    </row>
    <row r="25" spans="1:45" ht="17.100000000000001" customHeight="1">
      <c r="A25" s="7">
        <f t="shared" si="5"/>
        <v>45913</v>
      </c>
      <c r="B25" s="46" t="str">
        <f t="shared" si="4"/>
        <v>土</v>
      </c>
      <c r="C25" s="95" t="s">
        <v>23</v>
      </c>
      <c r="D25" s="60"/>
      <c r="E25" s="15"/>
      <c r="F25" s="16"/>
      <c r="G25" s="17"/>
      <c r="H25" s="18"/>
      <c r="I25" s="6" t="str" cm="1">
        <f t="array" ref="I25">IFERROR(_xlfn.IFS(AND(D25&gt;0,E25=""),"--",AND(F25&gt;0,G25=""),"--",VALUE(TEXT(E25-D25,"[h]:mm"))+VALUE(TEXT(G25-F25,"[h]:mm"))-VALUE(TEXT(H25,"[h]:mm"))=0,"",VALUE(TEXT(E25-D25,"[h]:mm"))+VALUE(TEXT(G25-F25,"[h]:mm"))-VALUE(TEXT(H25,"[h]:mm"))&lt;0,"-",TRUE,(E25-D25)+(G25-F25)-H25),"-")</f>
        <v/>
      </c>
      <c r="J25" s="475"/>
      <c r="K25" s="473"/>
      <c r="L25" s="473"/>
      <c r="M25" s="473"/>
      <c r="N25" s="473"/>
      <c r="O25" s="473"/>
      <c r="P25" s="473"/>
      <c r="Q25" s="474"/>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$19)=0),"○",AND(I25="",COUNTA($J$19)=1),IF(OR($I$19&lt;&gt;"",$I$20&lt;&gt;"",$I$21&lt;&gt;"",$I$22&lt;&gt;"",$I$23&lt;&gt;"",$I$24&lt;&gt;"",$I$25&lt;&gt;""),"○","△"),AND(I25&gt;0,COUNTA($J$19)=1),"○",AND(I25="-",COUNTA($J$19)=1),"✕",TRUE,"✕")</f>
        <v>○</v>
      </c>
      <c r="AC25" s="75"/>
      <c r="AD25" s="75" t="str">
        <f t="shared" si="0"/>
        <v>○</v>
      </c>
      <c r="AE25" s="75" t="str" cm="1">
        <f t="array" ref="AE25">_xlfn.IFS(AND(E25&gt;0,D25=""),"✕",AND(G25&gt;0,F25=""),"✕",AND(F25&gt;0,E25&gt;F25),"✕",TRUE,"○")</f>
        <v>○</v>
      </c>
      <c r="AF25" s="189" t="str" cm="1">
        <f t="array" ref="AF25">IF(OR($I$9="管理職/高プロ",$I$9="裁量",$I$9="固定残業代有"),IF(OR(C25="休日",C25="休暇"),IF(AND(D25="",E25="",F25="",G25="",H25="",$J$25=""),"○",_xlfn.IFS(OR(D25&lt;&gt;"",E25&lt;&gt;"",F25&lt;&gt;"",G25&lt;&gt;"",H25&lt;&gt;""),"✕",AND(OR($I$25&gt;0,$I$26&gt;0,$I$27&gt;0,$I$28&gt;0,$I$29&gt;0,$I$30&gt;0,$I$31&gt;0),COUNTA($J$25)=1),"○",TRUE,"✕")),"○"),"○")</f>
        <v>○</v>
      </c>
      <c r="AG25" s="75"/>
      <c r="AO25" s="30"/>
      <c r="AP25" s="30"/>
      <c r="AQ25" s="30"/>
      <c r="AR25" s="30"/>
      <c r="AS25" s="30"/>
    </row>
    <row r="26" spans="1:45" ht="17.100000000000001" customHeight="1">
      <c r="A26" s="7">
        <f t="shared" si="5"/>
        <v>45914</v>
      </c>
      <c r="B26" s="46" t="str">
        <f t="shared" si="4"/>
        <v>日</v>
      </c>
      <c r="C26" s="95" t="s">
        <v>23</v>
      </c>
      <c r="D26" s="61"/>
      <c r="E26" s="14"/>
      <c r="F26" s="16"/>
      <c r="G26" s="17"/>
      <c r="H26" s="18"/>
      <c r="I26" s="6" t="str" cm="1">
        <f t="array" ref="I26">IFERROR(_xlfn.IFS(AND(D26&gt;0,E26=""),"--",AND(F26&gt;0,G26=""),"--",VALUE(TEXT(E26-D26,"[h]:mm"))+VALUE(TEXT(G26-F26,"[h]:mm"))-VALUE(TEXT(H26,"[h]:mm"))=0,"",VALUE(TEXT(E26-D26,"[h]:mm"))+VALUE(TEXT(G26-F26,"[h]:mm"))-VALUE(TEXT(H26,"[h]:mm"))&lt;0,"-",TRUE,(E26-D26)+(G26-F26)-H26),"-")</f>
        <v/>
      </c>
      <c r="J26" s="475"/>
      <c r="K26" s="473"/>
      <c r="L26" s="473"/>
      <c r="M26" s="473"/>
      <c r="N26" s="473"/>
      <c r="O26" s="473"/>
      <c r="P26" s="473"/>
      <c r="Q26" s="474"/>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$26)=0),"○",AND(I26="",COUNTA($J$26)=1),IF(OR($I$26&lt;&gt;"",$I$27&lt;&gt;"",$I$28&lt;&gt;"",$I$29&lt;&gt;"",$I$30&lt;&gt;"",$I$31&lt;&gt;"",$I$32&lt;&gt;""),"○","△"),AND(I26&gt;0,COUNTA($J$26)=1),"○",AND(I26="-",COUNTA($J$26)=1),"✕",TRUE,"✕")</f>
        <v>○</v>
      </c>
      <c r="AC26" s="75"/>
      <c r="AD26" s="75" t="str">
        <f t="shared" si="0"/>
        <v>○</v>
      </c>
      <c r="AE26" s="75" t="str" cm="1">
        <f t="array" ref="AE26">_xlfn.IFS(AND(E26&gt;0,D26=""),"✕",AND(G26&gt;0,F26=""),"✕",AND(F26&gt;0,E26&gt;F26),"✕",TRUE,"○")</f>
        <v>○</v>
      </c>
      <c r="AF26" s="189" t="str" cm="1">
        <f t="array" ref="AF26">IF(OR($I$9="管理職/高プロ",$I$9="裁量",$I$9="固定残業代有"),IF(OR(C26="休日",C26="休暇"),IF(AND(D26="",E26="",F26="",G26="",H26="",$J$25=""),"○",_xlfn.IFS(OR(D26&lt;&gt;"",E26&lt;&gt;"",F26&lt;&gt;"",G26&lt;&gt;"",H26&lt;&gt;""),"✕",AND(OR($I$25&gt;0,$I$26&gt;0,$I$27&gt;0,$I$28&gt;0,$I$29&gt;0,$I$30&gt;0,$I$31&gt;0),COUNTA($J$25)=1),"○",TRUE,"✕")),"○"),"○")</f>
        <v>○</v>
      </c>
      <c r="AG26" s="75"/>
      <c r="AO26" s="30"/>
      <c r="AP26" s="30"/>
      <c r="AQ26" s="30"/>
      <c r="AR26" s="30"/>
      <c r="AS26" s="30"/>
    </row>
    <row r="27" spans="1:45" ht="17.100000000000001" customHeight="1">
      <c r="A27" s="7">
        <f t="shared" si="5"/>
        <v>45915</v>
      </c>
      <c r="B27" s="46" t="str">
        <f t="shared" si="4"/>
        <v>月</v>
      </c>
      <c r="C27" s="95" t="s">
        <v>23</v>
      </c>
      <c r="D27" s="61"/>
      <c r="E27" s="14"/>
      <c r="F27" s="16"/>
      <c r="G27" s="17"/>
      <c r="H27" s="18"/>
      <c r="I27" s="6" t="str" cm="1">
        <f t="array" ref="I27">IFERROR(_xlfn.IFS(AND(D27&gt;0,E27=""),"--",AND(F27&gt;0,G27=""),"--",VALUE(TEXT(E27-D27,"[h]:mm"))+VALUE(TEXT(G27-F27,"[h]:mm"))-VALUE(TEXT(H27,"[h]:mm"))=0,"",VALUE(TEXT(E27-D27,"[h]:mm"))+VALUE(TEXT(G27-F27,"[h]:mm"))-VALUE(TEXT(H27,"[h]:mm"))&lt;0,"-",TRUE,(E27-D27)+(G27-F27)-H27),"-")</f>
        <v/>
      </c>
      <c r="J27" s="475"/>
      <c r="K27" s="473"/>
      <c r="L27" s="473"/>
      <c r="M27" s="473"/>
      <c r="N27" s="473"/>
      <c r="O27" s="473"/>
      <c r="P27" s="473"/>
      <c r="Q27" s="474"/>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$26)=0),"○",AND(I27="",COUNTA($J$26)=1),IF(OR($I$26&lt;&gt;"",$I$27&lt;&gt;"",$I$28&lt;&gt;"",$I$29&lt;&gt;"",$I$30&lt;&gt;"",$I$31&lt;&gt;"",$I$32&lt;&gt;""),"○","△"),AND(I27&gt;0,COUNTA($J$26)=1),"○",AND(I27="-",COUNTA($J$26)=1),"✕",TRUE,"✕")</f>
        <v>○</v>
      </c>
      <c r="AC27" s="75"/>
      <c r="AD27" s="75" t="str">
        <f t="shared" si="0"/>
        <v>○</v>
      </c>
      <c r="AE27" s="75" t="str" cm="1">
        <f t="array" ref="AE27">_xlfn.IFS(AND(E27&gt;0,D27=""),"✕",AND(G27&gt;0,F27=""),"✕",AND(F27&gt;0,E27&gt;F27),"✕",TRUE,"○")</f>
        <v>○</v>
      </c>
      <c r="AF27" s="189" t="str" cm="1">
        <f t="array" ref="AF27">IF(OR($I$9="管理職/高プロ",$I$9="裁量",$I$9="固定残業代有"),IF(OR(C27="休日",C27="休暇"),IF(AND(D27="",E27="",F27="",G27="",H27="",$J$25=""),"○",_xlfn.IFS(OR(D27&lt;&gt;"",E27&lt;&gt;"",F27&lt;&gt;"",G27&lt;&gt;"",H27&lt;&gt;""),"✕",AND(OR($I$25&gt;0,$I$26&gt;0,$I$27&gt;0,$I$28&gt;0,$I$29&gt;0,$I$30&gt;0,$I$31&gt;0),COUNTA($J$25)=1),"○",TRUE,"✕")),"○"),"○")</f>
        <v>○</v>
      </c>
      <c r="AG27" s="75"/>
      <c r="AO27" s="30"/>
      <c r="AP27" s="30"/>
      <c r="AQ27" s="30"/>
      <c r="AR27" s="30"/>
      <c r="AS27" s="30"/>
    </row>
    <row r="28" spans="1:45" ht="17.100000000000001" customHeight="1">
      <c r="A28" s="7">
        <f t="shared" si="5"/>
        <v>45916</v>
      </c>
      <c r="B28" s="46" t="str">
        <f t="shared" si="4"/>
        <v>火</v>
      </c>
      <c r="C28" s="95" t="s">
        <v>126</v>
      </c>
      <c r="D28" s="61"/>
      <c r="E28" s="14"/>
      <c r="F28" s="16"/>
      <c r="G28" s="17"/>
      <c r="H28" s="18"/>
      <c r="I28" s="6" t="str" cm="1">
        <f t="array" ref="I28">IFERROR(_xlfn.IFS(AND(D28&gt;0,E28=""),"--",AND(F28&gt;0,G28=""),"--",VALUE(TEXT(E28-D28,"[h]:mm"))+VALUE(TEXT(G28-F28,"[h]:mm"))-VALUE(TEXT(H28,"[h]:mm"))=0,"",VALUE(TEXT(E28-D28,"[h]:mm"))+VALUE(TEXT(G28-F28,"[h]:mm"))-VALUE(TEXT(H28,"[h]:mm"))&lt;0,"-",TRUE,(E28-D28)+(G28-F28)-H28),"-")</f>
        <v/>
      </c>
      <c r="J28" s="475"/>
      <c r="K28" s="473"/>
      <c r="L28" s="473"/>
      <c r="M28" s="473"/>
      <c r="N28" s="473"/>
      <c r="O28" s="473"/>
      <c r="P28" s="473"/>
      <c r="Q28" s="47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$26)=0),"○",AND(I28="",COUNTA($J$26)=1),IF(OR($I$26&lt;&gt;"",$I$27&lt;&gt;"",$I$28&lt;&gt;"",$I$29&lt;&gt;"",$I$30&lt;&gt;"",$I$31&lt;&gt;"",$I$32&lt;&gt;""),"○","△"),AND(I28&gt;0,COUNTA($J$26)=1),"○",AND(I28="-",COUNTA($J$26)=1),"✕",TRUE,"✕")</f>
        <v>○</v>
      </c>
      <c r="AC28" s="75"/>
      <c r="AD28" s="75" t="str">
        <f t="shared" si="0"/>
        <v>○</v>
      </c>
      <c r="AE28" s="75" t="str" cm="1">
        <f t="array" ref="AE28">_xlfn.IFS(AND(E28&gt;0,D28=""),"✕",AND(G28&gt;0,F28=""),"✕",AND(F28&gt;0,E28&gt;F28),"✕",TRUE,"○")</f>
        <v>○</v>
      </c>
      <c r="AF28" s="189" t="str" cm="1">
        <f t="array" ref="AF28">IF(OR($I$9="管理職/高プロ",$I$9="裁量",$I$9="固定残業代有"),IF(OR(C28="休日",C28="休暇"),IF(AND(D28="",E28="",F28="",G28="",H28="",$J$25=""),"○",_xlfn.IFS(OR(D28&lt;&gt;"",E28&lt;&gt;"",F28&lt;&gt;"",G28&lt;&gt;"",H28&lt;&gt;""),"✕",AND(OR($I$25&gt;0,$I$26&gt;0,$I$27&gt;0,$I$28&gt;0,$I$29&gt;0,$I$30&gt;0,$I$31&gt;0),COUNTA($J$25)=1),"○",TRUE,"✕")),"○"),"○")</f>
        <v>○</v>
      </c>
      <c r="AG28" s="75"/>
      <c r="AO28" s="30"/>
      <c r="AP28" s="30"/>
      <c r="AQ28" s="30"/>
      <c r="AR28" s="30"/>
      <c r="AS28" s="30"/>
    </row>
    <row r="29" spans="1:45" ht="17.100000000000001" customHeight="1">
      <c r="A29" s="7">
        <f t="shared" si="5"/>
        <v>45917</v>
      </c>
      <c r="B29" s="46" t="str">
        <f t="shared" si="4"/>
        <v>水</v>
      </c>
      <c r="C29" s="95" t="s">
        <v>126</v>
      </c>
      <c r="D29" s="60"/>
      <c r="E29" s="15"/>
      <c r="F29" s="16"/>
      <c r="G29" s="17"/>
      <c r="H29" s="18"/>
      <c r="I29" s="6" t="str" cm="1">
        <f t="array" ref="I29">IFERROR(_xlfn.IFS(AND(D29&gt;0,E29=""),"--",AND(F29&gt;0,G29=""),"--",VALUE(TEXT(E29-D29,"[h]:mm"))+VALUE(TEXT(G29-F29,"[h]:mm"))-VALUE(TEXT(H29,"[h]:mm"))=0,"",VALUE(TEXT(E29-D29,"[h]:mm"))+VALUE(TEXT(G29-F29,"[h]:mm"))-VALUE(TEXT(H29,"[h]:mm"))&lt;0,"-",TRUE,(E29-D29)+(G29-F29)-H29),"-")</f>
        <v/>
      </c>
      <c r="J29" s="475"/>
      <c r="K29" s="473"/>
      <c r="L29" s="473"/>
      <c r="M29" s="473"/>
      <c r="N29" s="473"/>
      <c r="O29" s="473"/>
      <c r="P29" s="473"/>
      <c r="Q29" s="474"/>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$26)=0),"○",AND(I29="",COUNTA($J$26)=1),IF(OR($I$26&lt;&gt;"",$I$27&lt;&gt;"",$I$28&lt;&gt;"",$I$29&lt;&gt;"",$I$30&lt;&gt;"",$I$31&lt;&gt;"",$I$32&lt;&gt;""),"○","△"),AND(I29&gt;0,COUNTA($J$26)=1),"○",AND(I29="-",COUNTA($J$26)=1),"✕",TRUE,"✕")</f>
        <v>○</v>
      </c>
      <c r="AC29" s="75"/>
      <c r="AD29" s="75" t="str">
        <f t="shared" si="0"/>
        <v>○</v>
      </c>
      <c r="AE29" s="75" t="str" cm="1">
        <f t="array" ref="AE29">_xlfn.IFS(AND(E29&gt;0,D29=""),"✕",AND(G29&gt;0,F29=""),"✕",AND(F29&gt;0,E29&gt;F29),"✕",TRUE,"○")</f>
        <v>○</v>
      </c>
      <c r="AF29" s="189" t="str" cm="1">
        <f t="array" ref="AF29">IF(OR($I$9="管理職/高プロ",$I$9="裁量",$I$9="固定残業代有"),IF(OR(C29="休日",C29="休暇"),IF(AND(D29="",E29="",F29="",G29="",H29="",$J$25=""),"○",_xlfn.IFS(OR(D29&lt;&gt;"",E29&lt;&gt;"",F29&lt;&gt;"",G29&lt;&gt;"",H29&lt;&gt;""),"✕",AND(OR($I$25&gt;0,$I$26&gt;0,$I$27&gt;0,$I$28&gt;0,$I$29&gt;0,$I$30&gt;0,$I$31&gt;0),COUNTA($J$25)=1),"○",TRUE,"✕")),"○"),"○")</f>
        <v>○</v>
      </c>
      <c r="AG29" s="75"/>
      <c r="AO29" s="30"/>
      <c r="AP29" s="30"/>
      <c r="AQ29" s="30"/>
      <c r="AR29" s="30"/>
      <c r="AS29" s="30"/>
    </row>
    <row r="30" spans="1:45" ht="17.100000000000001" customHeight="1">
      <c r="A30" s="7">
        <f t="shared" si="5"/>
        <v>45918</v>
      </c>
      <c r="B30" s="46" t="str">
        <f t="shared" si="4"/>
        <v>木</v>
      </c>
      <c r="C30" s="95" t="s">
        <v>126</v>
      </c>
      <c r="D30" s="60"/>
      <c r="E30" s="15"/>
      <c r="F30" s="16"/>
      <c r="G30" s="17"/>
      <c r="H30" s="18"/>
      <c r="I30" s="6" t="str" cm="1">
        <f t="array" ref="I30">IFERROR(_xlfn.IFS(AND(D30&gt;0,E30=""),"--",AND(F30&gt;0,G30=""),"--",VALUE(TEXT(E30-D30,"[h]:mm"))+VALUE(TEXT(G30-F30,"[h]:mm"))-VALUE(TEXT(H30,"[h]:mm"))=0,"",VALUE(TEXT(E30-D30,"[h]:mm"))+VALUE(TEXT(G30-F30,"[h]:mm"))-VALUE(TEXT(H30,"[h]:mm"))&lt;0,"-",TRUE,(E30-D30)+(G30-F30)-H30),"-")</f>
        <v/>
      </c>
      <c r="J30" s="475"/>
      <c r="K30" s="473"/>
      <c r="L30" s="473"/>
      <c r="M30" s="473"/>
      <c r="N30" s="473"/>
      <c r="O30" s="473"/>
      <c r="P30" s="473"/>
      <c r="Q30" s="474"/>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$26)=0),"○",AND(I30="",COUNTA($J$26)=1),IF(OR($I$26&lt;&gt;"",$I$27&lt;&gt;"",$I$28&lt;&gt;"",$I$29&lt;&gt;"",$I$30&lt;&gt;"",$I$31&lt;&gt;"",$I$32&lt;&gt;""),"○","△"),AND(I30&gt;0,COUNTA($J$26)=1),"○",AND(I30="-",COUNTA($J$26)=1),"✕",TRUE,"✕")</f>
        <v>○</v>
      </c>
      <c r="AC30" s="75"/>
      <c r="AD30" s="75" t="str">
        <f t="shared" si="0"/>
        <v>○</v>
      </c>
      <c r="AE30" s="75" t="str" cm="1">
        <f t="array" ref="AE30">_xlfn.IFS(AND(E30&gt;0,D30=""),"✕",AND(G30&gt;0,F30=""),"✕",AND(F30&gt;0,E30&gt;F30),"✕",TRUE,"○")</f>
        <v>○</v>
      </c>
      <c r="AF30" s="189" t="str" cm="1">
        <f t="array" ref="AF30">IF(OR($I$9="管理職/高プロ",$I$9="裁量",$I$9="固定残業代有"),IF(OR(C30="休日",C30="休暇"),IF(AND(D30="",E30="",F30="",G30="",H30="",$J$25=""),"○",_xlfn.IFS(OR(D30&lt;&gt;"",E30&lt;&gt;"",F30&lt;&gt;"",G30&lt;&gt;"",H30&lt;&gt;""),"✕",AND(OR($I$25&gt;0,$I$26&gt;0,$I$27&gt;0,$I$28&gt;0,$I$29&gt;0,$I$30&gt;0,$I$31&gt;0),COUNTA($J$25)=1),"○",TRUE,"✕")),"○"),"○")</f>
        <v>○</v>
      </c>
      <c r="AG30" s="75"/>
      <c r="AO30" s="30"/>
      <c r="AP30" s="30"/>
      <c r="AQ30" s="30"/>
      <c r="AR30" s="30"/>
      <c r="AS30" s="30"/>
    </row>
    <row r="31" spans="1:45" ht="17.100000000000001" customHeight="1">
      <c r="A31" s="7">
        <f t="shared" si="5"/>
        <v>45919</v>
      </c>
      <c r="B31" s="46" t="str">
        <f t="shared" si="4"/>
        <v>金</v>
      </c>
      <c r="C31" s="95" t="s">
        <v>126</v>
      </c>
      <c r="D31" s="60"/>
      <c r="E31" s="15"/>
      <c r="F31" s="16"/>
      <c r="G31" s="17"/>
      <c r="H31" s="18"/>
      <c r="I31" s="6" t="str" cm="1">
        <f t="array" ref="I31">IFERROR(_xlfn.IFS(AND(D31&gt;0,E31=""),"--",AND(F31&gt;0,G31=""),"--",VALUE(TEXT(E31-D31,"[h]:mm"))+VALUE(TEXT(G31-F31,"[h]:mm"))-VALUE(TEXT(H31,"[h]:mm"))=0,"",VALUE(TEXT(E31-D31,"[h]:mm"))+VALUE(TEXT(G31-F31,"[h]:mm"))-VALUE(TEXT(H31,"[h]:mm"))&lt;0,"-",TRUE,(E31-D31)+(G31-F31)-H31),"-")</f>
        <v/>
      </c>
      <c r="J31" s="475"/>
      <c r="K31" s="473"/>
      <c r="L31" s="473"/>
      <c r="M31" s="473"/>
      <c r="N31" s="473"/>
      <c r="O31" s="473"/>
      <c r="P31" s="473"/>
      <c r="Q31" s="474"/>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$26)=0),"○",AND(I31="",COUNTA($J$26)=1),IF(OR($I$26&lt;&gt;"",$I$27&lt;&gt;"",$I$28&lt;&gt;"",$I$29&lt;&gt;"",$I$30&lt;&gt;"",$I$31&lt;&gt;"",$I$32&lt;&gt;""),"○","△"),AND(I31&gt;0,COUNTA($J$26)=1),"○",AND(I31="-",COUNTA($J$26)=1),"✕",TRUE,"✕")</f>
        <v>○</v>
      </c>
      <c r="AC31" s="75"/>
      <c r="AD31" s="75" t="str">
        <f t="shared" si="0"/>
        <v>○</v>
      </c>
      <c r="AE31" s="75" t="str" cm="1">
        <f t="array" ref="AE31">_xlfn.IFS(AND(E31&gt;0,D31=""),"✕",AND(G31&gt;0,F31=""),"✕",AND(F31&gt;0,E31&gt;F31),"✕",TRUE,"○")</f>
        <v>○</v>
      </c>
      <c r="AF31" s="189" t="str" cm="1">
        <f t="array" ref="AF31">IF(OR($I$9="管理職/高プロ",$I$9="裁量",$I$9="固定残業代有"),IF(OR(C31="休日",C31="休暇"),IF(AND(D31="",E31="",F31="",G31="",H31="",$J$25=""),"○",_xlfn.IFS(OR(D31&lt;&gt;"",E31&lt;&gt;"",F31&lt;&gt;"",G31&lt;&gt;"",H31&lt;&gt;""),"✕",AND(OR($I$25&gt;0,$I$26&gt;0,$I$27&gt;0,$I$28&gt;0,$I$29&gt;0,$I$30&gt;0,$I$31&gt;0),COUNTA($J$25)=1),"○",TRUE,"✕")),"○"),"○")</f>
        <v>○</v>
      </c>
      <c r="AG31" s="75"/>
      <c r="AO31" s="30"/>
      <c r="AP31" s="30"/>
      <c r="AQ31" s="30"/>
      <c r="AR31" s="30"/>
      <c r="AS31" s="30"/>
    </row>
    <row r="32" spans="1:45" ht="17.100000000000001" customHeight="1">
      <c r="A32" s="7">
        <f t="shared" si="5"/>
        <v>45920</v>
      </c>
      <c r="B32" s="46" t="str">
        <f t="shared" si="4"/>
        <v>土</v>
      </c>
      <c r="C32" s="95" t="s">
        <v>23</v>
      </c>
      <c r="D32" s="60"/>
      <c r="E32" s="15"/>
      <c r="F32" s="16"/>
      <c r="G32" s="17"/>
      <c r="H32" s="18"/>
      <c r="I32" s="6" t="str" cm="1">
        <f t="array" ref="I32">IFERROR(_xlfn.IFS(AND(D32&gt;0,E32=""),"--",AND(F32&gt;0,G32=""),"--",VALUE(TEXT(E32-D32,"[h]:mm"))+VALUE(TEXT(G32-F32,"[h]:mm"))-VALUE(TEXT(H32,"[h]:mm"))=0,"",VALUE(TEXT(E32-D32,"[h]:mm"))+VALUE(TEXT(G32-F32,"[h]:mm"))-VALUE(TEXT(H32,"[h]:mm"))&lt;0,"-",TRUE,(E32-D32)+(G32-F32)-H32),"-")</f>
        <v/>
      </c>
      <c r="J32" s="475"/>
      <c r="K32" s="473"/>
      <c r="L32" s="473"/>
      <c r="M32" s="473"/>
      <c r="N32" s="473"/>
      <c r="O32" s="473"/>
      <c r="P32" s="473"/>
      <c r="Q32" s="474"/>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$26)=0),"○",AND(I32="",COUNTA($J$26)=1),IF(OR($I$26&lt;&gt;"",$I$27&lt;&gt;"",$I$28&lt;&gt;"",$I$29&lt;&gt;"",$I$30&lt;&gt;"",$I$31&lt;&gt;"",$I$32&lt;&gt;""),"○","△"),AND(I32&gt;0,COUNTA($J$26)=1),"○",AND(I32="-",COUNTA($J$26)=1),"✕",TRUE,"✕")</f>
        <v>○</v>
      </c>
      <c r="AC32" s="75"/>
      <c r="AD32" s="75" t="str">
        <f t="shared" si="0"/>
        <v>○</v>
      </c>
      <c r="AE32" s="75" t="str" cm="1">
        <f t="array" ref="AE32">_xlfn.IFS(AND(E32&gt;0,D32=""),"✕",AND(G32&gt;0,F32=""),"✕",AND(F32&gt;0,E32&gt;F32),"✕",TRUE,"○")</f>
        <v>○</v>
      </c>
      <c r="AF32" s="189" t="str" cm="1">
        <f t="array" ref="AF32">IF(OR($I$9="管理職/高プロ",$I$9="裁量",$I$9="固定残業代有"),IF(OR(C32="休日",C32="休暇"),IF(AND(D32="",E32="",F32="",G32="",H32="",$J$32=""),"○",_xlfn.IFS(OR(D32&lt;&gt;"",E32&lt;&gt;"",F32&lt;&gt;"",G32&lt;&gt;"",H32&lt;&gt;""),"✕",AND(OR($I$32&gt;0,$I$33&gt;0,$I$34&gt;0,$I$35&gt;0,$I$36&gt;0,$I$37&gt;0,$I$38&gt;0),COUNTA($J$32)=1),"○",TRUE,"✕")),"○"),"○")</f>
        <v>○</v>
      </c>
      <c r="AG32" s="75"/>
      <c r="AO32" s="30"/>
      <c r="AP32" s="30"/>
      <c r="AQ32" s="30"/>
      <c r="AR32" s="30"/>
      <c r="AS32" s="30"/>
    </row>
    <row r="33" spans="1:45" ht="17.100000000000001" customHeight="1">
      <c r="A33" s="7">
        <f t="shared" si="5"/>
        <v>45921</v>
      </c>
      <c r="B33" s="46" t="str">
        <f t="shared" si="4"/>
        <v>日</v>
      </c>
      <c r="C33" s="95" t="s">
        <v>23</v>
      </c>
      <c r="D33" s="61"/>
      <c r="E33" s="14"/>
      <c r="F33" s="16"/>
      <c r="G33" s="17"/>
      <c r="H33" s="18"/>
      <c r="I33" s="6" t="str" cm="1">
        <f t="array" ref="I33">IFERROR(_xlfn.IFS(AND(D33&gt;0,E33=""),"--",AND(F33&gt;0,G33=""),"--",VALUE(TEXT(E33-D33,"[h]:mm"))+VALUE(TEXT(G33-F33,"[h]:mm"))-VALUE(TEXT(H33,"[h]:mm"))=0,"",VALUE(TEXT(E33-D33,"[h]:mm"))+VALUE(TEXT(G33-F33,"[h]:mm"))-VALUE(TEXT(H33,"[h]:mm"))&lt;0,"-",TRUE,(E33-D33)+(G33-F33)-H33),"-")</f>
        <v/>
      </c>
      <c r="J33" s="475"/>
      <c r="K33" s="473"/>
      <c r="L33" s="473"/>
      <c r="M33" s="473"/>
      <c r="N33" s="473"/>
      <c r="O33" s="473"/>
      <c r="P33" s="473"/>
      <c r="Q33" s="474"/>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$33)=0),"○",AND(I33="",COUNTA($J$33)=1),IF(OR($I$33&lt;&gt;"",$I$34&lt;&gt;"",$I$35&lt;&gt;"",$I$36&lt;&gt;"",$I$37&lt;&gt;"",$I$38&lt;&gt;"",$I$39&lt;&gt;""),"○","△"),AND(I33&gt;0,COUNTA($J$33)=1),"○",AND(I33="-",COUNTA($J$33)=1),"✕",TRUE,"✕")</f>
        <v>○</v>
      </c>
      <c r="AC33" s="75"/>
      <c r="AD33" s="75" t="str">
        <f t="shared" si="0"/>
        <v>○</v>
      </c>
      <c r="AE33" s="75" t="str" cm="1">
        <f t="array" ref="AE33">_xlfn.IFS(AND(E33&gt;0,D33=""),"✕",AND(G33&gt;0,F33=""),"✕",AND(F33&gt;0,E33&gt;F33),"✕",TRUE,"○")</f>
        <v>○</v>
      </c>
      <c r="AF33" s="189" t="str" cm="1">
        <f t="array" ref="AF33">IF(OR($I$9="管理職/高プロ",$I$9="裁量",$I$9="固定残業代有"),IF(OR(C33="休日",C33="休暇"),IF(AND(D33="",E33="",F33="",G33="",H33="",$J$32=""),"○",_xlfn.IFS(OR(D33&lt;&gt;"",E33&lt;&gt;"",F33&lt;&gt;"",G33&lt;&gt;"",H33&lt;&gt;""),"✕",AND(OR($I$32&gt;0,$I$33&gt;0,$I$34&gt;0,$I$35&gt;0,$I$36&gt;0,$I$37&gt;0,$I$38&gt;0),COUNTA($J$32)=1),"○",TRUE,"✕")),"○"),"○")</f>
        <v>○</v>
      </c>
      <c r="AG33" s="75"/>
      <c r="AO33" s="30"/>
      <c r="AP33" s="30"/>
      <c r="AQ33" s="30"/>
      <c r="AR33" s="30"/>
      <c r="AS33" s="30"/>
    </row>
    <row r="34" spans="1:45" ht="17.100000000000001" customHeight="1">
      <c r="A34" s="7">
        <f t="shared" si="5"/>
        <v>45922</v>
      </c>
      <c r="B34" s="46" t="str">
        <f t="shared" si="4"/>
        <v>月</v>
      </c>
      <c r="C34" s="95" t="s">
        <v>126</v>
      </c>
      <c r="D34" s="61"/>
      <c r="E34" s="14"/>
      <c r="F34" s="16"/>
      <c r="G34" s="17"/>
      <c r="H34" s="18"/>
      <c r="I34" s="6" t="str" cm="1">
        <f t="array" ref="I34">IFERROR(_xlfn.IFS(AND(D34&gt;0,E34=""),"--",AND(F34&gt;0,G34=""),"--",VALUE(TEXT(E34-D34,"[h]:mm"))+VALUE(TEXT(G34-F34,"[h]:mm"))-VALUE(TEXT(H34,"[h]:mm"))=0,"",VALUE(TEXT(E34-D34,"[h]:mm"))+VALUE(TEXT(G34-F34,"[h]:mm"))-VALUE(TEXT(H34,"[h]:mm"))&lt;0,"-",TRUE,(E34-D34)+(G34-F34)-H34),"-")</f>
        <v/>
      </c>
      <c r="J34" s="475"/>
      <c r="K34" s="473"/>
      <c r="L34" s="473"/>
      <c r="M34" s="473"/>
      <c r="N34" s="473"/>
      <c r="O34" s="473"/>
      <c r="P34" s="473"/>
      <c r="Q34" s="474"/>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$33)=0),"○",AND(I34="",COUNTA($J$33)=1),IF(OR($I$33&lt;&gt;"",$I$34&lt;&gt;"",$I$35&lt;&gt;"",$I$36&lt;&gt;"",$I$37&lt;&gt;"",$I$38&lt;&gt;"",$I$39&lt;&gt;""),"○","△"),AND(I34&gt;0,COUNTA($J$33)=1),"○",AND(I34="-",COUNTA($J$33)=1),"✕",TRUE,"✕")</f>
        <v>○</v>
      </c>
      <c r="AC34" s="75"/>
      <c r="AD34" s="75" t="str">
        <f t="shared" si="0"/>
        <v>○</v>
      </c>
      <c r="AE34" s="75" t="str" cm="1">
        <f t="array" ref="AE34">_xlfn.IFS(AND(E34&gt;0,D34=""),"✕",AND(G34&gt;0,F34=""),"✕",AND(F34&gt;0,E34&gt;F34),"✕",TRUE,"○")</f>
        <v>○</v>
      </c>
      <c r="AF34" s="189" t="str" cm="1">
        <f t="array" ref="AF34">IF(OR($I$9="管理職/高プロ",$I$9="裁量",$I$9="固定残業代有"),IF(OR(C34="休日",C34="休暇"),IF(AND(D34="",E34="",F34="",G34="",H34="",$J$32=""),"○",_xlfn.IFS(OR(D34&lt;&gt;"",E34&lt;&gt;"",F34&lt;&gt;"",G34&lt;&gt;"",H34&lt;&gt;""),"✕",AND(OR($I$32&gt;0,$I$33&gt;0,$I$34&gt;0,$I$35&gt;0,$I$36&gt;0,$I$37&gt;0,$I$38&gt;0),COUNTA($J$32)=1),"○",TRUE,"✕")),"○"),"○")</f>
        <v>○</v>
      </c>
      <c r="AG34" s="75"/>
      <c r="AO34" s="30"/>
      <c r="AP34" s="30"/>
      <c r="AQ34" s="30"/>
      <c r="AR34" s="30"/>
      <c r="AS34" s="30"/>
    </row>
    <row r="35" spans="1:45" ht="17.100000000000001" customHeight="1">
      <c r="A35" s="7">
        <f t="shared" si="5"/>
        <v>45923</v>
      </c>
      <c r="B35" s="46" t="str">
        <f t="shared" si="4"/>
        <v>火</v>
      </c>
      <c r="C35" s="95" t="s">
        <v>23</v>
      </c>
      <c r="D35" s="13"/>
      <c r="E35" s="14"/>
      <c r="F35" s="16"/>
      <c r="G35" s="17"/>
      <c r="H35" s="18"/>
      <c r="I35" s="6" t="str" cm="1">
        <f t="array" ref="I35">IFERROR(_xlfn.IFS(AND(D35&gt;0,E35=""),"--",AND(F35&gt;0,G35=""),"--",VALUE(TEXT(E35-D35,"[h]:mm"))+VALUE(TEXT(G35-F35,"[h]:mm"))-VALUE(TEXT(H35,"[h]:mm"))=0,"",VALUE(TEXT(E35-D35,"[h]:mm"))+VALUE(TEXT(G35-F35,"[h]:mm"))-VALUE(TEXT(H35,"[h]:mm"))&lt;0,"-",TRUE,(E35-D35)+(G35-F35)-H35),"-")</f>
        <v/>
      </c>
      <c r="J35" s="475"/>
      <c r="K35" s="473"/>
      <c r="L35" s="473"/>
      <c r="M35" s="473"/>
      <c r="N35" s="473"/>
      <c r="O35" s="473"/>
      <c r="P35" s="473"/>
      <c r="Q35" s="474"/>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$33)=0),"○",AND(I35="",COUNTA($J$33)=1),IF(OR($I$33&lt;&gt;"",$I$34&lt;&gt;"",$I$35&lt;&gt;"",$I$36&lt;&gt;"",$I$37&lt;&gt;"",$I$38&lt;&gt;"",$I$39&lt;&gt;""),"○","△"),AND(I35&gt;0,COUNTA($J$33)=1),"○",AND(I35="-",COUNTA($J$33)=1),"✕",TRUE,"✕")</f>
        <v>○</v>
      </c>
      <c r="AC35" s="75"/>
      <c r="AD35" s="75" t="str">
        <f t="shared" si="0"/>
        <v>○</v>
      </c>
      <c r="AE35" s="75" t="str" cm="1">
        <f t="array" ref="AE35">_xlfn.IFS(AND(E35&gt;0,D35=""),"✕",AND(G35&gt;0,F35=""),"✕",AND(F35&gt;0,E35&gt;F35),"✕",TRUE,"○")</f>
        <v>○</v>
      </c>
      <c r="AF35" s="189" t="str" cm="1">
        <f t="array" ref="AF35">IF(OR($I$9="管理職/高プロ",$I$9="裁量",$I$9="固定残業代有"),IF(OR(C35="休日",C35="休暇"),IF(AND(D35="",E35="",F35="",G35="",H35="",$J$32=""),"○",_xlfn.IFS(OR(D35&lt;&gt;"",E35&lt;&gt;"",F35&lt;&gt;"",G35&lt;&gt;"",H35&lt;&gt;""),"✕",AND(OR($I$32&gt;0,$I$33&gt;0,$I$34&gt;0,$I$35&gt;0,$I$36&gt;0,$I$37&gt;0,$I$38&gt;0),COUNTA($J$32)=1),"○",TRUE,"✕")),"○"),"○")</f>
        <v>○</v>
      </c>
      <c r="AG35" s="75"/>
      <c r="AO35" s="30"/>
      <c r="AP35" s="30"/>
      <c r="AQ35" s="30"/>
      <c r="AR35" s="30"/>
      <c r="AS35" s="30"/>
    </row>
    <row r="36" spans="1:45" ht="17.100000000000001" customHeight="1">
      <c r="A36" s="7">
        <f t="shared" si="5"/>
        <v>45924</v>
      </c>
      <c r="B36" s="46" t="str">
        <f t="shared" si="4"/>
        <v>水</v>
      </c>
      <c r="C36" s="95" t="s">
        <v>126</v>
      </c>
      <c r="D36" s="60"/>
      <c r="E36" s="15"/>
      <c r="F36" s="16"/>
      <c r="G36" s="17"/>
      <c r="H36" s="18"/>
      <c r="I36" s="6" t="str" cm="1">
        <f t="array" ref="I36">IFERROR(_xlfn.IFS(AND(D36&gt;0,E36=""),"--",AND(F36&gt;0,G36=""),"--",VALUE(TEXT(E36-D36,"[h]:mm"))+VALUE(TEXT(G36-F36,"[h]:mm"))-VALUE(TEXT(H36,"[h]:mm"))=0,"",VALUE(TEXT(E36-D36,"[h]:mm"))+VALUE(TEXT(G36-F36,"[h]:mm"))-VALUE(TEXT(H36,"[h]:mm"))&lt;0,"-",TRUE,(E36-D36)+(G36-F36)-H36),"-")</f>
        <v/>
      </c>
      <c r="J36" s="475"/>
      <c r="K36" s="473"/>
      <c r="L36" s="473"/>
      <c r="M36" s="473"/>
      <c r="N36" s="473"/>
      <c r="O36" s="473"/>
      <c r="P36" s="473"/>
      <c r="Q36" s="47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$33)=0),"○",AND(I36="",COUNTA($J$33)=1),IF(OR($I$33&lt;&gt;"",$I$34&lt;&gt;"",$I$35&lt;&gt;"",$I$36&lt;&gt;"",$I$37&lt;&gt;"",$I$38&lt;&gt;"",$I$39&lt;&gt;""),"○","△"),AND(I36&gt;0,COUNTA($J$33)=1),"○",AND(I36="-",COUNTA($J$33)=1),"✕",TRUE,"✕")</f>
        <v>○</v>
      </c>
      <c r="AC36" s="75"/>
      <c r="AD36" s="75" t="str">
        <f t="shared" si="0"/>
        <v>○</v>
      </c>
      <c r="AE36" s="75" t="str" cm="1">
        <f t="array" ref="AE36">_xlfn.IFS(AND(E36&gt;0,D36=""),"✕",AND(G36&gt;0,F36=""),"✕",AND(F36&gt;0,E36&gt;F36),"✕",TRUE,"○")</f>
        <v>○</v>
      </c>
      <c r="AF36" s="189" t="str" cm="1">
        <f t="array" ref="AF36">IF(OR($I$9="管理職/高プロ",$I$9="裁量",$I$9="固定残業代有"),IF(OR(C36="休日",C36="休暇"),IF(AND(D36="",E36="",F36="",G36="",H36="",$J$32=""),"○",_xlfn.IFS(OR(D36&lt;&gt;"",E36&lt;&gt;"",F36&lt;&gt;"",G36&lt;&gt;"",H36&lt;&gt;""),"✕",AND(OR($I$32&gt;0,$I$33&gt;0,$I$34&gt;0,$I$35&gt;0,$I$36&gt;0,$I$37&gt;0,$I$38&gt;0),COUNTA($J$32)=1),"○",TRUE,"✕")),"○"),"○")</f>
        <v>○</v>
      </c>
      <c r="AG36" s="75"/>
      <c r="AO36" s="30"/>
      <c r="AP36" s="30"/>
      <c r="AQ36" s="30"/>
      <c r="AR36" s="30"/>
      <c r="AS36" s="30"/>
    </row>
    <row r="37" spans="1:45" ht="17.100000000000001" customHeight="1">
      <c r="A37" s="7">
        <f t="shared" si="5"/>
        <v>45925</v>
      </c>
      <c r="B37" s="46" t="str">
        <f t="shared" si="4"/>
        <v>木</v>
      </c>
      <c r="C37" s="95" t="s">
        <v>126</v>
      </c>
      <c r="D37" s="60"/>
      <c r="E37" s="15"/>
      <c r="F37" s="16"/>
      <c r="G37" s="17"/>
      <c r="H37" s="18"/>
      <c r="I37" s="6" t="str" cm="1">
        <f t="array" ref="I37">IFERROR(_xlfn.IFS(AND(D37&gt;0,E37=""),"--",AND(F37&gt;0,G37=""),"--",VALUE(TEXT(E37-D37,"[h]:mm"))+VALUE(TEXT(G37-F37,"[h]:mm"))-VALUE(TEXT(H37,"[h]:mm"))=0,"",VALUE(TEXT(E37-D37,"[h]:mm"))+VALUE(TEXT(G37-F37,"[h]:mm"))-VALUE(TEXT(H37,"[h]:mm"))&lt;0,"-",TRUE,(E37-D37)+(G37-F37)-H37),"-")</f>
        <v/>
      </c>
      <c r="J37" s="475"/>
      <c r="K37" s="473"/>
      <c r="L37" s="473"/>
      <c r="M37" s="473"/>
      <c r="N37" s="473"/>
      <c r="O37" s="473"/>
      <c r="P37" s="473"/>
      <c r="Q37" s="474"/>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$33)=0),"○",AND(I37="",COUNTA($J$33)=1),IF(OR($I$33&lt;&gt;"",$I$34&lt;&gt;"",$I$35&lt;&gt;"",$I$36&lt;&gt;"",$I$37&lt;&gt;"",$I$38&lt;&gt;"",$I$39&lt;&gt;""),"○","△"),AND(I37&gt;0,COUNTA($J$33)=1),"○",AND(I37="-",COUNTA($J$33)=1),"✕",TRUE,"✕")</f>
        <v>○</v>
      </c>
      <c r="AC37" s="75"/>
      <c r="AD37" s="75" t="str">
        <f t="shared" si="0"/>
        <v>○</v>
      </c>
      <c r="AE37" s="75" t="str" cm="1">
        <f t="array" ref="AE37">_xlfn.IFS(AND(E37&gt;0,D37=""),"✕",AND(G37&gt;0,F37=""),"✕",AND(F37&gt;0,E37&gt;F37),"✕",TRUE,"○")</f>
        <v>○</v>
      </c>
      <c r="AF37" s="189" t="str" cm="1">
        <f t="array" ref="AF37">IF(OR($I$9="管理職/高プロ",$I$9="裁量",$I$9="固定残業代有"),IF(OR(C37="休日",C37="休暇"),IF(AND(D37="",E37="",F37="",G37="",H37="",$J$32=""),"○",_xlfn.IFS(OR(D37&lt;&gt;"",E37&lt;&gt;"",F37&lt;&gt;"",G37&lt;&gt;"",H37&lt;&gt;""),"✕",AND(OR($I$32&gt;0,$I$33&gt;0,$I$34&gt;0,$I$35&gt;0,$I$36&gt;0,$I$37&gt;0,$I$38&gt;0),COUNTA($J$32)=1),"○",TRUE,"✕")),"○"),"○")</f>
        <v>○</v>
      </c>
      <c r="AG37" s="75"/>
      <c r="AO37" s="30"/>
      <c r="AP37" s="30"/>
      <c r="AQ37" s="30"/>
      <c r="AR37" s="30"/>
      <c r="AS37" s="30"/>
    </row>
    <row r="38" spans="1:45" ht="17.100000000000001" customHeight="1">
      <c r="A38" s="7">
        <f t="shared" si="5"/>
        <v>45926</v>
      </c>
      <c r="B38" s="46" t="str">
        <f t="shared" si="4"/>
        <v>金</v>
      </c>
      <c r="C38" s="95" t="s">
        <v>126</v>
      </c>
      <c r="D38" s="60"/>
      <c r="E38" s="15"/>
      <c r="F38" s="16"/>
      <c r="G38" s="17"/>
      <c r="H38" s="18"/>
      <c r="I38" s="6" t="str" cm="1">
        <f t="array" ref="I38">IFERROR(_xlfn.IFS(AND(D38&gt;0,E38=""),"--",AND(F38&gt;0,G38=""),"--",VALUE(TEXT(E38-D38,"[h]:mm"))+VALUE(TEXT(G38-F38,"[h]:mm"))-VALUE(TEXT(H38,"[h]:mm"))=0,"",VALUE(TEXT(E38-D38,"[h]:mm"))+VALUE(TEXT(G38-F38,"[h]:mm"))-VALUE(TEXT(H38,"[h]:mm"))&lt;0,"-",TRUE,(E38-D38)+(G38-F38)-H38),"-")</f>
        <v/>
      </c>
      <c r="J38" s="475"/>
      <c r="K38" s="473"/>
      <c r="L38" s="473"/>
      <c r="M38" s="473"/>
      <c r="N38" s="473"/>
      <c r="O38" s="473"/>
      <c r="P38" s="473"/>
      <c r="Q38" s="474"/>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$33)=0),"○",AND(I38="",COUNTA($J$33)=1),IF(OR($I$33&lt;&gt;"",$I$34&lt;&gt;"",$I$35&lt;&gt;"",$I$36&lt;&gt;"",$I$37&lt;&gt;"",$I$38&lt;&gt;"",$I$39&lt;&gt;""),"○","△"),AND(I38&gt;0,COUNTA($J$33)=1),"○",AND(I38="-",COUNTA($J$33)=1),"✕",TRUE,"✕")</f>
        <v>○</v>
      </c>
      <c r="AC38" s="75"/>
      <c r="AD38" s="75" t="str">
        <f t="shared" si="0"/>
        <v>○</v>
      </c>
      <c r="AE38" s="75" t="str" cm="1">
        <f t="array" ref="AE38">_xlfn.IFS(AND(E38&gt;0,D38=""),"✕",AND(G38&gt;0,F38=""),"✕",AND(F38&gt;0,E38&gt;F38),"✕",TRUE,"○")</f>
        <v>○</v>
      </c>
      <c r="AF38" s="189" t="str" cm="1">
        <f t="array" ref="AF38">IF(OR($I$9="管理職/高プロ",$I$9="裁量",$I$9="固定残業代有"),IF(OR(C38="休日",C38="休暇"),IF(AND(D38="",E38="",F38="",G38="",H38="",$J$32=""),"○",_xlfn.IFS(OR(D38&lt;&gt;"",E38&lt;&gt;"",F38&lt;&gt;"",G38&lt;&gt;"",H38&lt;&gt;""),"✕",AND(OR($I$32&gt;0,$I$33&gt;0,$I$34&gt;0,$I$35&gt;0,$I$36&gt;0,$I$37&gt;0,$I$38&gt;0),COUNTA($J$32)=1),"○",TRUE,"✕")),"○"),"○")</f>
        <v>○</v>
      </c>
      <c r="AG38" s="75"/>
      <c r="AO38" s="30"/>
      <c r="AP38" s="30"/>
      <c r="AQ38" s="30"/>
      <c r="AR38" s="30"/>
      <c r="AS38" s="30"/>
    </row>
    <row r="39" spans="1:45" ht="17.100000000000001" customHeight="1">
      <c r="A39" s="7">
        <f>A38+1</f>
        <v>45927</v>
      </c>
      <c r="B39" s="46" t="str">
        <f t="shared" si="4"/>
        <v>土</v>
      </c>
      <c r="C39" s="95" t="s">
        <v>23</v>
      </c>
      <c r="D39" s="60"/>
      <c r="E39" s="15"/>
      <c r="F39" s="16"/>
      <c r="G39" s="17"/>
      <c r="H39" s="18"/>
      <c r="I39" s="6" t="str" cm="1">
        <f t="array" ref="I39">IFERROR(_xlfn.IFS(AND(D39&gt;0,E39=""),"--",AND(F39&gt;0,G39=""),"--",VALUE(TEXT(E39-D39,"[h]:mm"))+VALUE(TEXT(G39-F39,"[h]:mm"))-VALUE(TEXT(H39,"[h]:mm"))=0,"",VALUE(TEXT(E39-D39,"[h]:mm"))+VALUE(TEXT(G39-F39,"[h]:mm"))-VALUE(TEXT(H39,"[h]:mm"))&lt;0,"-",TRUE,(E39-D39)+(G39-F39)-H39),"-")</f>
        <v/>
      </c>
      <c r="J39" s="475"/>
      <c r="K39" s="473"/>
      <c r="L39" s="473"/>
      <c r="M39" s="473"/>
      <c r="N39" s="473"/>
      <c r="O39" s="473"/>
      <c r="P39" s="473"/>
      <c r="Q39" s="474"/>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$33)=0),"○",AND(I39="",COUNTA($J$33)=1),IF(OR($I$33&lt;&gt;"",$I$34&lt;&gt;"",$I$35&lt;&gt;"",$I$36&lt;&gt;"",$I$37&lt;&gt;"",$I$38&lt;&gt;"",$I$39&lt;&gt;""),"○","△"),AND(I39&gt;0,COUNTA($J$33)=1),"○",AND(I39="-",COUNTA($J$33)=1),"✕",TRUE,"✕")</f>
        <v>○</v>
      </c>
      <c r="AC39" s="75"/>
      <c r="AD39" s="75" t="str">
        <f t="shared" si="0"/>
        <v>○</v>
      </c>
      <c r="AE39" s="75" t="str" cm="1">
        <f t="array" ref="AE39">_xlfn.IFS(AND(E39&gt;0,D39=""),"✕",AND(G39&gt;0,F39=""),"✕",AND(F39&gt;0,E39&gt;F39),"✕",TRUE,"○")</f>
        <v>○</v>
      </c>
      <c r="AF39" s="189" t="str" cm="1">
        <f t="array" ref="AF39">IF(OR($I$9="管理職/高プロ",$I$9="裁量",$I$9="固定残業代有"),IF(OR(C39="休日",C39="休暇"),IF(AND(D39="",E39="",F39="",G39="",H39="",$J$39=""),"○",_xlfn.IFS(OR(D39&lt;&gt;"",E39&lt;&gt;"",F39&lt;&gt;"",G39&lt;&gt;"",H39&lt;&gt;""),"✕",AND(OR($I$39&gt;0,$I$40&gt;0,$I$41&gt;0,$I$42&gt;0,$I$43&gt;0),COUNTA($J$39)=1),"○",TRUE,"✕")),"○"),"○")</f>
        <v>○</v>
      </c>
      <c r="AG39" s="75"/>
      <c r="AO39" s="30"/>
      <c r="AP39" s="30"/>
      <c r="AQ39" s="30"/>
      <c r="AR39" s="30"/>
      <c r="AS39" s="30"/>
    </row>
    <row r="40" spans="1:45" ht="17.100000000000001" customHeight="1">
      <c r="A40" s="7">
        <f>A39+1</f>
        <v>45928</v>
      </c>
      <c r="B40" s="46" t="str">
        <f t="shared" si="4"/>
        <v>日</v>
      </c>
      <c r="C40" s="95" t="s">
        <v>23</v>
      </c>
      <c r="D40" s="60"/>
      <c r="E40" s="15"/>
      <c r="F40" s="16"/>
      <c r="G40" s="17"/>
      <c r="H40" s="18"/>
      <c r="I40" s="6" t="str" cm="1">
        <f t="array" ref="I40">IFERROR(_xlfn.IFS(AND(D40&gt;0,E40=""),"--",AND(F40&gt;0,G40=""),"--",VALUE(TEXT(E40-D40,"[h]:mm"))+VALUE(TEXT(G40-F40,"[h]:mm"))-VALUE(TEXT(H40,"[h]:mm"))=0,"",VALUE(TEXT(E40-D40,"[h]:mm"))+VALUE(TEXT(G40-F40,"[h]:mm"))-VALUE(TEXT(H40,"[h]:mm"))&lt;0,"-",TRUE,(E40-D40)+(G40-F40)-H40),"-")</f>
        <v/>
      </c>
      <c r="J40" s="475"/>
      <c r="K40" s="473"/>
      <c r="L40" s="473"/>
      <c r="M40" s="473"/>
      <c r="N40" s="473"/>
      <c r="O40" s="473"/>
      <c r="P40" s="473"/>
      <c r="Q40" s="474"/>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_xlfn.IFS(AND(D40="",F40="",COUNTA($J$40)=0),"○",AND(I40="",COUNTA($J$40)=1),IF(OR($I$40&lt;&gt;"",$I$41&lt;&gt;"",$I$42&lt;&gt;"",$I$43&lt;&gt;""),"○","△"),AND(I40&gt;0,COUNTA($J$40)=1),"○",AND(I40="-",COUNTA($J$40)=1),"✕",TRUE,"✕")</f>
        <v>○</v>
      </c>
      <c r="AC40" s="75"/>
      <c r="AD40" s="75" t="str">
        <f t="shared" si="0"/>
        <v>○</v>
      </c>
      <c r="AE40" s="75" t="str" cm="1">
        <f t="array" ref="AE40">_xlfn.IFS(AND(E40&gt;0,D40=""),"✕",AND(G40&gt;0,F40=""),"✕",AND(F40&gt;0,E40&gt;F40),"✕",TRUE,"○")</f>
        <v>○</v>
      </c>
      <c r="AF40" s="189" t="str" cm="1">
        <f t="array" ref="AF40">IF(OR($I$9="管理職/高プロ",$I$9="裁量",$I$9="固定残業代有"),IF(OR(C40="休日",C40="休暇"),IF(AND(D40="",E40="",F40="",G40="",H40="",$J$39=""),"○",_xlfn.IFS(OR(D40&lt;&gt;"",E40&lt;&gt;"",F40&lt;&gt;"",G40&lt;&gt;"",H40&lt;&gt;""),"✕",AND(OR($I$39&gt;0,$I$40&gt;0,$I$41&gt;0,$I$42&gt;0,$I$43&gt;0),COUNTA($J$39)=1),"○",TRUE,"✕")),"○"),"○")</f>
        <v>○</v>
      </c>
      <c r="AG40" s="75"/>
      <c r="AO40" s="30"/>
      <c r="AP40" s="30"/>
      <c r="AQ40" s="30"/>
      <c r="AR40" s="30"/>
      <c r="AS40" s="30"/>
    </row>
    <row r="41" spans="1:45" ht="17.100000000000001" customHeight="1">
      <c r="A41" s="7">
        <f>IF(DAY(A40+1)&lt;4,"",A40+1)</f>
        <v>45929</v>
      </c>
      <c r="B41" s="46" t="str">
        <f t="shared" si="4"/>
        <v>月</v>
      </c>
      <c r="C41" s="95" t="s">
        <v>126</v>
      </c>
      <c r="D41" s="61"/>
      <c r="E41" s="14"/>
      <c r="F41" s="16"/>
      <c r="G41" s="17"/>
      <c r="H41" s="18"/>
      <c r="I41" s="6" t="str" cm="1">
        <f t="array" ref="I41">IFERROR(_xlfn.IFS(AND(D41&gt;0,E41=""),"--",AND(F41&gt;0,G41=""),"--",VALUE(TEXT(E41-D41,"[h]:mm"))+VALUE(TEXT(G41-F41,"[h]:mm"))-VALUE(TEXT(H41,"[h]:mm"))=0,"",VALUE(TEXT(E41-D41,"[h]:mm"))+VALUE(TEXT(G41-F41,"[h]:mm"))-VALUE(TEXT(H41,"[h]:mm"))&lt;0,"-",TRUE,(E41-D41)+(G41-F41)-H41),"-")</f>
        <v/>
      </c>
      <c r="J41" s="475"/>
      <c r="K41" s="473"/>
      <c r="L41" s="473"/>
      <c r="M41" s="473"/>
      <c r="N41" s="473"/>
      <c r="O41" s="473"/>
      <c r="P41" s="473"/>
      <c r="Q41" s="474"/>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_xlfn.IFS(AND(D41="",F41="",COUNTA($J$40)=0),"○",AND(I41="",COUNTA($J$40)=1),IF(OR($I$40&lt;&gt;"",$I$41&lt;&gt;"",$I$42&lt;&gt;"",$I$43&lt;&gt;""),"○","△"),AND(I41&gt;0,COUNTA($J$40)=1),"○",AND(I41="-",COUNTA($J$40)=1),"✕",TRUE,"✕")</f>
        <v>○</v>
      </c>
      <c r="AC41" s="75"/>
      <c r="AD41" s="75" t="str">
        <f t="shared" si="0"/>
        <v>○</v>
      </c>
      <c r="AE41" s="75" t="str" cm="1">
        <f t="array" ref="AE41">_xlfn.IFS(AND(E41&gt;0,D41=""),"✕",AND(G41&gt;0,F41=""),"✕",AND(F41&gt;0,E41&gt;F41),"✕",TRUE,"○")</f>
        <v>○</v>
      </c>
      <c r="AF41" s="189" t="str" cm="1">
        <f t="array" ref="AF41">IF(OR($I$9="管理職/高プロ",$I$9="裁量",$I$9="固定残業代有"),IF(OR(C41="休日",C41="休暇"),IF(AND(D41="",E41="",F41="",G41="",H41="",$J$39=""),"○",_xlfn.IFS(OR(D41&lt;&gt;"",E41&lt;&gt;"",F41&lt;&gt;"",G41&lt;&gt;"",H41&lt;&gt;""),"✕",AND(OR($I$39&gt;0,$I$40&gt;0,$I$41&gt;0,$I$42&gt;0,$I$43&gt;0),COUNTA($J$39)=1),"○",TRUE,"✕")),"○"),"○")</f>
        <v>○</v>
      </c>
      <c r="AG41" s="75"/>
      <c r="AO41" s="30"/>
      <c r="AP41" s="30"/>
      <c r="AQ41" s="30"/>
      <c r="AR41" s="30"/>
      <c r="AS41" s="30"/>
    </row>
    <row r="42" spans="1:45" ht="17.100000000000001" customHeight="1">
      <c r="A42" s="7">
        <f>IF(DAY(A40+2)&lt;4,"",A40+2)</f>
        <v>45930</v>
      </c>
      <c r="B42" s="46" t="str">
        <f t="shared" si="4"/>
        <v>火</v>
      </c>
      <c r="C42" s="95" t="s">
        <v>126</v>
      </c>
      <c r="D42" s="60"/>
      <c r="E42" s="15"/>
      <c r="F42" s="16"/>
      <c r="G42" s="17"/>
      <c r="H42" s="18"/>
      <c r="I42" s="6" t="str" cm="1">
        <f t="array" ref="I42">IFERROR(_xlfn.IFS(AND(D42&gt;0,E42=""),"--",AND(F42&gt;0,G42=""),"--",VALUE(TEXT(E42-D42,"[h]:mm"))+VALUE(TEXT(G42-F42,"[h]:mm"))-VALUE(TEXT(H42,"[h]:mm"))=0,"",VALUE(TEXT(E42-D42,"[h]:mm"))+VALUE(TEXT(G42-F42,"[h]:mm"))-VALUE(TEXT(H42,"[h]:mm"))&lt;0,"-",TRUE,(E42-D42)+(G42-F42)-H42),"-")</f>
        <v/>
      </c>
      <c r="J42" s="475"/>
      <c r="K42" s="473"/>
      <c r="L42" s="473"/>
      <c r="M42" s="473"/>
      <c r="N42" s="473"/>
      <c r="O42" s="473"/>
      <c r="P42" s="473"/>
      <c r="Q42" s="474"/>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_xlfn.IFS(AND(D42="",F42="",COUNTA($J$40)=0),"○",AND(I42="",COUNTA($J$40)=1),IF(OR($I$40&lt;&gt;"",$I$41&lt;&gt;"",$I$42&lt;&gt;"",$I$43&lt;&gt;""),"○","△"),AND(I42&gt;0,COUNTA($J$40)=1),"○",AND(I42="-",COUNTA($J$40)=1),"✕",TRUE,"✕")</f>
        <v>○</v>
      </c>
      <c r="AC42" s="75"/>
      <c r="AD42" s="75" t="str">
        <f t="shared" si="0"/>
        <v>○</v>
      </c>
      <c r="AE42" s="75" t="str" cm="1">
        <f t="array" ref="AE42">_xlfn.IFS(AND(E42&gt;0,D42=""),"✕",AND(G42&gt;0,F42=""),"✕",AND(F42&gt;0,E42&gt;F42),"✕",TRUE,"○")</f>
        <v>○</v>
      </c>
      <c r="AF42" s="189" t="str" cm="1">
        <f t="array" ref="AF42">IF(OR($I$9="管理職/高プロ",$I$9="裁量",$I$9="固定残業代有"),IF(OR(C42="休日",C42="休暇"),IF(AND(D42="",E42="",F42="",G42="",H42="",$J$39=""),"○",_xlfn.IFS(OR(D42&lt;&gt;"",E42&lt;&gt;"",F42&lt;&gt;"",G42&lt;&gt;"",H42&lt;&gt;""),"✕",AND(OR($I$39&gt;0,$I$40&gt;0,$I$41&gt;0,$I$42&gt;0,$I$43&gt;0),COUNTA($J$39)=1),"○",TRUE,"✕")),"○"),"○")</f>
        <v>○</v>
      </c>
      <c r="AG42" s="75"/>
      <c r="AO42" s="30"/>
      <c r="AP42" s="30"/>
      <c r="AQ42" s="30"/>
      <c r="AR42" s="30"/>
      <c r="AS42" s="30"/>
    </row>
    <row r="43" spans="1:45" ht="17.100000000000001" customHeight="1" thickBot="1">
      <c r="A43" s="8" t="str">
        <f>IF(DAY(A40+3)&lt;4,"",A40+3)</f>
        <v/>
      </c>
      <c r="B43" s="48" t="str">
        <f t="shared" si="4"/>
        <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476"/>
      <c r="K43" s="477"/>
      <c r="L43" s="477"/>
      <c r="M43" s="477"/>
      <c r="N43" s="477"/>
      <c r="O43" s="477"/>
      <c r="P43" s="477"/>
      <c r="Q43" s="478"/>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_xlfn.IFS(AND(D43="",F43="",COUNTA($J$40)=0),"○",AND(I43="",COUNTA($J$40)=1),IF(OR($I$40&lt;&gt;"",$I$41&lt;&gt;"",$I$42&lt;&gt;"",$I$43&lt;&gt;""),"○","△"),AND(I43&gt;0,COUNTA($J$40)=1),"○",AND(I43="-",COUNTA($J$40)=1),"✕",TRUE,"✕")</f>
        <v>○</v>
      </c>
      <c r="AC43" s="75"/>
      <c r="AD43" s="75" t="str">
        <f t="shared" si="0"/>
        <v>○</v>
      </c>
      <c r="AE43" s="75" t="str" cm="1">
        <f t="array" ref="AE43">_xlfn.IFS(AND(E43&gt;0,D43=""),"✕",AND(G43&gt;0,F43=""),"✕",AND(F43&gt;0,E43&gt;F43),"✕",TRUE,"○")</f>
        <v>○</v>
      </c>
      <c r="AF43" s="189" t="str" cm="1">
        <f t="array" ref="AF43">IF(OR($I$9="管理職/高プロ",$I$9="裁量",$I$9="固定残業代有"),IF(OR(C43="休日",C43="休暇"),IF(AND(D43="",E43="",F43="",G43="",H43="",$J$39=""),"○",_xlfn.IFS(OR(D43&lt;&gt;"",E43&lt;&gt;"",F43&lt;&gt;"",G43&lt;&gt;"",H43&lt;&gt;""),"✕",AND(OR($I$39&gt;0,$I$40&gt;0,$I$41&gt;0,$I$42&gt;0,$I$43&gt;0),COUNTA($J$39)=1),"○",TRUE,"✕")),"○"),"○")</f>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352" t="s">
        <v>10</v>
      </c>
      <c r="B46" s="353"/>
      <c r="C46" s="353"/>
      <c r="D46" s="353"/>
      <c r="E46" s="353"/>
      <c r="F46" s="353"/>
      <c r="G46" s="353"/>
      <c r="H46" s="353"/>
      <c r="I46" s="353"/>
      <c r="J46" s="353"/>
      <c r="K46" s="353"/>
      <c r="L46" s="353"/>
      <c r="M46" s="353"/>
      <c r="N46" s="353"/>
      <c r="O46" s="353"/>
      <c r="P46" s="353"/>
      <c r="Q46" s="354"/>
      <c r="AO46" s="30"/>
      <c r="AP46" s="30"/>
      <c r="AQ46" s="30"/>
      <c r="AR46" s="30"/>
      <c r="AS46" s="30"/>
    </row>
    <row r="47" spans="1:45" ht="10.5" customHeight="1" thickBot="1">
      <c r="A47" s="41"/>
      <c r="B47" s="65"/>
      <c r="C47" s="65"/>
      <c r="D47" s="355"/>
      <c r="E47" s="355"/>
      <c r="F47" s="66"/>
      <c r="G47" s="66"/>
      <c r="H47" s="66"/>
      <c r="I47" s="66"/>
      <c r="J47" s="355"/>
      <c r="K47" s="355"/>
      <c r="L47" s="355"/>
      <c r="M47" s="355"/>
      <c r="N47" s="355"/>
      <c r="O47" s="355"/>
      <c r="P47" s="355"/>
      <c r="Q47" s="356"/>
      <c r="AO47" s="30"/>
      <c r="AP47" s="30"/>
      <c r="AQ47" s="30"/>
      <c r="AR47" s="30"/>
      <c r="AS47" s="30"/>
    </row>
    <row r="48" spans="1:45" ht="17.100000000000001" customHeight="1" thickBot="1">
      <c r="A48" s="11"/>
      <c r="B48" s="357" t="s">
        <v>12</v>
      </c>
      <c r="C48" s="358"/>
      <c r="D48" s="359"/>
      <c r="E48" s="360"/>
      <c r="F48" s="64" t="s">
        <v>13</v>
      </c>
      <c r="G48" s="361"/>
      <c r="H48" s="362"/>
      <c r="I48" s="362"/>
      <c r="J48" s="363"/>
      <c r="K48" s="64" t="s">
        <v>11</v>
      </c>
      <c r="L48" s="410"/>
      <c r="M48" s="362"/>
      <c r="N48" s="362"/>
      <c r="O48" s="362"/>
      <c r="P48" s="36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406" t="s">
        <v>55</v>
      </c>
      <c r="B50" s="406"/>
      <c r="C50" s="406"/>
      <c r="D50" s="406"/>
      <c r="E50" s="406"/>
      <c r="F50" s="406"/>
      <c r="G50" s="406"/>
      <c r="H50" s="406"/>
      <c r="I50" s="406"/>
      <c r="J50" s="406"/>
      <c r="K50" s="406"/>
      <c r="L50" s="406"/>
      <c r="M50" s="406"/>
      <c r="N50" s="406"/>
      <c r="O50" s="406"/>
      <c r="P50" s="406"/>
      <c r="Q50" s="406"/>
      <c r="AO50" s="30"/>
      <c r="AP50" s="30"/>
      <c r="AQ50" s="30"/>
      <c r="AR50" s="30"/>
      <c r="AS50" s="30"/>
    </row>
    <row r="51" spans="1:45" ht="21" customHeight="1">
      <c r="A51" s="407"/>
      <c r="B51" s="407"/>
      <c r="C51" s="407"/>
      <c r="D51" s="407"/>
      <c r="E51" s="407"/>
      <c r="F51" s="407"/>
      <c r="G51" s="407"/>
      <c r="H51" s="407"/>
      <c r="I51" s="407"/>
      <c r="J51" s="407"/>
      <c r="K51" s="407"/>
      <c r="L51" s="407"/>
      <c r="M51" s="407"/>
      <c r="N51" s="407"/>
      <c r="O51" s="407"/>
      <c r="P51" s="407"/>
      <c r="Q51" s="407"/>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408" t="s">
        <v>144</v>
      </c>
      <c r="M53" s="409"/>
      <c r="N53" s="220" t="s">
        <v>21</v>
      </c>
      <c r="O53" s="221"/>
      <c r="P53" s="221"/>
      <c r="Q53" s="221"/>
      <c r="AI53" s="76"/>
    </row>
    <row r="54" spans="1:45" ht="12" hidden="1" outlineLevel="1" thickBot="1">
      <c r="A54" s="222">
        <f>$B$10</f>
        <v>20</v>
      </c>
      <c r="B54" s="223">
        <f>G10</f>
        <v>0</v>
      </c>
      <c r="C54" s="223"/>
      <c r="D54" s="224">
        <f>N10</f>
        <v>0</v>
      </c>
      <c r="E54" s="224">
        <f>COUNTIF($C$13:$C$43,"休暇")</f>
        <v>0</v>
      </c>
      <c r="F54" s="225">
        <f>A54-E54</f>
        <v>20</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97" t="str" cm="1">
        <f t="array" ref="L54">_xlfn.IFS(N54="裁量労働制",L57,N54="固定残業制",L58,N54="管理職",L56,N54="一般従業員",L59,N54="(大学・国研等)管理職",L60,N54="(大学・国研等)裁量労働制",L61,TRUE,"-")</f>
        <v>-</v>
      </c>
      <c r="M54" s="398"/>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20</v>
      </c>
      <c r="B56" s="223">
        <f>B54</f>
        <v>0</v>
      </c>
      <c r="C56" s="223"/>
      <c r="D56" s="233"/>
      <c r="E56" s="224">
        <f>E54</f>
        <v>0</v>
      </c>
      <c r="F56" s="225">
        <f>A56-E56</f>
        <v>20</v>
      </c>
      <c r="G56" s="233">
        <f>G54</f>
        <v>0</v>
      </c>
      <c r="H56" s="224">
        <f>H54</f>
        <v>0</v>
      </c>
      <c r="I56" s="224">
        <f>I54</f>
        <v>0</v>
      </c>
      <c r="J56" s="233">
        <f>J54</f>
        <v>0</v>
      </c>
      <c r="K56" s="219"/>
      <c r="L56" s="397">
        <f>ROUNDDOWN(IF((B56*F56-G56)&gt;=(H56+I56+J56),H56+J56,IF((B56*F56-G56)&lt;=(H56+I56+J56),(B56*F56-G56)*(H56+J56)/(H56+I56+J56))),2)</f>
        <v>0</v>
      </c>
      <c r="M56" s="398"/>
      <c r="N56" s="228" t="s">
        <v>84</v>
      </c>
      <c r="O56" s="228"/>
      <c r="P56" s="228"/>
      <c r="Q56" s="228"/>
    </row>
    <row r="57" spans="1:45" ht="12" hidden="1" outlineLevel="1" thickBot="1">
      <c r="A57" s="222">
        <f>A54</f>
        <v>20</v>
      </c>
      <c r="B57" s="223">
        <f>B54</f>
        <v>0</v>
      </c>
      <c r="C57" s="223"/>
      <c r="D57" s="234">
        <f>D54</f>
        <v>0</v>
      </c>
      <c r="E57" s="224">
        <f>E54</f>
        <v>0</v>
      </c>
      <c r="F57" s="225">
        <f>A57-E57</f>
        <v>20</v>
      </c>
      <c r="G57" s="233">
        <f>G54</f>
        <v>0</v>
      </c>
      <c r="H57" s="224">
        <f>H54</f>
        <v>0</v>
      </c>
      <c r="I57" s="224">
        <f>I54</f>
        <v>0</v>
      </c>
      <c r="J57" s="224">
        <f>J54</f>
        <v>0</v>
      </c>
      <c r="K57" s="219"/>
      <c r="L57" s="397">
        <f>ROUNDDOWN(IF((D57*F57-G57)&gt;=(H57+I57),H57,IF((D57*F57-G57)&lt;(H57+I57),(D57*F57-G57)/(H57+I57)*H57))+J57,2)</f>
        <v>0</v>
      </c>
      <c r="M57" s="398"/>
      <c r="N57" s="228" t="s">
        <v>16</v>
      </c>
      <c r="O57" s="228"/>
      <c r="P57" s="228"/>
      <c r="Q57" s="228"/>
    </row>
    <row r="58" spans="1:45" ht="12" hidden="1" outlineLevel="1" thickBot="1">
      <c r="A58" s="222">
        <f>A54</f>
        <v>20</v>
      </c>
      <c r="B58" s="223">
        <f>B54</f>
        <v>0</v>
      </c>
      <c r="C58" s="223"/>
      <c r="D58" s="234">
        <f>D54</f>
        <v>0</v>
      </c>
      <c r="E58" s="224">
        <f>E54</f>
        <v>0</v>
      </c>
      <c r="F58" s="225">
        <f>A58-E58</f>
        <v>20</v>
      </c>
      <c r="G58" s="233">
        <f>G54</f>
        <v>0</v>
      </c>
      <c r="H58" s="224">
        <f>H54</f>
        <v>0</v>
      </c>
      <c r="I58" s="224">
        <f>I54</f>
        <v>0</v>
      </c>
      <c r="J58" s="224">
        <f>J54</f>
        <v>0</v>
      </c>
      <c r="K58" s="219"/>
      <c r="L58" s="397">
        <f>ROUNDDOWN(IF((B58*F58-G58)&gt;=(H58+I58),H58,IF((H58+I58)&lt;(B58*F58-G58+D58),(B58*F58-G58)*H58/(H58+I58),(B58*F58-G58)*H58/(H58+I58)+((H58+I58)-(B58*F58-G58+D58))*H58/(H58+I58)))+J58,2)</f>
        <v>0</v>
      </c>
      <c r="M58" s="398"/>
      <c r="N58" s="228" t="s">
        <v>17</v>
      </c>
      <c r="O58" s="228"/>
      <c r="P58" s="228"/>
      <c r="Q58" s="228"/>
    </row>
    <row r="59" spans="1:45" ht="12" hidden="1" outlineLevel="1" thickBot="1">
      <c r="A59" s="235"/>
      <c r="B59" s="235"/>
      <c r="C59" s="235"/>
      <c r="D59" s="236"/>
      <c r="E59" s="236"/>
      <c r="F59" s="236"/>
      <c r="G59" s="236"/>
      <c r="H59" s="236"/>
      <c r="I59" s="236"/>
      <c r="J59" s="236"/>
      <c r="K59" s="235"/>
      <c r="L59" s="397">
        <f>H54+J54</f>
        <v>0</v>
      </c>
      <c r="M59" s="398"/>
      <c r="N59" s="228" t="s">
        <v>18</v>
      </c>
      <c r="O59" s="228"/>
      <c r="P59" s="228"/>
      <c r="Q59" s="228"/>
    </row>
    <row r="60" spans="1:45" ht="14.25" hidden="1" outlineLevel="1" thickBot="1">
      <c r="A60" s="222">
        <f>A54</f>
        <v>20</v>
      </c>
      <c r="B60" s="223">
        <f>B54</f>
        <v>0</v>
      </c>
      <c r="C60" s="223"/>
      <c r="D60" s="234"/>
      <c r="E60" s="224">
        <f>E54</f>
        <v>0</v>
      </c>
      <c r="F60" s="225">
        <f>A60-E60</f>
        <v>20</v>
      </c>
      <c r="G60" s="233"/>
      <c r="H60" s="224">
        <f>H54</f>
        <v>0</v>
      </c>
      <c r="I60" s="224">
        <f>I54</f>
        <v>0</v>
      </c>
      <c r="J60" s="224">
        <f>J54</f>
        <v>0</v>
      </c>
      <c r="K60" s="219"/>
      <c r="L60" s="397">
        <f>ROUNDDOWN(IF((A60*B60)&gt;=(H60+J60+I60),(A60*B60),IF((A60*B60)&lt;(H60+J60+I60),(H60+J60+I60))),2)</f>
        <v>0</v>
      </c>
      <c r="M60" s="399"/>
      <c r="N60" s="237" t="s">
        <v>108</v>
      </c>
      <c r="O60" s="228"/>
      <c r="P60" s="228"/>
      <c r="Q60" s="228"/>
    </row>
    <row r="61" spans="1:45" ht="14.25" hidden="1" outlineLevel="1" thickBot="1">
      <c r="A61" s="222">
        <f>A54</f>
        <v>20</v>
      </c>
      <c r="B61" s="223">
        <f>B54</f>
        <v>0</v>
      </c>
      <c r="C61" s="223"/>
      <c r="D61" s="234">
        <f>D54</f>
        <v>0</v>
      </c>
      <c r="E61" s="224">
        <f>E54</f>
        <v>0</v>
      </c>
      <c r="F61" s="225">
        <f>A61-E61</f>
        <v>20</v>
      </c>
      <c r="G61" s="233">
        <f>G54</f>
        <v>0</v>
      </c>
      <c r="H61" s="224">
        <f>H54</f>
        <v>0</v>
      </c>
      <c r="I61" s="224">
        <f>I54</f>
        <v>0</v>
      </c>
      <c r="J61" s="224">
        <f>J54</f>
        <v>0</v>
      </c>
      <c r="K61" s="219"/>
      <c r="L61" s="397">
        <f>ROUNDDOWN(IF((A61*D61)+G61&gt;=(H61+J61+I61),(A61*D61)+G61,IF((A61*D61)+G61&lt;(H61+J61+I61),(H61+J61+I61))),2)</f>
        <v>0</v>
      </c>
      <c r="M61" s="399"/>
      <c r="N61" s="237" t="s">
        <v>109</v>
      </c>
      <c r="O61" s="228"/>
      <c r="P61" s="228"/>
      <c r="Q61" s="228"/>
    </row>
    <row r="62" spans="1:45" ht="12" hidden="1" outlineLevel="1" thickBot="1">
      <c r="A62" s="235"/>
      <c r="B62" s="235"/>
      <c r="C62" s="235"/>
      <c r="D62" s="235"/>
      <c r="E62" s="235"/>
      <c r="F62" s="235"/>
      <c r="G62" s="235"/>
      <c r="H62" s="235"/>
      <c r="I62" s="235"/>
      <c r="J62" s="235"/>
      <c r="K62" s="235"/>
      <c r="L62" s="238"/>
      <c r="M62" s="238"/>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40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01"/>
      <c r="D64" s="402" t="str" cm="1">
        <f t="array" ref="D64">IF(AND(B95="",B126="",B157=""),"●",IF(_xlfn.IFS($N$54="管理職",B95,$N$54="裁量労働制",B126,$N$54="固定残業制",B157,TRUE,"")=0,"",_xlfn.IFS($N$54="管理職",B95,$N$54="裁量労働制",B126,$N$54="固定残業制",B157,TRUE,"")))</f>
        <v/>
      </c>
      <c r="E64" s="403"/>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40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05"/>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424"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25"/>
      <c r="N68" s="425"/>
      <c r="O68" s="426"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7"/>
      <c r="Q68" s="119"/>
    </row>
    <row r="69" spans="1:18" ht="16.5" customHeight="1">
      <c r="A69" s="115"/>
      <c r="B69" s="428"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9"/>
      <c r="D69" s="430"/>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1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1"/>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414" t="str" cm="1">
        <f t="array" ref="B71">IF(AND(B101="",B132="",B163=""),"●",IF(_xlfn.IFS($N$54="管理職",B101,$N$54="裁量労働制",B132,$N$54="固定残業制",B163,TRUE,"")=0,"",_xlfn.IFS($N$54="管理職",B101,$N$54="裁量労働制",B132,$N$54="固定残業制",B163,TRUE,"")))</f>
        <v/>
      </c>
      <c r="C71" s="414"/>
      <c r="D71" s="414"/>
      <c r="E71" s="414"/>
      <c r="F71" s="414"/>
      <c r="G71" s="432" t="str" cm="1">
        <f t="array" ref="G71">IF(AND(H101="",H132="",H163=""),"●",IF(_xlfn.IFS($N$54="管理職",H101,$N$54="裁量労働制",H132,$N$54="固定残業制",H163,TRUE,"")=0,"",_xlfn.IFS($N$54="管理職",H101,$N$54="裁量労働制",H132,$N$54="固定残業制",H163,TRUE,"")))</f>
        <v/>
      </c>
      <c r="H71" s="432"/>
      <c r="I71" s="80"/>
      <c r="J71" s="80"/>
      <c r="K71" s="239"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411" t="str" cm="1">
        <f t="array" ref="B72">IF(AND(B102="",B133="",B164=""),"●",IF(_xlfn.IFS($N$54="管理職",B102,$N$54="裁量労働制",B133,$N$54="固定残業制",B164,TRUE,"")=0,"",_xlfn.IFS($N$54="管理職",B102,$N$54="裁量労働制",B133,$N$54="固定残業制",B164,TRUE,"")))</f>
        <v/>
      </c>
      <c r="C72" s="412"/>
      <c r="D72" s="413"/>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0"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414" t="str" cm="1">
        <f t="array" ref="B76">IF(AND(B106="",B137="",B166=""),"●",IF(_xlfn.IFS($N$54="管理職",B106,$N$54="裁量労働制",B137,$N$54="固定残業制",B166,TRUE,"")=0,"",_xlfn.IFS($N$54="管理職",B106,$N$54="裁量労働制",B137,$N$54="固定残業制",B166,TRUE,"")))</f>
        <v/>
      </c>
      <c r="C76" s="414"/>
      <c r="D76" s="414"/>
      <c r="E76" s="414"/>
      <c r="F76" s="414"/>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415" t="str" cm="1">
        <f t="array" ref="B78">IF(AND(B108="",B139="",B168=""),"●",IF(_xlfn.IFS($N$54="管理職",B108,$N$54="裁量労働制",B139,$N$54="固定残業制",B168,TRUE,"")=0,"",_xlfn.IFS($N$54="管理職",B108,$N$54="裁量労働制",B139,$N$54="固定残業制",B168,TRUE,"")))</f>
        <v/>
      </c>
      <c r="C78" s="416"/>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2"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417" t="str" cm="1">
        <f t="array" ref="B83">IF(AND(B114="",B145="",B174=""),"●",IF(_xlfn.IFS($N$54="管理職",B114,$N$54="裁量労働制",B145,$N$54="固定残業制",B174,TRUE,"")=0,"",_xlfn.IFS($N$54="管理職",B114,$N$54="裁量労働制",B145,$N$54="固定残業制",B174,TRUE,"")))</f>
        <v/>
      </c>
      <c r="C83" s="418"/>
      <c r="D83" s="418"/>
      <c r="E83" s="419"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420"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421" t="str" cm="1">
        <f t="array" ref="B84">IF(AND(B115="",B146="",B175=""),"●",IF(_xlfn.IFS($N$54="管理職",B115,$N$54="裁量労働制",B146,$N$54="固定残業制",B175,TRUE,"")=0,"",_xlfn.IFS($N$54="管理職",B115,$N$54="裁量労働制",B146,$N$54="固定残業制",B175,TRUE,"")))</f>
        <v/>
      </c>
      <c r="C84" s="422" t="str" cm="1">
        <f t="array" ref="C84">IF(AND(C115="",C146="",C175=""),"●",IF(_xlfn.IFS($N$54="管理職",C115,$N$54="裁量労働制",C146,$N$54="固定残業制",C175,TRUE,"")=0,"",_xlfn.IFS($N$54="管理職",C115,$N$54="裁量労働制",C146,$N$54="固定残業制",C175,TRUE,"")))</f>
        <v>●</v>
      </c>
      <c r="D84" s="423"/>
      <c r="E84" s="418"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420"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417" t="str" cm="1">
        <f t="array" ref="B87">IF(AND(B118="",B149="",B178=""),"●",IF(_xlfn.IFS($N$54="管理職",B118,$N$54="裁量労働制",B149,$N$54="固定残業制",B178,TRUE,"")=0,"",_xlfn.IFS($N$54="管理職",B118,$N$54="裁量労働制",B149,$N$54="固定残業制",B178,TRUE,"")))</f>
        <v/>
      </c>
      <c r="C87" s="418"/>
      <c r="D87" s="418"/>
      <c r="E87" s="419"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420"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421" t="str" cm="1">
        <f t="array" ref="B88">IF(AND(B119="",B150="",B179=""),"●",IF(_xlfn.IFS($N$54="管理職",B119,$N$54="裁量労働制",B150,$N$54="固定残業制",B179,TRUE,"")=0,"",_xlfn.IFS($N$54="管理職",B119,$N$54="裁量労働制",B150,$N$54="固定残業制",B179,TRUE,"")))</f>
        <v/>
      </c>
      <c r="C88" s="422" t="str" cm="1">
        <f t="array" ref="C88">IF(AND(C119="",C150="",C179=""),"●",IF(_xlfn.IFS($N$54="管理職",C119,$N$54="裁量労働制",C150,$N$54="固定残業制",C179,TRUE,"")=0,"",_xlfn.IFS($N$54="管理職",C119,$N$54="裁量労働制",C150,$N$54="固定残業制",C179,TRUE,"")))</f>
        <v>●</v>
      </c>
      <c r="D88" s="423"/>
      <c r="E88" s="418"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420"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419" t="str" cm="1">
        <f t="array" ref="G90">IF(AND(G121="",G152="",G181=""),"●",IF(_xlfn.IFS($N$54="管理職",G121,$N$54="裁量労働制",G152,$N$54="固定残業制",G181,TRUE,"")=0,"",_xlfn.IFS($N$54="管理職",G121,$N$54="裁量労働制",G152,$N$54="固定残業制",G181,TRUE,"")))</f>
        <v/>
      </c>
      <c r="H90" s="3"/>
      <c r="I90" s="3"/>
      <c r="J90" s="243" t="str" cm="1">
        <f t="array" ref="J90">IF(AND(J121="",J152="",J181=""),"●",IF(_xlfn.IFS($N$54="管理職",J121,$N$54="裁量労働制",J152,$N$54="固定残業制",J181,TRUE,"")=0,"",_xlfn.IFS($N$54="管理職",J121,$N$54="裁量労働制",J152,$N$54="固定残業制",J181,TRUE,"")))</f>
        <v/>
      </c>
      <c r="K90" s="88"/>
      <c r="L90" s="44"/>
      <c r="M90" s="440" t="str" cm="1">
        <f t="array" ref="M90">IF(AND(M121="",M152="",M181=""),"●",IF(_xlfn.IFS($N$54="管理職",M121,$N$54="裁量労働制",M152,$N$54="固定残業制",M181,TRUE,"")=0,"",_xlfn.IFS($N$54="管理職",M121,$N$54="裁量労働制",M152,$N$54="固定残業制",M181,TRUE,"")))</f>
        <v/>
      </c>
      <c r="N90" s="441"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442" t="str" cm="1">
        <f t="array" ref="B91">IF(AND(B122="",B153="",B182=""),"●",IF(_xlfn.IFS($N$54="管理職",B122,$N$54="裁量労働制",B153,$N$54="固定残業制",B182,TRUE,"")=0,"",_xlfn.IFS($N$54="管理職",B122,$N$54="裁量労働制",B153,$N$54="固定残業制",B182,TRUE,"")))</f>
        <v/>
      </c>
      <c r="C91" s="423" t="str" cm="1">
        <f t="array" ref="C91">IF(AND(C122="",C153="",C182=""),"●",IF(_xlfn.IFS($N$54="管理職",C122,$N$54="裁量労働制",C153,$N$54="固定残業制",C182,TRUE,"")=0,"",_xlfn.IFS($N$54="管理職",C122,$N$54="裁量労働制",C153,$N$54="固定残業制",C182,TRUE,"")))</f>
        <v>●</v>
      </c>
      <c r="D91" s="139"/>
      <c r="E91" s="87"/>
      <c r="F91" s="244" t="str" cm="1">
        <f t="array" ref="F91">IF(AND(F122="",F153="",F182=""),"●",IF(_xlfn.IFS($N$54="管理職",F122,$N$54="裁量労働制",F153,$N$54="固定残業制",F182,TRUE,"")=0,"",_xlfn.IFS($N$54="管理職",F122,$N$54="裁量労働制",F153,$N$54="固定残業制",F182,TRUE,"")))</f>
        <v/>
      </c>
      <c r="G91" s="418"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50" t="s">
        <v>56</v>
      </c>
      <c r="B93" s="245" t="s">
        <v>135</v>
      </c>
      <c r="C93" s="246"/>
      <c r="D93" s="247"/>
      <c r="E93" s="247"/>
      <c r="F93" s="247"/>
      <c r="G93" s="247"/>
      <c r="H93" s="247"/>
      <c r="I93" s="247"/>
      <c r="J93" s="248"/>
      <c r="K93" s="248"/>
      <c r="L93" s="248"/>
      <c r="M93" s="248"/>
      <c r="N93" s="248"/>
      <c r="O93" s="248"/>
      <c r="P93" s="248"/>
      <c r="Q93" s="251"/>
    </row>
    <row r="94" spans="1:18" ht="16.5" hidden="1" outlineLevel="1">
      <c r="A94" s="252"/>
      <c r="B94" s="253" t="str">
        <f>$A$53</f>
        <v>所定労働日数(日/月)</v>
      </c>
      <c r="C94" s="249"/>
      <c r="D94" s="252"/>
      <c r="E94" s="236">
        <f>$A$54</f>
        <v>20</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20</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464">
        <f>O95</f>
        <v>0</v>
      </c>
      <c r="C99" s="465"/>
      <c r="D99" s="275"/>
      <c r="E99" s="276" t="str" cm="1">
        <f t="array" ref="E99">_xlfn.IFS(B99&lt;G99,"＜",B99&gt;=G99,"≧",TRUE,"")</f>
        <v>≧</v>
      </c>
      <c r="F99" s="257"/>
      <c r="G99" s="277">
        <f>$H$54+$I$54+$J$54</f>
        <v>0</v>
      </c>
      <c r="H99" s="252" t="s">
        <v>57</v>
      </c>
      <c r="I99" s="263" t="s">
        <v>58</v>
      </c>
      <c r="J99" s="277">
        <f>$H$54</f>
        <v>0</v>
      </c>
      <c r="K99" s="276" t="s">
        <v>86</v>
      </c>
      <c r="L99" s="439">
        <f>$I$54</f>
        <v>0</v>
      </c>
      <c r="M99" s="46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49"/>
      <c r="D100" s="275"/>
      <c r="E100" s="275"/>
      <c r="F100" s="275"/>
      <c r="G100" s="252"/>
      <c r="H100" s="277"/>
      <c r="I100" s="275" t="s">
        <v>87</v>
      </c>
      <c r="J100" s="275" t="s">
        <v>87</v>
      </c>
      <c r="K100" s="275" t="s">
        <v>87</v>
      </c>
      <c r="L100" s="249"/>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49"/>
      <c r="D101" s="275"/>
      <c r="E101" s="276"/>
      <c r="F101" s="266"/>
      <c r="G101" s="257"/>
      <c r="H101" s="277"/>
      <c r="I101" s="252"/>
      <c r="J101" s="263"/>
      <c r="K101" s="277"/>
      <c r="L101" s="249"/>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49"/>
      <c r="D102" s="275"/>
      <c r="E102" s="276"/>
      <c r="F102" s="277">
        <f>$H$54</f>
        <v>0</v>
      </c>
      <c r="G102" s="263"/>
      <c r="H102" s="252" t="s">
        <v>86</v>
      </c>
      <c r="I102" s="257"/>
      <c r="J102" s="256" t="str">
        <f>$J$53</f>
        <v>休日NEDO従事時間(h/月)</v>
      </c>
      <c r="K102" s="277"/>
      <c r="L102" s="249"/>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49"/>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49"/>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49"/>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49"/>
      <c r="D106" s="275"/>
      <c r="E106" s="219"/>
      <c r="F106" s="266"/>
      <c r="G106" s="277"/>
      <c r="H106" s="249"/>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439"/>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433">
        <f>O95</f>
        <v>0</v>
      </c>
      <c r="C108" s="434"/>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438"/>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49"/>
      <c r="D125" s="252"/>
      <c r="E125" s="236">
        <f>$A$54</f>
        <v>20</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20</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433">
        <f>O126</f>
        <v>0</v>
      </c>
      <c r="C130" s="434"/>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49"/>
      <c r="D131" s="275" t="s">
        <v>87</v>
      </c>
      <c r="E131" s="275" t="s">
        <v>87</v>
      </c>
      <c r="F131" s="275" t="s">
        <v>87</v>
      </c>
      <c r="G131" s="252"/>
      <c r="H131" s="277"/>
      <c r="I131" s="252"/>
      <c r="J131" s="263"/>
      <c r="K131" s="277"/>
      <c r="L131" s="249"/>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49"/>
      <c r="D132" s="275"/>
      <c r="E132" s="276"/>
      <c r="F132" s="266"/>
      <c r="G132" s="257"/>
      <c r="H132" s="277"/>
      <c r="I132" s="252"/>
      <c r="J132" s="263"/>
      <c r="K132" s="277"/>
      <c r="L132" s="249"/>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49"/>
      <c r="D133" s="275"/>
      <c r="E133" s="276"/>
      <c r="F133" s="277">
        <f>$H$54</f>
        <v>0</v>
      </c>
      <c r="G133" s="263"/>
      <c r="H133" s="277"/>
      <c r="I133" s="252"/>
      <c r="J133" s="263"/>
      <c r="K133" s="277"/>
      <c r="L133" s="249"/>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49"/>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49"/>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49"/>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49"/>
      <c r="D137" s="275"/>
      <c r="E137" s="219"/>
      <c r="F137" s="266"/>
      <c r="G137" s="277"/>
      <c r="H137" s="249"/>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49"/>
      <c r="J138" s="230"/>
      <c r="K138" s="232">
        <f>$H$54</f>
        <v>0</v>
      </c>
      <c r="L138" s="219"/>
      <c r="M138" s="435"/>
      <c r="N138" s="261"/>
      <c r="O138" s="437"/>
      <c r="P138" s="439"/>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433">
        <f>$O$126</f>
        <v>0</v>
      </c>
      <c r="C139" s="434"/>
      <c r="D139" s="275"/>
      <c r="E139" s="261" t="s">
        <v>51</v>
      </c>
      <c r="F139" s="300" t="str">
        <f>"("&amp;$H$138&amp;" "&amp;$K$138&amp;" + "&amp;$I$53&amp;" "&amp;$I$54&amp;")"</f>
        <v>(NEDO事業の従事時間(h/月) 0 + 他の公的事業従事時間(h/月) 0)</v>
      </c>
      <c r="G139" s="291"/>
      <c r="H139" s="292"/>
      <c r="I139" s="292"/>
      <c r="J139" s="292"/>
      <c r="K139" s="292"/>
      <c r="L139" s="292"/>
      <c r="M139" s="436"/>
      <c r="N139" s="296"/>
      <c r="O139" s="438"/>
      <c r="P139" s="438"/>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49"/>
      <c r="D156" s="252"/>
      <c r="E156" s="301">
        <f>A54</f>
        <v>20</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20</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462"/>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445" t="str">
        <f>TEXT($B$58*$F$58-G58,"###.00")&amp;" /固定除く"</f>
        <v>.00 /固定除く</v>
      </c>
      <c r="C161" s="438"/>
      <c r="D161" s="438"/>
      <c r="E161" s="276" t="str" cm="1">
        <f t="array" ref="E161">_xlfn.IFS(($B$58*$F$58-G58)&lt;G161,"＜",($B$58*$F$58-G58)&gt;=G161,"≧",TRUE,"")</f>
        <v>≧</v>
      </c>
      <c r="F161" s="257"/>
      <c r="G161" s="277">
        <f>$H$54+$I$54</f>
        <v>0</v>
      </c>
      <c r="H161" s="303" t="s">
        <v>57</v>
      </c>
      <c r="I161" s="263"/>
      <c r="J161" s="463">
        <f>$H$54</f>
        <v>0</v>
      </c>
      <c r="K161" s="438"/>
      <c r="L161" s="308"/>
      <c r="M161" s="296"/>
      <c r="N161" s="303" t="s">
        <v>61</v>
      </c>
      <c r="O161" s="296">
        <f>$I$54</f>
        <v>0</v>
      </c>
      <c r="P161" s="462"/>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49"/>
      <c r="D162" s="275"/>
      <c r="E162" s="276"/>
      <c r="F162" s="257"/>
      <c r="G162" s="252"/>
      <c r="H162" s="277"/>
      <c r="I162" s="252"/>
      <c r="J162" s="263"/>
      <c r="K162" s="277"/>
      <c r="L162" s="249"/>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437"/>
      <c r="P163" s="462"/>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445" t="str">
        <f>TEXT($B$58*$F$58+$D$58-G58,"###.00")&amp;" /固定含む"</f>
        <v>.00 /固定含む</v>
      </c>
      <c r="C164" s="438"/>
      <c r="D164" s="438"/>
      <c r="E164" s="276" t="str" cm="1">
        <f t="array" ref="E164">_xlfn.IFS(($B$58*$F$58+$D$58-G58)&lt;G164,"＜",($B$58*$F$58+$D$58-G58)&gt;=G164,"≧",TRUE,"")</f>
        <v>≧</v>
      </c>
      <c r="F164" s="257"/>
      <c r="G164" s="277">
        <f>$H$54+$I$54</f>
        <v>0</v>
      </c>
      <c r="H164" s="303" t="s">
        <v>57</v>
      </c>
      <c r="I164" s="277"/>
      <c r="J164" s="310">
        <f>$H$54</f>
        <v>0</v>
      </c>
      <c r="K164" s="276"/>
      <c r="L164" s="311" t="s">
        <v>61</v>
      </c>
      <c r="M164" s="296"/>
      <c r="N164" s="296">
        <f>$I$54</f>
        <v>0</v>
      </c>
      <c r="O164" s="438"/>
      <c r="P164" s="462"/>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49"/>
      <c r="D165" s="275" t="s">
        <v>87</v>
      </c>
      <c r="E165" s="275" t="s">
        <v>87</v>
      </c>
      <c r="F165" s="275" t="s">
        <v>87</v>
      </c>
      <c r="G165" s="252"/>
      <c r="H165" s="277"/>
      <c r="I165" s="252"/>
      <c r="J165" s="263"/>
      <c r="K165" s="277"/>
      <c r="L165" s="249"/>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49"/>
      <c r="D166" s="275" t="s">
        <v>87</v>
      </c>
      <c r="E166" s="275" t="s">
        <v>87</v>
      </c>
      <c r="F166" s="275" t="s">
        <v>87</v>
      </c>
      <c r="G166" s="252"/>
      <c r="H166" s="277"/>
      <c r="I166" s="252"/>
      <c r="J166" s="263"/>
      <c r="K166" s="277"/>
      <c r="L166" s="249"/>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49"/>
      <c r="D167" s="275" t="s">
        <v>87</v>
      </c>
      <c r="E167" s="275" t="s">
        <v>87</v>
      </c>
      <c r="F167" s="275" t="s">
        <v>87</v>
      </c>
      <c r="G167" s="252"/>
      <c r="H167" s="277"/>
      <c r="I167" s="235"/>
      <c r="J167" s="263"/>
      <c r="K167" s="277"/>
      <c r="L167" s="249"/>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49"/>
      <c r="D168" s="275" t="s">
        <v>87</v>
      </c>
      <c r="E168" s="275" t="s">
        <v>87</v>
      </c>
      <c r="F168" s="275" t="s">
        <v>87</v>
      </c>
      <c r="G168" s="252"/>
      <c r="H168" s="277"/>
      <c r="I168" s="252"/>
      <c r="J168" s="263"/>
      <c r="K168" s="277"/>
      <c r="L168" s="249"/>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49"/>
      <c r="D169" s="275"/>
      <c r="E169" s="275"/>
      <c r="F169" s="275"/>
      <c r="G169" s="252"/>
      <c r="H169" s="277"/>
      <c r="I169" s="252"/>
      <c r="J169" s="263"/>
      <c r="K169" s="277"/>
      <c r="L169" s="249"/>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49"/>
      <c r="C170" s="249"/>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49"/>
      <c r="D171" s="275"/>
      <c r="E171" s="276"/>
      <c r="F171" s="277">
        <f>H54</f>
        <v>0</v>
      </c>
      <c r="G171" s="263"/>
      <c r="H171" s="277"/>
      <c r="I171" s="252"/>
      <c r="J171" s="263"/>
      <c r="K171" s="277"/>
      <c r="L171" s="249"/>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49"/>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49"/>
      <c r="C173" s="249"/>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437" t="s">
        <v>51</v>
      </c>
      <c r="F174" s="252"/>
      <c r="G174" s="252"/>
      <c r="H174" s="267" t="str">
        <f>$H$53</f>
        <v>NEDO事業の従事時間(h/月)</v>
      </c>
      <c r="I174" s="249"/>
      <c r="J174" s="230"/>
      <c r="K174" s="232">
        <f>$H$54</f>
        <v>0</v>
      </c>
      <c r="L174" s="219"/>
      <c r="M174" s="219"/>
      <c r="N174" s="461"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445" t="str">
        <f>TEXT($B$58*$F$58-G58,"###.00")&amp;" /固定除く"</f>
        <v>.00 /固定除く</v>
      </c>
      <c r="C175" s="438"/>
      <c r="D175" s="438"/>
      <c r="E175" s="438"/>
      <c r="F175" s="300" t="str">
        <f>H174&amp;" "&amp;K$174&amp;" + "&amp;$I$53&amp;" "&amp;$I$54</f>
        <v>NEDO事業の従事時間(h/月) 0 + 他の公的事業従事時間(h/月) 0</v>
      </c>
      <c r="G175" s="291"/>
      <c r="H175" s="292"/>
      <c r="I175" s="292"/>
      <c r="J175" s="292"/>
      <c r="K175" s="292"/>
      <c r="L175" s="292"/>
      <c r="M175" s="219"/>
      <c r="N175" s="461"/>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49"/>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49"/>
      <c r="C177" s="249"/>
      <c r="D177" s="275"/>
      <c r="E177" s="219"/>
      <c r="F177" s="266"/>
      <c r="G177" s="277"/>
      <c r="H177" s="249"/>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437" t="s">
        <v>51</v>
      </c>
      <c r="F178" s="252"/>
      <c r="G178" s="252"/>
      <c r="H178" s="267" t="str">
        <f>$H$53</f>
        <v>NEDO事業の従事時間(h/月)</v>
      </c>
      <c r="I178" s="249"/>
      <c r="J178" s="230"/>
      <c r="K178" s="232">
        <f>$H$54</f>
        <v>0</v>
      </c>
      <c r="L178" s="219"/>
      <c r="M178" s="219"/>
      <c r="N178" s="461"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445" t="str">
        <f>TEXT($B$58*$F$58-G58,"###.00")&amp;" /固定除く"</f>
        <v>.00 /固定除く</v>
      </c>
      <c r="C179" s="438"/>
      <c r="D179" s="438"/>
      <c r="E179" s="438"/>
      <c r="F179" s="300" t="str">
        <f>H178&amp;" "&amp;K$174&amp;" + "&amp;$I$53&amp;" "&amp;$I$54</f>
        <v>NEDO事業の従事時間(h/月) 0 + 他の公的事業従事時間(h/月) 0</v>
      </c>
      <c r="G179" s="291"/>
      <c r="H179" s="292"/>
      <c r="I179" s="292"/>
      <c r="J179" s="292"/>
      <c r="K179" s="292"/>
      <c r="L179" s="292"/>
      <c r="M179" s="219"/>
      <c r="N179" s="461"/>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49"/>
      <c r="D180" s="275"/>
      <c r="E180" s="219"/>
      <c r="F180" s="266"/>
      <c r="G180" s="280" t="s">
        <v>61</v>
      </c>
      <c r="H180" s="249"/>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49"/>
      <c r="D181" s="257"/>
      <c r="E181" s="257"/>
      <c r="F181" s="319" t="str">
        <f>$O$156</f>
        <v>所定労働時間(h/月)</v>
      </c>
      <c r="G181" s="437" t="s">
        <v>51</v>
      </c>
      <c r="H181" s="252"/>
      <c r="I181" s="252"/>
      <c r="J181" s="267" t="str">
        <f>$H$53</f>
        <v>NEDO事業の従事時間(h/月)</v>
      </c>
      <c r="K181" s="249"/>
      <c r="L181" s="230"/>
      <c r="M181" s="443">
        <f>$H$54</f>
        <v>0</v>
      </c>
      <c r="N181" s="444"/>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445" t="str">
        <f>"( "&amp;H58+I58</f>
        <v>( 0</v>
      </c>
      <c r="C182" s="438"/>
      <c r="D182" s="320"/>
      <c r="E182" s="275"/>
      <c r="F182" s="288" t="str">
        <f>"ー　 "&amp;B58*F58-G58+D58&amp;"/固定含む )"</f>
        <v>ー　 0/固定含む )</v>
      </c>
      <c r="G182" s="438"/>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49"/>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49"/>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20</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433">
        <f>O188</f>
        <v>0</v>
      </c>
      <c r="C192" s="434"/>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49"/>
      <c r="D193" s="275"/>
      <c r="E193" s="275"/>
      <c r="F193" s="275"/>
      <c r="G193" s="252"/>
      <c r="H193" s="277"/>
      <c r="I193" s="252"/>
      <c r="J193" s="263"/>
      <c r="K193" s="277"/>
      <c r="L193" s="249"/>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49"/>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20</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433">
        <f>O219</f>
        <v>0</v>
      </c>
      <c r="C223" s="434"/>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49"/>
      <c r="D224" s="275"/>
      <c r="E224" s="275"/>
      <c r="F224" s="275"/>
      <c r="G224" s="252"/>
      <c r="H224" s="277"/>
      <c r="I224" s="252"/>
      <c r="J224" s="263"/>
      <c r="K224" s="277"/>
      <c r="L224" s="249"/>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WxAKuMMiN3ADP1xBxWdsITynQVOE6p1X7XhgIxFRjDyDv+Mr93XcXmLcbZEUKrLfnMRaejP7/3/Impl0Wr1H2A==" saltValue="q463ODWszmLBA+XZBI5/qA==" spinCount="100000" sheet="1" formatRows="0" selectLockedCells="1"/>
  <dataConsolidate/>
  <mergeCells count="114">
    <mergeCell ref="Y1:Y12"/>
    <mergeCell ref="E6:P6"/>
    <mergeCell ref="C7:D7"/>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E7:P7"/>
    <mergeCell ref="C8:D8"/>
    <mergeCell ref="D47:E47"/>
    <mergeCell ref="J47:Q47"/>
    <mergeCell ref="B48:C48"/>
    <mergeCell ref="D48:E48"/>
    <mergeCell ref="G48:J48"/>
    <mergeCell ref="E8:H8"/>
    <mergeCell ref="N8:P8"/>
    <mergeCell ref="L48:P48"/>
    <mergeCell ref="A50:Q51"/>
    <mergeCell ref="A46:Q46"/>
    <mergeCell ref="O10:P10"/>
    <mergeCell ref="A11:A12"/>
    <mergeCell ref="B11:B12"/>
    <mergeCell ref="C11:C12"/>
    <mergeCell ref="D11:G11"/>
    <mergeCell ref="H11:H12"/>
    <mergeCell ref="I11:I12"/>
    <mergeCell ref="J11:Q12"/>
    <mergeCell ref="A9:A10"/>
    <mergeCell ref="E9:H9"/>
    <mergeCell ref="I9:J9"/>
    <mergeCell ref="N9:P9"/>
    <mergeCell ref="C10:D10"/>
    <mergeCell ref="L60:M60"/>
    <mergeCell ref="L61:M61"/>
    <mergeCell ref="B64:C64"/>
    <mergeCell ref="D64:E64"/>
    <mergeCell ref="B65:C65"/>
    <mergeCell ref="L68:N68"/>
    <mergeCell ref="L53:M53"/>
    <mergeCell ref="L54:M54"/>
    <mergeCell ref="L56:M56"/>
    <mergeCell ref="L57:M57"/>
    <mergeCell ref="L58:M58"/>
    <mergeCell ref="L59:M59"/>
    <mergeCell ref="B76:F76"/>
    <mergeCell ref="B78:C78"/>
    <mergeCell ref="B83:D83"/>
    <mergeCell ref="E83:E84"/>
    <mergeCell ref="N83:N84"/>
    <mergeCell ref="B84:D84"/>
    <mergeCell ref="O68:P68"/>
    <mergeCell ref="B69:D69"/>
    <mergeCell ref="L69:M69"/>
    <mergeCell ref="B71:F71"/>
    <mergeCell ref="G71:H71"/>
    <mergeCell ref="B72:D72"/>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G181:G182"/>
    <mergeCell ref="M181:N181"/>
    <mergeCell ref="B182:C182"/>
    <mergeCell ref="B192:C192"/>
    <mergeCell ref="B223:C223"/>
    <mergeCell ref="J13:Q18"/>
    <mergeCell ref="J19:Q25"/>
    <mergeCell ref="J26:Q32"/>
    <mergeCell ref="J33:Q39"/>
    <mergeCell ref="J40:Q4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s>
  <phoneticPr fontId="2"/>
  <conditionalFormatting sqref="A13:I43">
    <cfRule type="expression" dxfId="391" priority="91">
      <formula>OR($C13="休暇",$C13="休日")</formula>
    </cfRule>
  </conditionalFormatting>
  <conditionalFormatting sqref="B13:B43">
    <cfRule type="expression" dxfId="390" priority="89">
      <formula>$B13="日"</formula>
    </cfRule>
    <cfRule type="expression" dxfId="389" priority="90">
      <formula>$B13="土"</formula>
    </cfRule>
  </conditionalFormatting>
  <conditionalFormatting sqref="B64 B68 F68 B71">
    <cfRule type="expression" dxfId="388" priority="35">
      <formula>OR($N$54="管理職",$N$54="裁量労働制",$N$54="固定残業制")</formula>
    </cfRule>
  </conditionalFormatting>
  <conditionalFormatting sqref="B64 B68 F68">
    <cfRule type="expression" dxfId="387" priority="3">
      <formula>OR($N$54="(大学・国研等)管理職",$N$54="(大学・国研等)裁量労働制")</formula>
    </cfRule>
  </conditionalFormatting>
  <conditionalFormatting sqref="B76">
    <cfRule type="expression" dxfId="386" priority="15">
      <formula>OR($N$54="管理職",$N$54="裁量労働制")</formula>
    </cfRule>
  </conditionalFormatting>
  <conditionalFormatting sqref="B77">
    <cfRule type="expression" dxfId="385" priority="29">
      <formula>OR($N$54="管理職",$N$54="裁量労働制")</formula>
    </cfRule>
  </conditionalFormatting>
  <conditionalFormatting sqref="B80">
    <cfRule type="expression" dxfId="384" priority="27">
      <formula>$N$54="固定残業制"</formula>
    </cfRule>
  </conditionalFormatting>
  <conditionalFormatting sqref="B83 B87 B90">
    <cfRule type="expression" dxfId="383" priority="24">
      <formula>$N$54="固定残業制"</formula>
    </cfRule>
  </conditionalFormatting>
  <conditionalFormatting sqref="B84 B88 B91">
    <cfRule type="expression" dxfId="382" priority="21">
      <formula>$N$54="固定残業制"</formula>
    </cfRule>
  </conditionalFormatting>
  <conditionalFormatting sqref="B65:C65 B69:C69 F69 B72:C72 B78:C78">
    <cfRule type="expression" dxfId="381" priority="9">
      <formula>OR($N$54="管理職",$N$54="裁量労働制")</formula>
    </cfRule>
  </conditionalFormatting>
  <conditionalFormatting sqref="B65:C65 B69:C69 F69 B72:C72">
    <cfRule type="expression" dxfId="380" priority="33">
      <formula>OR($N$54="管理職",$N$54="裁量労働制",$N$54="固定残業制")</formula>
    </cfRule>
  </conditionalFormatting>
  <conditionalFormatting sqref="B65:C65 B69:C69 F69">
    <cfRule type="expression" dxfId="379" priority="2">
      <formula>OR($N$54="(大学・国研等)管理職",$N$54="(大学・国研等)裁量労働制")</formula>
    </cfRule>
  </conditionalFormatting>
  <conditionalFormatting sqref="B69:D69">
    <cfRule type="expression" dxfId="378" priority="7">
      <formula>OR($N$54="管理職",$N$54="裁量労働制",$N$54="固定残業制",$N$54="(大学・国研等)管理職",$N$54="(大学・国研等)裁量労働制")</formula>
    </cfRule>
  </conditionalFormatting>
  <conditionalFormatting sqref="C64 F64:O64 C68 G68:O68 C71:N71">
    <cfRule type="expression" dxfId="377" priority="14">
      <formula>OR($N$54="管理職",$N$54="裁量労働制",$N$54="固定残業制")</formula>
    </cfRule>
  </conditionalFormatting>
  <conditionalFormatting sqref="C80:L80">
    <cfRule type="expression" dxfId="376" priority="25">
      <formula>$N$54="固定残業制"</formula>
    </cfRule>
  </conditionalFormatting>
  <conditionalFormatting sqref="C83:L83 C90:N90 C87:E87">
    <cfRule type="expression" dxfId="375" priority="18">
      <formula>$N$54="固定残業制"</formula>
    </cfRule>
  </conditionalFormatting>
  <conditionalFormatting sqref="C84:L84 C88:L88 C91:N91">
    <cfRule type="expression" dxfId="374" priority="19">
      <formula>$N$54="固定残業制"</formula>
    </cfRule>
  </conditionalFormatting>
  <conditionalFormatting sqref="C76:N76">
    <cfRule type="expression" dxfId="373" priority="34">
      <formula>OR($N$54="管理職",$N$54="裁量労働制")</formula>
    </cfRule>
  </conditionalFormatting>
  <conditionalFormatting sqref="C78:N78">
    <cfRule type="expression" dxfId="372" priority="32">
      <formula>OR($N$54="管理職",$N$54="裁量労働制")</formula>
    </cfRule>
  </conditionalFormatting>
  <conditionalFormatting sqref="C64:O64 C68 G68:O68">
    <cfRule type="expression" dxfId="371" priority="12">
      <formula>OR($N$54="管理職",$N$54="裁量労働制",$N$54="固定残業制",$N$54="(大学・国研等)管理職",$N$54="(大学・国研等)裁量労働制")</formula>
    </cfRule>
  </conditionalFormatting>
  <conditionalFormatting sqref="D65">
    <cfRule type="expression" dxfId="370" priority="1">
      <formula>OR($N$54="(大学・国研等)管理職",$N$54="(大学・国研等)裁量労働制")</formula>
    </cfRule>
  </conditionalFormatting>
  <conditionalFormatting sqref="D38:E39">
    <cfRule type="expression" dxfId="369" priority="37">
      <formula>OR($C38="休暇",$C38="休日")</formula>
    </cfRule>
  </conditionalFormatting>
  <conditionalFormatting sqref="D65:O65 C69 G69:O69 C72:N72">
    <cfRule type="expression" dxfId="368" priority="11">
      <formula>OR($N$54="管理職",$N$54="裁量労働制",$N$54="固定残業制")</formula>
    </cfRule>
  </conditionalFormatting>
  <conditionalFormatting sqref="D65:O65 C69 G69:O69">
    <cfRule type="expression" dxfId="367" priority="5">
      <formula>OR($N$54="(大学・国研等)管理職",$N$54="(大学・国研等)裁量労働制")</formula>
    </cfRule>
  </conditionalFormatting>
  <conditionalFormatting sqref="E10:F10">
    <cfRule type="expression" dxfId="366" priority="76">
      <formula>OR(I9="管理職/高プロ",I9="固定残業代有",I9="(大学・国研等)管理職/高プロ")</formula>
    </cfRule>
  </conditionalFormatting>
  <conditionalFormatting sqref="F83:L83 H90:N90">
    <cfRule type="expression" dxfId="365" priority="6">
      <formula>$N$54="固定残業制"</formula>
    </cfRule>
  </conditionalFormatting>
  <conditionalFormatting sqref="F87:L87">
    <cfRule type="expression" dxfId="364" priority="20">
      <formula>$N$54="固定残業制"</formula>
    </cfRule>
  </conditionalFormatting>
  <conditionalFormatting sqref="F77:N77">
    <cfRule type="expression" dxfId="363" priority="16">
      <formula>OR($N$54="管理職",$N$54="裁量労働制")</formula>
    </cfRule>
  </conditionalFormatting>
  <conditionalFormatting sqref="G10">
    <cfRule type="expression" dxfId="362" priority="78">
      <formula>OR($I$9="管理職/高プロ",$I$9="固定残業代有",$I$9="(大学・国研等)管理職/高プロ")</formula>
    </cfRule>
  </conditionalFormatting>
  <conditionalFormatting sqref="H2">
    <cfRule type="expression" dxfId="361" priority="85">
      <formula>COUNTA($F$1)=1</formula>
    </cfRule>
  </conditionalFormatting>
  <conditionalFormatting sqref="H10">
    <cfRule type="expression" dxfId="360" priority="74">
      <formula>OR($I$9="管理職/高プロ",$I$9="裁量",$I$9="固定残業代有",$I$9="(大学・国研等)裁量")</formula>
    </cfRule>
  </conditionalFormatting>
  <conditionalFormatting sqref="I9:J9">
    <cfRule type="expression" dxfId="359" priority="87">
      <formula>COUNTA($F$1)=1</formula>
    </cfRule>
  </conditionalFormatting>
  <conditionalFormatting sqref="I1:M1">
    <cfRule type="expression" dxfId="358" priority="88">
      <formula>$I$1&lt;&gt;"-"</formula>
    </cfRule>
  </conditionalFormatting>
  <conditionalFormatting sqref="J10">
    <cfRule type="expression" dxfId="357" priority="75">
      <formula>OR($I$9="管理職/高プロ",$I$9="裁量",$I$9="固定残業代有",$I$9="(大学・国研等)裁量")</formula>
    </cfRule>
  </conditionalFormatting>
  <conditionalFormatting sqref="K10">
    <cfRule type="expression" dxfId="356" priority="77">
      <formula>OR($I$9="裁量",$I$9="固定残業代有",$I$9="(大学・国研等)裁量")</formula>
    </cfRule>
  </conditionalFormatting>
  <conditionalFormatting sqref="M80">
    <cfRule type="expression" dxfId="355" priority="26">
      <formula>$N$54="固定残業制"</formula>
    </cfRule>
  </conditionalFormatting>
  <conditionalFormatting sqref="M83 M87 O90">
    <cfRule type="expression" dxfId="354" priority="23">
      <formula>$N$54="固定残業制"</formula>
    </cfRule>
  </conditionalFormatting>
  <conditionalFormatting sqref="M84 M88 O91">
    <cfRule type="expression" dxfId="353" priority="22">
      <formula>$N$54="固定残業制"</formula>
    </cfRule>
  </conditionalFormatting>
  <conditionalFormatting sqref="N10">
    <cfRule type="expression" dxfId="352" priority="79">
      <formula>OR($I$9="裁量",$I$9="固定残業代有",$I$9="(大学・国研等)裁量")</formula>
    </cfRule>
  </conditionalFormatting>
  <conditionalFormatting sqref="O10">
    <cfRule type="expression" dxfId="351" priority="80">
      <formula>OR($H$2="あり",$Q$2="あり")</formula>
    </cfRule>
  </conditionalFormatting>
  <conditionalFormatting sqref="O76">
    <cfRule type="expression" dxfId="350" priority="31">
      <formula>OR($N$54="管理職",$N$54="裁量労働制")</formula>
    </cfRule>
  </conditionalFormatting>
  <conditionalFormatting sqref="O77">
    <cfRule type="expression" dxfId="349" priority="10">
      <formula>OR(,$N$54="管理職",$N$54="裁量労働制")</formula>
    </cfRule>
  </conditionalFormatting>
  <conditionalFormatting sqref="O78">
    <cfRule type="expression" dxfId="348" priority="28">
      <formula>OR($N$54="管理職",$N$54="裁量労働制")</formula>
    </cfRule>
  </conditionalFormatting>
  <conditionalFormatting sqref="O80 O84 O88">
    <cfRule type="expression" dxfId="347" priority="17">
      <formula>$N$54="固定残業制"</formula>
    </cfRule>
  </conditionalFormatting>
  <conditionalFormatting sqref="P64 D68 O68:P68">
    <cfRule type="expression" dxfId="346" priority="4">
      <formula>OR($N$54="(大学・国研等)管理職",$N$54="(大学・国研等)裁量労働制")</formula>
    </cfRule>
  </conditionalFormatting>
  <conditionalFormatting sqref="P64 D68 P68 O71">
    <cfRule type="expression" dxfId="345" priority="13">
      <formula>OR($N$54="管理職",$N$54="裁量労働制",$N$54="固定残業制")</formula>
    </cfRule>
  </conditionalFormatting>
  <conditionalFormatting sqref="P65 P69 O72">
    <cfRule type="expression" dxfId="344" priority="8">
      <formula>OR($N$54="管理職",$N$54="裁量労働制",$N$54="固定残業制")</formula>
    </cfRule>
  </conditionalFormatting>
  <conditionalFormatting sqref="P65 P69">
    <cfRule type="expression" dxfId="343" priority="30">
      <formula>OR($N$54="管理職",$N$54="裁量労働制",$N$54="(大学・国研等)管理職",$N$54="(大学・国研等)裁量労働制")</formula>
    </cfRule>
  </conditionalFormatting>
  <conditionalFormatting sqref="Q2">
    <cfRule type="expression" dxfId="342" priority="86">
      <formula>COUNTA($F$1)=1</formula>
    </cfRule>
  </conditionalFormatting>
  <conditionalFormatting sqref="Q10">
    <cfRule type="expression" dxfId="341" priority="81">
      <formula>OR($H$2="あり",$Q$2="あり")</formula>
    </cfRule>
  </conditionalFormatting>
  <conditionalFormatting sqref="AI1">
    <cfRule type="expression" dxfId="337" priority="92">
      <formula>COUNTIF(AI2:AI26,"○")=COUNTA($AH$2:$AH$26)</formula>
    </cfRule>
  </conditionalFormatting>
  <dataValidations count="8">
    <dataValidation type="custom" allowBlank="1" showInputMessage="1" showErrorMessage="1" sqref="I20" xr:uid="{740AC626-5400-4F23-B910-AE6B3F78D5A9}">
      <formula1>IF($C20="休日",I20="",I20&gt;"*")</formula1>
    </dataValidation>
    <dataValidation type="list" allowBlank="1" showInputMessage="1" showErrorMessage="1" sqref="C13:C43" xr:uid="{01F0A018-8AB9-424B-8721-0F7A4FB3BAFA}">
      <formula1>$AP$4:$AP$7</formula1>
    </dataValidation>
    <dataValidation type="list" imeMode="on" allowBlank="1" sqref="I9:J9" xr:uid="{D538AC67-6873-4C3A-8D94-6C148DD9555E}">
      <formula1>"通常勤務,管理職/高プロ,裁量,固定残業代有,出向,(大学・国研等)管理職/高プロ,(大学・国研等)裁量,その他"</formula1>
    </dataValidation>
    <dataValidation type="list" allowBlank="1" showInputMessage="1" showErrorMessage="1" sqref="N55:P55" xr:uid="{A731ABC8-FB3B-4CAA-990F-7E246D53594F}">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CBE18165-0D4C-4ABC-8FAB-6ABF0192B0FE}">
      <formula1>0</formula1>
      <formula2>0.999988425925926</formula2>
    </dataValidation>
    <dataValidation type="time" operator="greaterThan" allowBlank="1" showInputMessage="1" showErrorMessage="1" errorTitle="時刻を入力して下さい。" error="0:01以上の時刻を入力して下さい。" sqref="G13:G43 E13:E43" xr:uid="{4DC1736E-1832-4E9E-B5DA-5CD941C41877}">
      <formula1>0</formula1>
    </dataValidation>
    <dataValidation type="list" allowBlank="1" showInputMessage="1" showErrorMessage="1" sqref="F1:H1" xr:uid="{641A73D2-2138-475E-A592-0CC3119F7D9F}">
      <formula1>"委託業務従事日誌,助成事業従事日誌"</formula1>
    </dataValidation>
    <dataValidation type="list" allowBlank="1" showInputMessage="1" showErrorMessage="1" sqref="H2 Q2" xr:uid="{F7BF5BEA-7AFE-4B88-B471-2E8D90A6D348}">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5E9A0991-2B1D-4D56-811B-AF6B082A7D6F}">
            <xm:f>NOT(ISERROR(SEARCH("✕",S13)))</xm:f>
            <xm:f>"✕"</xm:f>
            <x14:dxf>
              <font>
                <b/>
                <i val="0"/>
                <color rgb="FFFF0000"/>
              </font>
              <fill>
                <patternFill patternType="none">
                  <bgColor auto="1"/>
                </patternFill>
              </fill>
            </x14:dxf>
          </x14:cfRule>
          <xm:sqref>S13:V43</xm:sqref>
        </x14:conditionalFormatting>
        <x14:conditionalFormatting xmlns:xm="http://schemas.microsoft.com/office/excel/2006/main">
          <x14:cfRule type="containsText" priority="84" operator="containsText" id="{F7ABEDBC-8DB2-4A71-80FD-AE75F4D31C88}">
            <xm:f>NOT(ISERROR(SEARCH("✕",S1)))</xm:f>
            <xm:f>"✕"</xm:f>
            <x14:dxf>
              <font>
                <b/>
                <i val="0"/>
                <color rgb="FFFF0000"/>
              </font>
              <fill>
                <patternFill patternType="none">
                  <bgColor auto="1"/>
                </patternFill>
              </fill>
            </x14:dxf>
          </x14:cfRule>
          <xm:sqref>S1:X12 AG1:AG43 W13:Y44</xm:sqref>
        </x14:conditionalFormatting>
        <x14:conditionalFormatting xmlns:xm="http://schemas.microsoft.com/office/excel/2006/main">
          <x14:cfRule type="containsText" priority="82" operator="containsText" id="{584A5045-D7A4-4089-AF9D-7484191B24C1}">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36" operator="containsText" id="{1E431268-6720-45B5-B547-F0B3CAC9A8DF}">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1F337-8E40-4B15-AFC4-90F819B6FEE6}">
  <dimension ref="A1:CZ248"/>
  <sheetViews>
    <sheetView showGridLines="0"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5" style="1" customWidth="1"/>
    <col min="11" max="11" width="5.75" style="1" customWidth="1"/>
    <col min="12" max="12" width="5.875" style="1" customWidth="1"/>
    <col min="13" max="13" width="3.75" style="1" customWidth="1"/>
    <col min="14" max="14" width="7.375" style="1" customWidth="1"/>
    <col min="15" max="15" width="6.125" style="1" customWidth="1"/>
    <col min="16"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2.3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341" t="s">
        <v>171</v>
      </c>
      <c r="B1" s="342"/>
      <c r="C1" s="342"/>
      <c r="D1" s="342"/>
      <c r="E1" s="342"/>
      <c r="F1" s="343" t="s">
        <v>110</v>
      </c>
      <c r="G1" s="344"/>
      <c r="H1" s="344"/>
      <c r="I1" s="345" t="str">
        <f>IF(AI1="エラーなし","-","コメント(S列)をご確認ください。")</f>
        <v>コメント(S列)をご確認ください。</v>
      </c>
      <c r="J1" s="346"/>
      <c r="K1" s="346"/>
      <c r="L1" s="346"/>
      <c r="M1" s="346"/>
      <c r="N1" s="34" t="str">
        <f>IF($F$1="委託業務従事日誌","契約管理番号：","事業番号：")</f>
        <v>契約管理番号：</v>
      </c>
      <c r="O1" s="347" t="s">
        <v>162</v>
      </c>
      <c r="P1" s="348"/>
      <c r="Q1" s="12" t="str">
        <f>IF($F$1="委託業務従事日誌","別紙７","")</f>
        <v>別紙７</v>
      </c>
      <c r="R1" s="349" t="s">
        <v>50</v>
      </c>
      <c r="S1" s="85" t="s">
        <v>94</v>
      </c>
      <c r="T1" s="105"/>
      <c r="U1" s="80"/>
      <c r="V1" s="80"/>
      <c r="W1" s="80"/>
      <c r="X1" s="80"/>
      <c r="Y1" s="326" t="s">
        <v>77</v>
      </c>
      <c r="Z1" s="326" t="s">
        <v>78</v>
      </c>
      <c r="AA1" s="326" t="s">
        <v>79</v>
      </c>
      <c r="AB1" s="326" t="s">
        <v>80</v>
      </c>
      <c r="AC1" s="326" t="s">
        <v>83</v>
      </c>
      <c r="AD1" s="326" t="s">
        <v>81</v>
      </c>
      <c r="AE1" s="326" t="s">
        <v>82</v>
      </c>
      <c r="AF1" s="326" t="s">
        <v>127</v>
      </c>
      <c r="AG1" s="326"/>
      <c r="AH1" s="73" t="s">
        <v>25</v>
      </c>
      <c r="AI1" s="74" t="str">
        <f>IF(COUNTIF(AI2:AI26,"○")=COUNTA(AH2:AH26),"エラーなし","エラーあり")</f>
        <v>エラーあり</v>
      </c>
      <c r="AJ1" s="77" t="s">
        <v>37</v>
      </c>
      <c r="AK1" s="77"/>
      <c r="AO1" s="30"/>
      <c r="AP1" s="30"/>
      <c r="AQ1" s="30"/>
      <c r="AR1" s="30"/>
      <c r="AS1" s="30"/>
    </row>
    <row r="2" spans="1:104" ht="17.100000000000001" customHeight="1" thickBot="1">
      <c r="A2" s="336" t="s">
        <v>14</v>
      </c>
      <c r="B2" s="337"/>
      <c r="C2" s="337"/>
      <c r="D2" s="337"/>
      <c r="E2" s="337"/>
      <c r="F2" s="337"/>
      <c r="G2" s="337"/>
      <c r="H2" s="102"/>
      <c r="I2" s="103"/>
      <c r="J2" s="103"/>
      <c r="K2" s="103"/>
      <c r="L2" s="103"/>
      <c r="M2" s="103"/>
      <c r="N2" s="103"/>
      <c r="O2" s="103"/>
      <c r="P2" s="103" t="s">
        <v>20</v>
      </c>
      <c r="Q2" s="79"/>
      <c r="R2" s="350"/>
      <c r="S2" s="80" t="str" cm="1">
        <f t="array" ref="S2">IF(AND(AI2="○",AI3="○"),"○",_xlfn.IFS(AI2="○","",AI2="✕","✕　"&amp;AJ2&amp;"　　")&amp;_xlfn.IFS(AI3="○","",AI3="✕","✕　"&amp;AJ3))</f>
        <v>○</v>
      </c>
      <c r="T2" s="80"/>
      <c r="W2" s="80"/>
      <c r="X2" s="80"/>
      <c r="Y2" s="327"/>
      <c r="Z2" s="327"/>
      <c r="AA2" s="327"/>
      <c r="AB2" s="327"/>
      <c r="AC2" s="327"/>
      <c r="AD2" s="327"/>
      <c r="AE2" s="327"/>
      <c r="AF2" s="327"/>
      <c r="AG2" s="327"/>
      <c r="AH2" s="181" t="s">
        <v>33</v>
      </c>
      <c r="AI2" s="182" t="str">
        <f>IF(A1="","✕","○")</f>
        <v>○</v>
      </c>
      <c r="AJ2" s="78" t="s">
        <v>43</v>
      </c>
    </row>
    <row r="3" spans="1:104" ht="17.100000000000001" customHeight="1" thickBot="1">
      <c r="A3" s="338" t="str">
        <f>IF($F$1="委託業務従事日誌","委託業務の名称：","助成事業の名称：")</f>
        <v>委託業務の名称：</v>
      </c>
      <c r="B3" s="330"/>
      <c r="C3" s="330"/>
      <c r="D3" s="330"/>
      <c r="E3" s="328" t="s">
        <v>133</v>
      </c>
      <c r="F3" s="329"/>
      <c r="G3" s="329"/>
      <c r="H3" s="329"/>
      <c r="I3" s="329"/>
      <c r="J3" s="329"/>
      <c r="K3" s="329"/>
      <c r="L3" s="329"/>
      <c r="M3" s="329"/>
      <c r="N3" s="329"/>
      <c r="O3" s="329"/>
      <c r="P3" s="329"/>
      <c r="Q3" s="98"/>
      <c r="R3" s="350"/>
      <c r="S3" s="80" t="str" cm="1">
        <f t="array" ref="S3">IF(AND(AI4="○",AI5="○"),"○",_xlfn.IFS(AI4="○","",AI4="✕","✕　"&amp;AJ4&amp;"　　")&amp;_xlfn.IFS(AI5="○","",AI5="✕","✕　"&amp;AJ5))</f>
        <v>✕　“他のNEDO事業有無”が未選択。　　✕　“他の公的事業有無”が未選択。</v>
      </c>
      <c r="T3" s="80"/>
      <c r="W3" s="80"/>
      <c r="X3" s="80"/>
      <c r="Y3" s="327"/>
      <c r="Z3" s="327"/>
      <c r="AA3" s="327"/>
      <c r="AB3" s="327"/>
      <c r="AC3" s="327"/>
      <c r="AD3" s="327"/>
      <c r="AE3" s="327"/>
      <c r="AF3" s="327"/>
      <c r="AG3" s="327"/>
      <c r="AH3" s="183" t="s">
        <v>32</v>
      </c>
      <c r="AI3" s="184" t="str">
        <f>IF(O1="","✕","○")</f>
        <v>○</v>
      </c>
      <c r="AJ3" s="78" t="s">
        <v>38</v>
      </c>
      <c r="AO3" s="170" t="s">
        <v>114</v>
      </c>
      <c r="AP3" s="172" t="s">
        <v>113</v>
      </c>
      <c r="AQ3" s="3"/>
      <c r="AR3" s="3"/>
      <c r="AS3" s="3"/>
    </row>
    <row r="4" spans="1:104" ht="17.100000000000001" customHeight="1" thickBot="1">
      <c r="A4" s="339"/>
      <c r="B4" s="340"/>
      <c r="C4" s="340"/>
      <c r="D4" s="340"/>
      <c r="E4" s="328" t="s">
        <v>132</v>
      </c>
      <c r="F4" s="329"/>
      <c r="G4" s="329"/>
      <c r="H4" s="329"/>
      <c r="I4" s="329"/>
      <c r="J4" s="329"/>
      <c r="K4" s="329"/>
      <c r="L4" s="329"/>
      <c r="M4" s="329"/>
      <c r="N4" s="329"/>
      <c r="O4" s="329"/>
      <c r="P4" s="329"/>
      <c r="Q4" s="98"/>
      <c r="S4" s="80" t="str">
        <f>IF(COUNTA(E3:P5)&gt;=1,"○","✕ "&amp;AJ6)</f>
        <v>○</v>
      </c>
      <c r="T4" s="80"/>
      <c r="W4" s="80"/>
      <c r="X4" s="80"/>
      <c r="Y4" s="327"/>
      <c r="Z4" s="327"/>
      <c r="AA4" s="327"/>
      <c r="AB4" s="327"/>
      <c r="AC4" s="327"/>
      <c r="AD4" s="327"/>
      <c r="AE4" s="327"/>
      <c r="AF4" s="327"/>
      <c r="AG4" s="327"/>
      <c r="AH4" s="183" t="s">
        <v>31</v>
      </c>
      <c r="AI4" s="184" t="str" cm="1">
        <f t="array" ref="AI4">_xlfn.IFS(H2="あり","○",H2="なし","○",TRUE,"✕")</f>
        <v>✕</v>
      </c>
      <c r="AJ4" s="78" t="s">
        <v>39</v>
      </c>
      <c r="AO4" s="171">
        <f>I9</f>
        <v>0</v>
      </c>
      <c r="AP4" s="173" t="e">
        <f>VLOOKUP($AO$4,$AO$11:$AS$19,2,)</f>
        <v>#N/A</v>
      </c>
      <c r="AQ4" s="3"/>
      <c r="AR4" s="3"/>
      <c r="AS4" s="3"/>
    </row>
    <row r="5" spans="1:104" ht="17.100000000000001" customHeight="1">
      <c r="A5" s="339"/>
      <c r="B5" s="340"/>
      <c r="C5" s="340"/>
      <c r="D5" s="340"/>
      <c r="E5" s="328" t="s">
        <v>163</v>
      </c>
      <c r="F5" s="329"/>
      <c r="G5" s="329"/>
      <c r="H5" s="329"/>
      <c r="I5" s="329"/>
      <c r="J5" s="329"/>
      <c r="K5" s="329"/>
      <c r="L5" s="329"/>
      <c r="M5" s="329"/>
      <c r="N5" s="329"/>
      <c r="O5" s="329"/>
      <c r="P5" s="329"/>
      <c r="Q5" s="98"/>
      <c r="R5" s="82"/>
      <c r="S5" s="80"/>
      <c r="T5" s="80"/>
      <c r="U5" s="29"/>
      <c r="V5" s="29"/>
      <c r="W5" s="80"/>
      <c r="X5" s="80"/>
      <c r="Y5" s="327"/>
      <c r="Z5" s="327"/>
      <c r="AA5" s="327"/>
      <c r="AB5" s="327"/>
      <c r="AC5" s="327"/>
      <c r="AD5" s="327"/>
      <c r="AE5" s="327"/>
      <c r="AF5" s="327"/>
      <c r="AG5" s="327"/>
      <c r="AH5" s="183" t="s">
        <v>30</v>
      </c>
      <c r="AI5" s="184" t="str" cm="1">
        <f t="array" ref="AI5">_xlfn.IFS(Q2="あり","○",Q2="なし","○",TRUE,"✕")</f>
        <v>✕</v>
      </c>
      <c r="AJ5" s="78" t="s">
        <v>95</v>
      </c>
      <c r="AO5" s="160"/>
      <c r="AP5" s="174" t="e">
        <f>VLOOKUP($AO$4,$AO$11:$AS$19,3,)</f>
        <v>#N/A</v>
      </c>
      <c r="AQ5" s="3"/>
      <c r="AR5" s="3"/>
      <c r="AS5" s="3"/>
    </row>
    <row r="6" spans="1:104" ht="17.100000000000001" customHeight="1">
      <c r="A6" s="338" t="str">
        <f>IF($F$1="委託業務従事日誌","再委託等項目：","委託・共同研究項目：")</f>
        <v>再委託等項目：</v>
      </c>
      <c r="B6" s="330"/>
      <c r="C6" s="330"/>
      <c r="D6" s="330"/>
      <c r="E6" s="328" t="s">
        <v>15</v>
      </c>
      <c r="F6" s="329"/>
      <c r="G6" s="329"/>
      <c r="H6" s="329"/>
      <c r="I6" s="329"/>
      <c r="J6" s="329"/>
      <c r="K6" s="329"/>
      <c r="L6" s="329"/>
      <c r="M6" s="329"/>
      <c r="N6" s="329"/>
      <c r="O6" s="329"/>
      <c r="P6" s="329"/>
      <c r="Q6" s="98"/>
      <c r="S6" s="80"/>
      <c r="T6" s="80"/>
      <c r="W6" s="80"/>
      <c r="X6" s="80"/>
      <c r="Y6" s="327"/>
      <c r="Z6" s="327"/>
      <c r="AA6" s="327"/>
      <c r="AB6" s="327"/>
      <c r="AC6" s="327"/>
      <c r="AD6" s="327"/>
      <c r="AE6" s="327"/>
      <c r="AF6" s="327"/>
      <c r="AG6" s="327"/>
      <c r="AH6" s="183" t="s">
        <v>29</v>
      </c>
      <c r="AI6" s="184" t="str">
        <f>IF(COUNTA(E3:P5)&gt;=1,"○","✕")</f>
        <v>○</v>
      </c>
      <c r="AJ6" s="78" t="s">
        <v>40</v>
      </c>
      <c r="AO6" s="160"/>
      <c r="AP6" s="174" t="e">
        <f>VLOOKUP($AO$4,$AO$11:$AS$19,4,)</f>
        <v>#N/A</v>
      </c>
      <c r="AQ6" s="3"/>
      <c r="AR6" s="3"/>
      <c r="AS6" s="3"/>
    </row>
    <row r="7" spans="1:104" ht="17.100000000000001" customHeight="1" thickBot="1">
      <c r="A7" s="97"/>
      <c r="B7" s="104"/>
      <c r="C7" s="330" t="str">
        <f>IF($F$1="委託業務従事日誌","委託先等名称：","助成先等名称：")</f>
        <v>委託先等名称：</v>
      </c>
      <c r="D7" s="331"/>
      <c r="E7" s="328" t="s">
        <v>129</v>
      </c>
      <c r="F7" s="329"/>
      <c r="G7" s="329"/>
      <c r="H7" s="329"/>
      <c r="I7" s="329"/>
      <c r="J7" s="329"/>
      <c r="K7" s="329"/>
      <c r="L7" s="329"/>
      <c r="M7" s="329"/>
      <c r="N7" s="329"/>
      <c r="O7" s="329"/>
      <c r="P7" s="329"/>
      <c r="Q7" s="98"/>
      <c r="R7" s="81" t="s">
        <v>49</v>
      </c>
      <c r="S7" s="80" t="str" cm="1">
        <f t="array" ref="S7">IF(COUNTA(E7)&gt;=1,_xlfn.IFS(E7=" ","✕"&amp;AJ7,E7="　","✕"&amp;AJ7,TRUE,"○"),"✕"&amp;AJ7)</f>
        <v>○</v>
      </c>
      <c r="T7" s="80"/>
      <c r="U7" s="30"/>
      <c r="V7" s="30"/>
      <c r="W7" s="80"/>
      <c r="X7" s="80"/>
      <c r="Y7" s="327"/>
      <c r="Z7" s="327"/>
      <c r="AA7" s="327"/>
      <c r="AB7" s="327"/>
      <c r="AC7" s="327"/>
      <c r="AD7" s="327"/>
      <c r="AE7" s="327"/>
      <c r="AF7" s="327"/>
      <c r="AG7" s="327"/>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351" t="s">
        <v>75</v>
      </c>
      <c r="D8" s="331"/>
      <c r="E8" s="389" t="s">
        <v>130</v>
      </c>
      <c r="F8" s="390"/>
      <c r="G8" s="390"/>
      <c r="H8" s="390"/>
      <c r="J8" s="35"/>
      <c r="K8" s="53"/>
      <c r="L8" s="53" t="str">
        <f>IF($F$1="委託業務従事日誌","業務管理者等","主任研究者等")&amp;"　所属："</f>
        <v>業務管理者等　所属：</v>
      </c>
      <c r="M8" s="53"/>
      <c r="N8" s="389" t="s">
        <v>134</v>
      </c>
      <c r="O8" s="390"/>
      <c r="P8" s="390"/>
      <c r="Q8" s="99"/>
      <c r="R8" s="81" t="s">
        <v>49</v>
      </c>
      <c r="S8" s="80" t="str" cm="1">
        <f t="array" ref="S8">_xlfn.IFS(AND(COUNTA(E8)&gt;=1,COUNTA(N8)&gt;=1),"○",TRUE,IF(COUNTA(E8)&gt;=1,"","✕ "&amp;AJ8&amp;" ")&amp;IF(COUNTA(N8)&gt;=1,"","✕ "&amp;AJ10))</f>
        <v>○</v>
      </c>
      <c r="T8" s="80"/>
      <c r="W8" s="80"/>
      <c r="X8" s="80"/>
      <c r="Y8" s="327"/>
      <c r="Z8" s="327"/>
      <c r="AA8" s="327"/>
      <c r="AB8" s="327"/>
      <c r="AC8" s="327"/>
      <c r="AD8" s="327"/>
      <c r="AE8" s="327"/>
      <c r="AF8" s="327"/>
      <c r="AG8" s="327"/>
      <c r="AH8" s="185" t="s">
        <v>97</v>
      </c>
      <c r="AI8" s="184" t="str">
        <f>IF(COUNTA(E8)&gt;=1,"○","✕")</f>
        <v>○</v>
      </c>
      <c r="AJ8" s="78" t="s">
        <v>96</v>
      </c>
      <c r="AO8" s="160"/>
      <c r="AP8" s="192"/>
      <c r="AQ8" s="3"/>
      <c r="AR8" s="3"/>
      <c r="AS8" s="3"/>
    </row>
    <row r="9" spans="1:104" ht="22.5" customHeight="1">
      <c r="A9" s="391" t="s">
        <v>107</v>
      </c>
      <c r="B9" s="158"/>
      <c r="C9" s="108"/>
      <c r="D9" s="106" t="s">
        <v>3</v>
      </c>
      <c r="E9" s="389" t="s">
        <v>177</v>
      </c>
      <c r="F9" s="389"/>
      <c r="G9" s="389"/>
      <c r="H9" s="389"/>
      <c r="I9" s="393"/>
      <c r="J9" s="394"/>
      <c r="K9" s="52"/>
      <c r="L9" s="52" t="s">
        <v>6</v>
      </c>
      <c r="M9" s="52"/>
      <c r="N9" s="389" t="s">
        <v>131</v>
      </c>
      <c r="O9" s="390"/>
      <c r="P9" s="390"/>
      <c r="Q9" s="99"/>
      <c r="R9" s="81" t="s">
        <v>49</v>
      </c>
      <c r="S9" s="80" t="str" cm="1">
        <f t="array" ref="S9">_xlfn.IFS(AND(COUNTA(E9)&gt;=1,COUNTA(N9)&gt;=1),"○",TRUE,IF(COUNTA(E9)&gt;=1,"","✕ "&amp;AJ9&amp;" ")&amp;IF(COUNTA(N9)&gt;=1,"","✕ "&amp;AJ11))</f>
        <v>○</v>
      </c>
      <c r="T9" s="80"/>
      <c r="W9" s="80"/>
      <c r="X9" s="80"/>
      <c r="Y9" s="327"/>
      <c r="Z9" s="327"/>
      <c r="AA9" s="327"/>
      <c r="AB9" s="327"/>
      <c r="AC9" s="327"/>
      <c r="AD9" s="327"/>
      <c r="AE9" s="327"/>
      <c r="AF9" s="327"/>
      <c r="AG9" s="327"/>
      <c r="AH9" s="183" t="s">
        <v>99</v>
      </c>
      <c r="AI9" s="184" t="str">
        <f>IF(COUNTA(E9)&gt;=1,"○","✕")</f>
        <v>○</v>
      </c>
      <c r="AJ9" s="78" t="s">
        <v>98</v>
      </c>
      <c r="AO9" s="160"/>
      <c r="AP9" s="159"/>
      <c r="AQ9" s="3"/>
      <c r="AR9" s="3"/>
      <c r="AS9" s="3"/>
    </row>
    <row r="10" spans="1:104" ht="30" customHeight="1" thickBot="1">
      <c r="A10" s="392"/>
      <c r="B10" s="70">
        <f>COUNTIF($B$13:$B$43,"月")+COUNTIF($B$13:$B$43,"火")+COUNTIF($B$13:$B$43,"水")+COUNTIF($B$13:$B$43,"木")+COUNTIF($B$13:$B$43,"金")+COUNTIF($B$13:$B$43,"土")+COUNTIF($B$13:$B$43,"日")-COUNTIF($C$13:$C$43,"休日")-COUNTIF($C$13:$C$43,"休日出勤")-COUNTIF($C$13:$C$43,"振休")-COUNTIF($C$13:$C$43,"代休")</f>
        <v>22</v>
      </c>
      <c r="C10" s="395" t="str">
        <f>"←稼働"&amp;F54&amp;"日
 + "&amp;"休暇"&amp;E54&amp;"日"</f>
        <v>←稼働22日
 + 休暇0日</v>
      </c>
      <c r="D10" s="396"/>
      <c r="E10" s="332" t="str">
        <f>IF(OR(I9="管理職/高プロ",I9="固定残業代有",I9="(大学・国研等)管理職/高プロ"),"所定労働時間                                                                                                                                                                                              (h/日)","")</f>
        <v/>
      </c>
      <c r="F10" s="333"/>
      <c r="G10" s="100"/>
      <c r="H10" s="334" t="str" cm="1">
        <f t="array" ref="H10">_xlfn.IFS(OR(N54="管理職",N54="裁量労働制",N54="固定残業制"),"時間休(h/月)",OR(N54="(大学・国研等)裁量労働制"),"給与支給上の休日労働時間(h/月)",TRUE,"")</f>
        <v/>
      </c>
      <c r="I10" s="335"/>
      <c r="J10" s="107"/>
      <c r="K10" s="334" t="str" cm="1">
        <f t="array" ref="K10">_xlfn.IFS(OR(N54="裁量労働制",N54="(大学・国研等)裁量労働制"),"労基提出した協定上
の みなし時間(h/日)",N54="固定残業制","雇用契約に記載の
固定残業時間(h/月)",TRUE,"")</f>
        <v/>
      </c>
      <c r="L10" s="335"/>
      <c r="M10" s="335"/>
      <c r="N10" s="107"/>
      <c r="O10" s="373" t="str" cm="1">
        <f t="array" ref="O10">_xlfn.IFS(OR(H2="あり",Q2="あり"),"他の公的事業
従事(h/月)",AND(H2="なし",Q2="なし"),"",TRUE,"")</f>
        <v/>
      </c>
      <c r="P10" s="335"/>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327"/>
      <c r="Z10" s="327"/>
      <c r="AA10" s="327"/>
      <c r="AB10" s="327"/>
      <c r="AC10" s="327"/>
      <c r="AD10" s="327"/>
      <c r="AE10" s="327"/>
      <c r="AF10" s="327"/>
      <c r="AG10" s="327"/>
      <c r="AH10" s="183" t="s">
        <v>100</v>
      </c>
      <c r="AI10" s="184" t="str">
        <f>IF(COUNTA(N8)&gt;=1,"○","✕")</f>
        <v>○</v>
      </c>
      <c r="AJ10" s="78" t="s">
        <v>101</v>
      </c>
      <c r="AO10" s="94"/>
      <c r="AP10" s="3"/>
      <c r="AQ10" s="3"/>
      <c r="AR10" s="3"/>
      <c r="AS10" s="3"/>
    </row>
    <row r="11" spans="1:104" s="3" customFormat="1" ht="17.100000000000001" customHeight="1" thickBot="1">
      <c r="A11" s="374" t="s">
        <v>0</v>
      </c>
      <c r="B11" s="376" t="s">
        <v>1</v>
      </c>
      <c r="C11" s="378" t="s">
        <v>92</v>
      </c>
      <c r="D11" s="380" t="s">
        <v>9</v>
      </c>
      <c r="E11" s="381"/>
      <c r="F11" s="381"/>
      <c r="G11" s="382"/>
      <c r="H11" s="383" t="s">
        <v>7</v>
      </c>
      <c r="I11" s="383" t="s">
        <v>8</v>
      </c>
      <c r="J11" s="385" t="s">
        <v>91</v>
      </c>
      <c r="K11" s="385"/>
      <c r="L11" s="385"/>
      <c r="M11" s="385"/>
      <c r="N11" s="385"/>
      <c r="O11" s="385"/>
      <c r="P11" s="385"/>
      <c r="Q11" s="386"/>
      <c r="R11" s="81"/>
      <c r="S11" s="110"/>
      <c r="T11" s="80"/>
      <c r="W11" s="80"/>
      <c r="X11" s="80"/>
      <c r="Y11" s="327"/>
      <c r="Z11" s="327"/>
      <c r="AA11" s="327"/>
      <c r="AB11" s="327"/>
      <c r="AC11" s="327"/>
      <c r="AD11" s="327"/>
      <c r="AE11" s="327"/>
      <c r="AF11" s="327"/>
      <c r="AG11" s="327"/>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375"/>
      <c r="B12" s="377"/>
      <c r="C12" s="379"/>
      <c r="D12" s="49" t="s">
        <v>4</v>
      </c>
      <c r="E12" s="4" t="s">
        <v>5</v>
      </c>
      <c r="F12" s="5" t="s">
        <v>4</v>
      </c>
      <c r="G12" s="4" t="s">
        <v>5</v>
      </c>
      <c r="H12" s="384"/>
      <c r="I12" s="384"/>
      <c r="J12" s="387"/>
      <c r="K12" s="387"/>
      <c r="L12" s="387"/>
      <c r="M12" s="387"/>
      <c r="N12" s="387"/>
      <c r="O12" s="387"/>
      <c r="P12" s="387"/>
      <c r="Q12" s="388"/>
      <c r="R12" s="81"/>
      <c r="S12" s="110" t="str">
        <f>IF(TEXT(ABS((E23-D23)+(G23-F23)-H23),IF((E23-D23)+(G23-F23)&lt;H23,"-[h]:mm","[h]:mm"))&lt;"0:00"*1,"✕","○")</f>
        <v>○</v>
      </c>
      <c r="T12" s="80"/>
      <c r="W12" s="80"/>
      <c r="X12" s="80"/>
      <c r="Y12" s="327"/>
      <c r="Z12" s="327"/>
      <c r="AA12" s="327"/>
      <c r="AB12" s="327"/>
      <c r="AC12" s="327"/>
      <c r="AD12" s="327"/>
      <c r="AE12" s="327"/>
      <c r="AF12" s="327"/>
      <c r="AG12" s="32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45931</v>
      </c>
      <c r="B13" s="45" t="str">
        <f>TEXT(A13,"aaa")</f>
        <v>水</v>
      </c>
      <c r="C13" s="95" t="s">
        <v>126</v>
      </c>
      <c r="D13" s="24"/>
      <c r="E13" s="25"/>
      <c r="F13" s="32"/>
      <c r="G13" s="25"/>
      <c r="H13" s="33"/>
      <c r="I13" s="6" t="str" cm="1">
        <f t="array" ref="I13">IFERROR(_xlfn.IFS(AND(D13&gt;0,E13=""),"--",AND(F13&gt;0,G13=""),"--",VALUE(TEXT(E13-D13,"[h]:mm"))+VALUE(TEXT(G13-F13,"[h]:mm"))-VALUE(TEXT(H13,"[h]:mm"))=0,"",VALUE(TEXT(E13-D13,"[h]:mm"))+VALUE(TEXT(G13-F13,"[h]:mm"))-VALUE(TEXT(H13,"[h]:mm"))&lt;0,"-",TRUE,(E13-D13)+(G13-F13)-H13),"-")</f>
        <v/>
      </c>
      <c r="J13" s="467"/>
      <c r="K13" s="468"/>
      <c r="L13" s="468"/>
      <c r="M13" s="468"/>
      <c r="N13" s="468"/>
      <c r="O13" s="468"/>
      <c r="P13" s="468"/>
      <c r="Q13" s="469"/>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189" t="str" cm="1">
        <f t="array" ref="AB13">_xlfn.IFS(AND(D13="",F13="",COUNTA($J$13)=0),"○",AND(I13="",COUNTA($J$13)=1),IF(OR($I$13&lt;&gt;"",$I$14&lt;&gt;"",$I$15&lt;&gt;"",$I$16&lt;&gt;""),"○","△"),AND(I13&gt;0,COUNTA($J$13)=1),"○",AND(I13="-",COUNTA($J$13)=1),"✕",TRUE,"✕")</f>
        <v>○</v>
      </c>
      <c r="AC13" s="75"/>
      <c r="AD13" s="75" t="str">
        <f t="shared" ref="AD13:AD43" si="0">IF(AND(D13&lt;=E13,F13&lt;=G13),"○","✕")</f>
        <v>○</v>
      </c>
      <c r="AE13" s="75" t="str" cm="1">
        <f t="array" ref="AE13">_xlfn.IFS(AND(E13&gt;0,D13=""),"✕",AND(G13&gt;0,F13=""),"✕",AND(F13&gt;0,E13&gt;F13),"✕",TRUE,"○")</f>
        <v>○</v>
      </c>
      <c r="AF13" s="189" t="str" cm="1">
        <f t="array" ref="AF13">IF(OR($I$9="管理職/高プロ",$I$9="裁量",$I$9="固定残業代有"),IF(OR(C13="休日",C13="休暇"),IF(AND(D13="",E13="",F13="",G13="",H13="",$J$13=""),"○",_xlfn.IFS(OR(D13&lt;&gt;"",E13&lt;&gt;"",F13&lt;&gt;"",G13&lt;&gt;"",H13&lt;&gt;""),"✕",AND(OR($I$13&gt;0,$I$14&gt;0,$I$15&gt;0,$I$16&gt;0,$I$17&gt;0),COUNTA($J$13)=1),"○",TRUE,"✕")),"○"),"○")</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45932</v>
      </c>
      <c r="B14" s="46" t="str">
        <f>TEXT(A14,"aaa")</f>
        <v>木</v>
      </c>
      <c r="C14" s="95" t="s">
        <v>126</v>
      </c>
      <c r="D14" s="60"/>
      <c r="E14" s="15"/>
      <c r="F14" s="16"/>
      <c r="G14" s="17"/>
      <c r="H14" s="18"/>
      <c r="I14" s="6" t="str" cm="1">
        <f t="array" ref="I14">IFERROR(_xlfn.IFS(AND(D14&gt;0,E14=""),"--",AND(F14&gt;0,G14=""),"--",VALUE(TEXT(E14-D14,"[h]:mm"))+VALUE(TEXT(G14-F14,"[h]:mm"))-VALUE(TEXT(H14,"[h]:mm"))=0,"",VALUE(TEXT(E14-D14,"[h]:mm"))+VALUE(TEXT(G14-F14,"[h]:mm"))-VALUE(TEXT(H14,"[h]:mm"))&lt;0,"-",TRUE,(E14-D14)+(G14-F14)-H14),"-")</f>
        <v/>
      </c>
      <c r="J14" s="470"/>
      <c r="K14" s="471"/>
      <c r="L14" s="471"/>
      <c r="M14" s="471"/>
      <c r="N14" s="471"/>
      <c r="O14" s="471"/>
      <c r="P14" s="471"/>
      <c r="Q14" s="472"/>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189" t="str" cm="1">
        <f t="array" ref="AB14">_xlfn.IFS(AND(D14="",F14="",COUNTA($J$13)=0),"○",AND(I14="",COUNTA($J$13)=1),IF(OR($I$13&lt;&gt;"",$I$14&lt;&gt;"",$I$15&lt;&gt;"",$I$16&lt;&gt;""),"○","△"),AND(I14&gt;0,COUNTA($J$13)=1),"○",AND(I14="-",COUNTA($J$13)=1),"✕",TRUE,"✕")</f>
        <v>○</v>
      </c>
      <c r="AC14" s="75"/>
      <c r="AD14" s="75" t="str">
        <f t="shared" si="0"/>
        <v>○</v>
      </c>
      <c r="AE14" s="75" t="str" cm="1">
        <f t="array" ref="AE14">_xlfn.IFS(AND(E14&gt;0,D14=""),"✕",AND(G14&gt;0,F14=""),"✕",AND(F14&gt;0,E14&gt;F14),"✕",TRUE,"○")</f>
        <v>○</v>
      </c>
      <c r="AF14" s="189" t="str" cm="1">
        <f t="array" ref="AF14">IF(OR($I$9="管理職/高プロ",$I$9="裁量",$I$9="固定残業代有"),IF(OR(C14="休日",C14="休暇"),IF(AND(D14="",E14="",F14="",G14="",H14="",$J$13=""),"○",_xlfn.IFS(OR(D14&lt;&gt;"",E14&lt;&gt;"",F14&lt;&gt;"",G14&lt;&gt;"",H14&lt;&gt;""),"✕",AND(OR($I$13&gt;0,$I$14&gt;0,$I$15&gt;0,$I$16&gt;0,$I$17&gt;0),COUNTA($J$13)=1),"○",TRUE,"✕")),"○"),"○")</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45933</v>
      </c>
      <c r="B15" s="46" t="str">
        <f t="shared" ref="B15:B18" si="2">TEXT(A15,"aaa")</f>
        <v>金</v>
      </c>
      <c r="C15" s="95" t="s">
        <v>126</v>
      </c>
      <c r="D15" s="60"/>
      <c r="E15" s="15"/>
      <c r="F15" s="16"/>
      <c r="G15" s="17"/>
      <c r="H15" s="18"/>
      <c r="I15" s="6" t="str" cm="1">
        <f t="array" ref="I15">IFERROR(_xlfn.IFS(AND(D15&gt;0,E15=""),"--",AND(F15&gt;0,G15=""),"--",VALUE(TEXT(E15-D15,"[h]:mm"))+VALUE(TEXT(G15-F15,"[h]:mm"))-VALUE(TEXT(H15,"[h]:mm"))=0,"",VALUE(TEXT(E15-D15,"[h]:mm"))+VALUE(TEXT(G15-F15,"[h]:mm"))-VALUE(TEXT(H15,"[h]:mm"))&lt;0,"-",TRUE,(E15-D15)+(G15-F15)-H15),"-")</f>
        <v/>
      </c>
      <c r="J15" s="470"/>
      <c r="K15" s="471"/>
      <c r="L15" s="471"/>
      <c r="M15" s="471"/>
      <c r="N15" s="471"/>
      <c r="O15" s="471"/>
      <c r="P15" s="471"/>
      <c r="Q15" s="472"/>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189" t="str" cm="1">
        <f t="array" ref="AB15">_xlfn.IFS(AND(D15="",F15="",COUNTA($J$13)=0),"○",AND(I15="",COUNTA($J$13)=1),IF(OR($I$13&lt;&gt;"",$I$14&lt;&gt;"",$I$15&lt;&gt;"",$I$16&lt;&gt;""),"○","△"),AND(I15&gt;0,COUNTA($J$13)=1),"○",AND(I15="-",COUNTA($J$13)=1),"✕",TRUE,"✕")</f>
        <v>○</v>
      </c>
      <c r="AC15" s="75"/>
      <c r="AD15" s="75" t="str">
        <f t="shared" si="0"/>
        <v>○</v>
      </c>
      <c r="AE15" s="75" t="str" cm="1">
        <f t="array" ref="AE15">_xlfn.IFS(AND(E15&gt;0,D15=""),"✕",AND(G15&gt;0,F15=""),"✕",AND(F15&gt;0,E15&gt;F15),"✕",TRUE,"○")</f>
        <v>○</v>
      </c>
      <c r="AF15" s="189" t="str" cm="1">
        <f t="array" ref="AF15">IF(OR($I$9="管理職/高プロ",$I$9="裁量",$I$9="固定残業代有"),IF(OR(C15="休日",C15="休暇"),IF(AND(D15="",E15="",F15="",G15="",H15="",$J$13=""),"○",_xlfn.IFS(OR(D15&lt;&gt;"",E15&lt;&gt;"",F15&lt;&gt;"",G15&lt;&gt;"",H15&lt;&gt;""),"✕",AND(OR($I$13&gt;0,$I$14&gt;0,$I$15&gt;0,$I$16&gt;0,$I$17&gt;0),COUNTA($J$13)=1),"○",TRUE,"✕")),"○"),"○")</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45934</v>
      </c>
      <c r="B16" s="46" t="str">
        <f t="shared" si="2"/>
        <v>土</v>
      </c>
      <c r="C16" s="95" t="s">
        <v>23</v>
      </c>
      <c r="D16" s="60"/>
      <c r="E16" s="15"/>
      <c r="F16" s="16"/>
      <c r="G16" s="17"/>
      <c r="H16" s="18"/>
      <c r="I16" s="6" t="str" cm="1">
        <f t="array" ref="I16">IFERROR(_xlfn.IFS(AND(D16&gt;0,E16=""),"--",AND(F16&gt;0,G16=""),"--",VALUE(TEXT(E16-D16,"[h]:mm"))+VALUE(TEXT(G16-F16,"[h]:mm"))-VALUE(TEXT(H16,"[h]:mm"))=0,"",VALUE(TEXT(E16-D16,"[h]:mm"))+VALUE(TEXT(G16-F16,"[h]:mm"))-VALUE(TEXT(H16,"[h]:mm"))&lt;0,"-",TRUE,(E16-D16)+(G16-F16)-H16),"-")</f>
        <v/>
      </c>
      <c r="J16" s="470"/>
      <c r="K16" s="471"/>
      <c r="L16" s="471"/>
      <c r="M16" s="471"/>
      <c r="N16" s="471"/>
      <c r="O16" s="471"/>
      <c r="P16" s="471"/>
      <c r="Q16" s="472"/>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189" t="str" cm="1">
        <f t="array" ref="AB16">_xlfn.IFS(AND(D16="",F16="",COUNTA($J$13)=0),"○",AND(I16="",COUNTA($J$13)=1),IF(OR($I$13&lt;&gt;"",$I$14&lt;&gt;"",$I$15&lt;&gt;"",$I$16&lt;&gt;""),"○","△"),AND(I16&gt;0,COUNTA($J$13)=1),"○",AND(I16="-",COUNTA($J$13)=1),"✕",TRUE,"✕")</f>
        <v>○</v>
      </c>
      <c r="AC16" s="75"/>
      <c r="AD16" s="75" t="str">
        <f t="shared" si="0"/>
        <v>○</v>
      </c>
      <c r="AE16" s="75" t="str" cm="1">
        <f t="array" ref="AE16">_xlfn.IFS(AND(E16&gt;0,D16=""),"✕",AND(G16&gt;0,F16=""),"✕",AND(F16&gt;0,E16&gt;F16),"✕",TRUE,"○")</f>
        <v>○</v>
      </c>
      <c r="AF16" s="189" t="str" cm="1">
        <f t="array" ref="AF16">IF(OR($I$9="管理職/高プロ",$I$9="裁量",$I$9="固定残業代有"),IF(OR(C16="休日",C16="休暇"),IF(AND(D16="",E16="",F16="",G16="",H16="",$J$13=""),"○",_xlfn.IFS(OR(D16&lt;&gt;"",E16&lt;&gt;"",F16&lt;&gt;"",G16&lt;&gt;"",H16&lt;&gt;""),"✕",AND(OR($I$13&gt;0,$I$14&gt;0,$I$15&gt;0,$I$16&gt;0,$I$17&gt;0),COUNTA($J$13)=1),"○",TRUE,"✕")),"○"),"○")</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45935</v>
      </c>
      <c r="B17" s="46" t="str">
        <f t="shared" si="2"/>
        <v>日</v>
      </c>
      <c r="C17" s="95" t="s">
        <v>23</v>
      </c>
      <c r="D17" s="60"/>
      <c r="E17" s="15"/>
      <c r="F17" s="16"/>
      <c r="G17" s="17"/>
      <c r="H17" s="18"/>
      <c r="I17" s="6" t="str" cm="1">
        <f t="array" ref="I17">IFERROR(_xlfn.IFS(AND(D17&gt;0,E17=""),"--",AND(F17&gt;0,G17=""),"--",VALUE(TEXT(E17-D17,"[h]:mm"))+VALUE(TEXT(G17-F17,"[h]:mm"))-VALUE(TEXT(H17,"[h]:mm"))=0,"",VALUE(TEXT(E17-D17,"[h]:mm"))+VALUE(TEXT(G17-F17,"[h]:mm"))-VALUE(TEXT(H17,"[h]:mm"))&lt;0,"-",TRUE,(E17-D17)+(G17-F17)-H17),"-")</f>
        <v/>
      </c>
      <c r="J17" s="470"/>
      <c r="K17" s="471"/>
      <c r="L17" s="471"/>
      <c r="M17" s="471"/>
      <c r="N17" s="471"/>
      <c r="O17" s="471"/>
      <c r="P17" s="471"/>
      <c r="Q17" s="472"/>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189" t="str" cm="1">
        <f t="array" ref="AB17">_xlfn.IFS(AND(D17="",F17="",COUNTA($J$17)=0),"○",AND(I17="",COUNTA($J$17)=1),IF(OR($I$17&lt;&gt;"",$I$18&lt;&gt;"",$I$19&lt;&gt;"",$I$20&lt;&gt;"",$I$21&lt;&gt;"",$I$22&lt;&gt;"",$I$23&lt;&gt;""),"○","△"),AND(I17&gt;0,COUNTA($J$17)=1),"○",AND(I17="-",COUNTA($J$17)=1),"✕",TRUE,"✕")</f>
        <v>○</v>
      </c>
      <c r="AC17" s="75"/>
      <c r="AD17" s="75" t="str">
        <f t="shared" si="0"/>
        <v>○</v>
      </c>
      <c r="AE17" s="75" t="str" cm="1">
        <f t="array" ref="AE17">_xlfn.IFS(AND(E17&gt;0,D17=""),"✕",AND(G17&gt;0,F17=""),"✕",AND(F17&gt;0,E17&gt;F17),"✕",TRUE,"○")</f>
        <v>○</v>
      </c>
      <c r="AF17" s="189" t="str" cm="1">
        <f t="array" ref="AF17">IF(OR($I$9="管理職/高プロ",$I$9="裁量",$I$9="固定残業代有"),IF(OR(C17="休日",C17="休暇"),IF(AND(D17="",E17="",F17="",G17="",H17="",$J$13=""),"○",_xlfn.IFS(OR(D17&lt;&gt;"",E17&lt;&gt;"",F17&lt;&gt;"",G17&lt;&gt;"",H17&lt;&gt;""),"✕",AND(OR($I$13&gt;0,$I$14&gt;0,$I$15&gt;0,$I$16&gt;0,$I$17&gt;0),COUNTA($J$13)=1),"○",TRUE,"✕")),"○"),"○")</f>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45936</v>
      </c>
      <c r="B18" s="47" t="str">
        <f t="shared" si="2"/>
        <v>月</v>
      </c>
      <c r="C18" s="95" t="s">
        <v>126</v>
      </c>
      <c r="D18" s="60"/>
      <c r="E18" s="15"/>
      <c r="F18" s="26"/>
      <c r="G18" s="27"/>
      <c r="H18" s="28"/>
      <c r="I18" s="6" t="str" cm="1">
        <f t="array" ref="I18">IFERROR(_xlfn.IFS(AND(D18&gt;0,E18=""),"--",AND(F18&gt;0,G18=""),"--",VALUE(TEXT(E18-D18,"[h]:mm"))+VALUE(TEXT(G18-F18,"[h]:mm"))-VALUE(TEXT(H18,"[h]:mm"))=0,"",VALUE(TEXT(E18-D18,"[h]:mm"))+VALUE(TEXT(G18-F18,"[h]:mm"))-VALUE(TEXT(H18,"[h]:mm"))&lt;0,"-",TRUE,(E18-D18)+(G18-F18)-H18),"-")</f>
        <v/>
      </c>
      <c r="J18" s="470"/>
      <c r="K18" s="471"/>
      <c r="L18" s="471"/>
      <c r="M18" s="471"/>
      <c r="N18" s="471"/>
      <c r="O18" s="471"/>
      <c r="P18" s="471"/>
      <c r="Q18" s="472"/>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189" t="str" cm="1">
        <f t="array" ref="AB18">_xlfn.IFS(AND(D18="",F18="",COUNTA($J$17)=0),"○",AND(I18="",COUNTA($J$17)=1),IF(OR($I$17&lt;&gt;"",$I$18&lt;&gt;"",$I$19&lt;&gt;"",$I$20&lt;&gt;"",$I$21&lt;&gt;"",$I$22&lt;&gt;"",$I$23&lt;&gt;""),"○","△"),AND(I18&gt;0,COUNTA($J$17)=1),"○",AND(I18="-",COUNTA($J$17)=1),"✕",TRUE,"✕")</f>
        <v>○</v>
      </c>
      <c r="AC18" s="75"/>
      <c r="AD18" s="75" t="str">
        <f t="shared" si="0"/>
        <v>○</v>
      </c>
      <c r="AE18" s="75" t="str" cm="1">
        <f t="array" ref="AE18">_xlfn.IFS(AND(E18&gt;0,D18=""),"✕",AND(G18&gt;0,F18=""),"✕",AND(F18&gt;0,E18&gt;F18),"✕",TRUE,"○")</f>
        <v>○</v>
      </c>
      <c r="AF18" s="189" t="str" cm="1">
        <f t="array" ref="AF18">IF(OR($I$9="管理職/高プロ",$I$9="裁量",$I$9="固定残業代有"),IF(OR(C18="休日",C18="休暇"),IF(AND(D18="",E18="",F18="",G18="",H18="",$J$18=""),"○",_xlfn.IFS(OR(D18&lt;&gt;"",E18&lt;&gt;"",F18&lt;&gt;"",G18&lt;&gt;"",H18&lt;&gt;""),"✕",AND(OR($I$18&gt;0,$I$19&gt;0,$I$20&gt;0,$I$21&gt;0,$I$22&gt;0,$I$23&gt;0,$I$24&gt;0),COUNTA($J$18)=1),"○",TRUE,"✕")),"○"),"○")</f>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45937</v>
      </c>
      <c r="B19" s="47" t="str">
        <f>TEXT(A19,"aaa")</f>
        <v>火</v>
      </c>
      <c r="C19" s="95" t="s">
        <v>126</v>
      </c>
      <c r="D19" s="62"/>
      <c r="E19" s="25"/>
      <c r="F19" s="26"/>
      <c r="G19" s="27"/>
      <c r="H19" s="28"/>
      <c r="I19" s="6" t="str" cm="1">
        <f t="array" ref="I19">IFERROR(_xlfn.IFS(AND(D19&gt;0,E19=""),"--",AND(F19&gt;0,G19=""),"--",VALUE(TEXT(E19-D19,"[h]:mm"))+VALUE(TEXT(G19-F19,"[h]:mm"))-VALUE(TEXT(H19,"[h]:mm"))=0,"",VALUE(TEXT(E19-D19,"[h]:mm"))+VALUE(TEXT(G19-F19,"[h]:mm"))-VALUE(TEXT(H19,"[h]:mm"))&lt;0,"-",TRUE,(E19-D19)+(G19-F19)-H19),"-")</f>
        <v/>
      </c>
      <c r="J19" s="470"/>
      <c r="K19" s="471"/>
      <c r="L19" s="471"/>
      <c r="M19" s="471"/>
      <c r="N19" s="471"/>
      <c r="O19" s="471"/>
      <c r="P19" s="471"/>
      <c r="Q19" s="472"/>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189" t="str" cm="1">
        <f t="array" ref="AB19">_xlfn.IFS(AND(D19="",F19="",COUNTA($J$17)=0),"○",AND(I19="",COUNTA($J$17)=1),IF(OR($I$17&lt;&gt;"",$I$18&lt;&gt;"",$I$19&lt;&gt;"",$I$20&lt;&gt;"",$I$21&lt;&gt;"",$I$22&lt;&gt;"",$I$23&lt;&gt;""),"○","△"),AND(I19&gt;0,COUNTA($J$17)=1),"○",AND(I19="-",COUNTA($J$17)=1),"✕",TRUE,"✕")</f>
        <v>○</v>
      </c>
      <c r="AC19" s="75"/>
      <c r="AD19" s="75" t="str">
        <f t="shared" si="0"/>
        <v>○</v>
      </c>
      <c r="AE19" s="75" t="str" cm="1">
        <f t="array" ref="AE19">_xlfn.IFS(AND(E19&gt;0,D19=""),"✕",AND(G19&gt;0,F19=""),"✕",AND(F19&gt;0,E19&gt;F19),"✕",TRUE,"○")</f>
        <v>○</v>
      </c>
      <c r="AF19" s="189" t="str" cm="1">
        <f t="array" ref="AF19">IF(OR($I$9="管理職/高プロ",$I$9="裁量",$I$9="固定残業代有"),IF(OR(C19="休日",C19="休暇"),IF(AND(D19="",E19="",F19="",G19="",H19="",$J$18=""),"○",_xlfn.IFS(OR(D19&lt;&gt;"",E19&lt;&gt;"",F19&lt;&gt;"",G19&lt;&gt;"",H19&lt;&gt;""),"✕",AND(OR($I$18&gt;0,$I$19&gt;0,$I$20&gt;0,$I$21&gt;0,$I$22&gt;0,$I$23&gt;0,$I$24&gt;0),COUNTA($J$18)=1),"○",TRUE,"✕")),"○"),"○")</f>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45938</v>
      </c>
      <c r="B20" s="46" t="str">
        <f>TEXT(A20,"aaa")</f>
        <v>水</v>
      </c>
      <c r="C20" s="95" t="s">
        <v>126</v>
      </c>
      <c r="D20" s="62"/>
      <c r="E20" s="25"/>
      <c r="F20" s="16"/>
      <c r="G20" s="17"/>
      <c r="H20" s="28"/>
      <c r="I20" s="6" t="str" cm="1">
        <f t="array" ref="I20">IFERROR(_xlfn.IFS(AND(D20&gt;0,E20=""),"--",AND(F20&gt;0,G20=""),"--",VALUE(TEXT(E20-D20,"[h]:mm"))+VALUE(TEXT(G20-F20,"[h]:mm"))-VALUE(TEXT(H20,"[h]:mm"))=0,"",VALUE(TEXT(E20-D20,"[h]:mm"))+VALUE(TEXT(G20-F20,"[h]:mm"))-VALUE(TEXT(H20,"[h]:mm"))&lt;0,"-",TRUE,(E20-D20)+(G20-F20)-H20),"-")</f>
        <v/>
      </c>
      <c r="J20" s="470"/>
      <c r="K20" s="471"/>
      <c r="L20" s="471"/>
      <c r="M20" s="471"/>
      <c r="N20" s="471"/>
      <c r="O20" s="471"/>
      <c r="P20" s="471"/>
      <c r="Q20" s="472"/>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$17)=0),"○",AND(I20="",COUNTA($J$17)=1),IF(OR($I$17&lt;&gt;"",$I$18&lt;&gt;"",$I$19&lt;&gt;"",$I$20&lt;&gt;"",$I$21&lt;&gt;"",$I$22&lt;&gt;"",$I$23&lt;&gt;""),"○","△"),AND(I20&gt;0,COUNTA($J$17)=1),"○",AND(I20="-",COUNTA($J$17)=1),"✕",TRUE,"✕")</f>
        <v>○</v>
      </c>
      <c r="AC20" s="75"/>
      <c r="AD20" s="75" t="str">
        <f t="shared" si="0"/>
        <v>○</v>
      </c>
      <c r="AE20" s="75" t="str" cm="1">
        <f t="array" ref="AE20">_xlfn.IFS(AND(E20&gt;0,D20=""),"✕",AND(G20&gt;0,F20=""),"✕",AND(F20&gt;0,E20&gt;F20),"✕",TRUE,"○")</f>
        <v>○</v>
      </c>
      <c r="AF20" s="189" t="str" cm="1">
        <f t="array" ref="AF20">IF(OR($I$9="管理職/高プロ",$I$9="裁量",$I$9="固定残業代有"),IF(OR(C20="休日",C20="休暇"),IF(AND(D20="",E20="",F20="",G20="",H20="",$J$18=""),"○",_xlfn.IFS(OR(D20&lt;&gt;"",E20&lt;&gt;"",F20&lt;&gt;"",G20&lt;&gt;"",H20&lt;&gt;""),"✕",AND(OR($I$18&gt;0,$I$19&gt;0,$I$20&gt;0,$I$21&gt;0,$I$22&gt;0,$I$23&gt;0,$I$24&gt;0),COUNTA($J$18)=1),"○",TRUE,"✕")),"○"),"○")</f>
        <v>○</v>
      </c>
      <c r="AG20" s="75"/>
      <c r="AH20" s="183" t="s">
        <v>72</v>
      </c>
      <c r="AI20" s="184" t="str">
        <f>IF(COUNTIF(AE13:AE43,"○")=31,"○","✕")</f>
        <v>○</v>
      </c>
      <c r="AJ20" s="78" t="s">
        <v>73</v>
      </c>
    </row>
    <row r="21" spans="1:45" ht="17.100000000000001" customHeight="1" thickBot="1">
      <c r="A21" s="7">
        <f t="shared" ref="A21" si="3">A20+1</f>
        <v>45939</v>
      </c>
      <c r="B21" s="46" t="str">
        <f t="shared" ref="B21:B43" si="4">TEXT(A21,"aaa")</f>
        <v>木</v>
      </c>
      <c r="C21" s="95" t="s">
        <v>126</v>
      </c>
      <c r="D21" s="60"/>
      <c r="E21" s="15"/>
      <c r="F21" s="16"/>
      <c r="G21" s="17"/>
      <c r="H21" s="28"/>
      <c r="I21" s="6" t="str" cm="1">
        <f t="array" ref="I21">IFERROR(_xlfn.IFS(AND(D21&gt;0,E21=""),"--",AND(F21&gt;0,G21=""),"--",VALUE(TEXT(E21-D21,"[h]:mm"))+VALUE(TEXT(G21-F21,"[h]:mm"))-VALUE(TEXT(H21,"[h]:mm"))=0,"",VALUE(TEXT(E21-D21,"[h]:mm"))+VALUE(TEXT(G21-F21,"[h]:mm"))-VALUE(TEXT(H21,"[h]:mm"))&lt;0,"-",TRUE,(E21-D21)+(G21-F21)-H21),"-")</f>
        <v/>
      </c>
      <c r="J21" s="470"/>
      <c r="K21" s="471"/>
      <c r="L21" s="471"/>
      <c r="M21" s="471"/>
      <c r="N21" s="471"/>
      <c r="O21" s="471"/>
      <c r="P21" s="471"/>
      <c r="Q21" s="472"/>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$17)=0),"○",AND(I21="",COUNTA($J$17)=1),IF(OR($I$17&lt;&gt;"",$I$18&lt;&gt;"",$I$19&lt;&gt;"",$I$20&lt;&gt;"",$I$21&lt;&gt;"",$I$22&lt;&gt;"",$I$23&lt;&gt;""),"○","△"),AND(I21&gt;0,COUNTA($J$17)=1),"○",AND(I21="-",COUNTA($J$17)=1),"✕",TRUE,"✕")</f>
        <v>○</v>
      </c>
      <c r="AC21" s="75"/>
      <c r="AD21" s="75" t="str">
        <f t="shared" si="0"/>
        <v>○</v>
      </c>
      <c r="AE21" s="75" t="str" cm="1">
        <f t="array" ref="AE21">_xlfn.IFS(AND(E21&gt;0,D21=""),"✕",AND(G21&gt;0,F21=""),"✕",AND(F21&gt;0,E21&gt;F21),"✕",TRUE,"○")</f>
        <v>○</v>
      </c>
      <c r="AF21" s="189" t="str" cm="1">
        <f t="array" ref="AF21">IF(OR($I$9="管理職/高プロ",$I$9="裁量",$I$9="固定残業代有"),IF(OR(C21="休日",C21="休暇"),IF(AND(D21="",E21="",F21="",G21="",H21="",$J$18=""),"○",_xlfn.IFS(OR(D21&lt;&gt;"",E21&lt;&gt;"",F21&lt;&gt;"",G21&lt;&gt;"",H21&lt;&gt;""),"✕",AND(OR($I$18&gt;0,$I$19&gt;0,$I$20&gt;0,$I$21&gt;0,$I$22&gt;0,$I$23&gt;0,$I$24&gt;0),COUNTA($J$18)=1),"○",TRUE,"✕")),"○"),"○")</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45940</v>
      </c>
      <c r="B22" s="46" t="str">
        <f t="shared" si="4"/>
        <v>金</v>
      </c>
      <c r="C22" s="95" t="s">
        <v>126</v>
      </c>
      <c r="D22" s="60"/>
      <c r="E22" s="15"/>
      <c r="F22" s="16"/>
      <c r="G22" s="17"/>
      <c r="H22" s="28"/>
      <c r="I22" s="6" t="str" cm="1">
        <f t="array" ref="I22">IFERROR(_xlfn.IFS(AND(D22&gt;0,E22=""),"--",AND(F22&gt;0,G22=""),"--",VALUE(TEXT(E22-D22,"[h]:mm"))+VALUE(TEXT(G22-F22,"[h]:mm"))-VALUE(TEXT(H22,"[h]:mm"))=0,"",VALUE(TEXT(E22-D22,"[h]:mm"))+VALUE(TEXT(G22-F22,"[h]:mm"))-VALUE(TEXT(H22,"[h]:mm"))&lt;0,"-",TRUE,(E22-D22)+(G22-F22)-H22),"-")</f>
        <v/>
      </c>
      <c r="J22" s="470"/>
      <c r="K22" s="471"/>
      <c r="L22" s="471"/>
      <c r="M22" s="471"/>
      <c r="N22" s="471"/>
      <c r="O22" s="471"/>
      <c r="P22" s="471"/>
      <c r="Q22" s="472"/>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$17)=0),"○",AND(I22="",COUNTA($J$17)=1),IF(OR($I$17&lt;&gt;"",$I$18&lt;&gt;"",$I$19&lt;&gt;"",$I$20&lt;&gt;"",$I$21&lt;&gt;"",$I$22&lt;&gt;"",$I$23&lt;&gt;""),"○","△"),AND(I22&gt;0,COUNTA($J$17)=1),"○",AND(I22="-",COUNTA($J$17)=1),"✕",TRUE,"✕")</f>
        <v>○</v>
      </c>
      <c r="AC22" s="75"/>
      <c r="AD22" s="75" t="str">
        <f t="shared" si="0"/>
        <v>○</v>
      </c>
      <c r="AE22" s="75" t="str" cm="1">
        <f t="array" ref="AE22">_xlfn.IFS(AND(E22&gt;0,D22=""),"✕",AND(G22&gt;0,F22=""),"✕",AND(F22&gt;0,E22&gt;F22),"✕",TRUE,"○")</f>
        <v>○</v>
      </c>
      <c r="AF22" s="189" t="str" cm="1">
        <f t="array" ref="AF22">IF(OR($I$9="管理職/高プロ",$I$9="裁量",$I$9="固定残業代有"),IF(OR(C22="休日",C22="休暇"),IF(AND(D22="",E22="",F22="",G22="",H22="",$J$18=""),"○",_xlfn.IFS(OR(D22&lt;&gt;"",E22&lt;&gt;"",F22&lt;&gt;"",G22&lt;&gt;"",H22&lt;&gt;""),"✕",AND(OR($I$18&gt;0,$I$19&gt;0,$I$20&gt;0,$I$21&gt;0,$I$22&gt;0,$I$23&gt;0,$I$24&gt;0),COUNTA($J$18)=1),"○",TRUE,"✕")),"○"),"○")</f>
        <v>○</v>
      </c>
      <c r="AG22" s="75"/>
      <c r="AH22" s="212"/>
      <c r="AI22" s="213"/>
      <c r="AJ22" s="78"/>
      <c r="AO22" s="30"/>
      <c r="AP22" s="30"/>
      <c r="AQ22" s="30"/>
      <c r="AR22" s="30"/>
      <c r="AS22" s="30"/>
    </row>
    <row r="23" spans="1:45" ht="17.100000000000001" customHeight="1">
      <c r="A23" s="7">
        <f t="shared" ref="A23:A38" si="5">A22+1</f>
        <v>45941</v>
      </c>
      <c r="B23" s="46" t="str">
        <f t="shared" si="4"/>
        <v>土</v>
      </c>
      <c r="C23" s="95" t="s">
        <v>23</v>
      </c>
      <c r="D23" s="60"/>
      <c r="E23" s="15"/>
      <c r="F23" s="16"/>
      <c r="G23" s="17"/>
      <c r="H23" s="28"/>
      <c r="I23" s="6" t="str" cm="1">
        <f t="array" ref="I23">IFERROR(_xlfn.IFS(AND(D23&gt;0,E23=""),"--",AND(F23&gt;0,G23=""),"--",VALUE(TEXT(E23-D23,"[h]:mm"))+VALUE(TEXT(G23-F23,"[h]:mm"))-VALUE(TEXT(H23,"[h]:mm"))=0,"",VALUE(TEXT(E23-D23,"[h]:mm"))+VALUE(TEXT(G23-F23,"[h]:mm"))-VALUE(TEXT(H23,"[h]:mm"))&lt;0,"-",TRUE,(E23-D23)+(G23-F23)-H23),"-")</f>
        <v/>
      </c>
      <c r="J23" s="470"/>
      <c r="K23" s="471"/>
      <c r="L23" s="471"/>
      <c r="M23" s="471"/>
      <c r="N23" s="471"/>
      <c r="O23" s="471"/>
      <c r="P23" s="471"/>
      <c r="Q23" s="472"/>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$17)=0),"○",AND(I23="",COUNTA($J$17)=1),IF(OR($I$17&lt;&gt;"",$I$18&lt;&gt;"",$I$19&lt;&gt;"",$I$20&lt;&gt;"",$I$21&lt;&gt;"",$I$22&lt;&gt;"",$I$23&lt;&gt;""),"○","△"),AND(I23&gt;0,COUNTA($J$17)=1),"○",AND(I23="-",COUNTA($J$17)=1),"✕",TRUE,"✕")</f>
        <v>○</v>
      </c>
      <c r="AC23" s="75"/>
      <c r="AD23" s="75" t="str">
        <f t="shared" si="0"/>
        <v>○</v>
      </c>
      <c r="AE23" s="75" t="str" cm="1">
        <f t="array" ref="AE23">_xlfn.IFS(AND(E23&gt;0,D23=""),"✕",AND(G23&gt;0,F23=""),"✕",AND(F23&gt;0,E23&gt;F23),"✕",TRUE,"○")</f>
        <v>○</v>
      </c>
      <c r="AF23" s="189" t="str" cm="1">
        <f t="array" ref="AF23">IF(OR($I$9="管理職/高プロ",$I$9="裁量",$I$9="固定残業代有"),IF(OR(C23="休日",C23="休暇"),IF(AND(D23="",E23="",F23="",G23="",H23="",$J$18=""),"○",_xlfn.IFS(OR(D23&lt;&gt;"",E23&lt;&gt;"",F23&lt;&gt;"",G23&lt;&gt;"",H23&lt;&gt;""),"✕",AND(OR($I$18&gt;0,$I$19&gt;0,$I$20&gt;0,$I$21&gt;0,$I$22&gt;0,$I$23&gt;0,$I$24&gt;0),COUNTA($J$18)=1),"○",TRUE,"✕")),"○"),"○")</f>
        <v>○</v>
      </c>
      <c r="AG23" s="75"/>
      <c r="AH23" s="144"/>
      <c r="AJ23" s="144"/>
      <c r="AO23" s="30"/>
      <c r="AP23" s="30"/>
      <c r="AQ23" s="30"/>
      <c r="AR23" s="30"/>
      <c r="AS23" s="30"/>
    </row>
    <row r="24" spans="1:45" ht="17.100000000000001" customHeight="1">
      <c r="A24" s="7">
        <f t="shared" si="5"/>
        <v>45942</v>
      </c>
      <c r="B24" s="46" t="str">
        <f t="shared" si="4"/>
        <v>日</v>
      </c>
      <c r="C24" s="95" t="s">
        <v>23</v>
      </c>
      <c r="D24" s="60"/>
      <c r="E24" s="15"/>
      <c r="F24" s="16"/>
      <c r="G24" s="17"/>
      <c r="H24" s="18"/>
      <c r="I24" s="6" t="str" cm="1">
        <f t="array" ref="I24">IFERROR(_xlfn.IFS(AND(D24&gt;0,E24=""),"--",AND(F24&gt;0,G24=""),"--",VALUE(TEXT(E24-D24,"[h]:mm"))+VALUE(TEXT(G24-F24,"[h]:mm"))-VALUE(TEXT(H24,"[h]:mm"))=0,"",VALUE(TEXT(E24-D24,"[h]:mm"))+VALUE(TEXT(G24-F24,"[h]:mm"))-VALUE(TEXT(H24,"[h]:mm"))&lt;0,"-",TRUE,(E24-D24)+(G24-F24)-H24),"-")</f>
        <v/>
      </c>
      <c r="J24" s="470"/>
      <c r="K24" s="473"/>
      <c r="L24" s="473"/>
      <c r="M24" s="473"/>
      <c r="N24" s="473"/>
      <c r="O24" s="473"/>
      <c r="P24" s="473"/>
      <c r="Q24" s="474"/>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$24)=0),"○",AND(I24="",COUNTA($J$24)=1),IF(OR($I$24&lt;&gt;"",$I$25&lt;&gt;"",$I$26&lt;&gt;"",$I$27&lt;&gt;"",$I$28&lt;&gt;"",$I$29&lt;&gt;"",$I$30&lt;&gt;""),"○","△"),AND(I24&gt;0,COUNTA($J$24)=1),"○",AND(I24="-",COUNTA($J$24)=1),"✕",TRUE,"✕")</f>
        <v>○</v>
      </c>
      <c r="AC24" s="75"/>
      <c r="AD24" s="75" t="str">
        <f t="shared" si="0"/>
        <v>○</v>
      </c>
      <c r="AE24" s="75" t="str" cm="1">
        <f t="array" ref="AE24">_xlfn.IFS(AND(E24&gt;0,D24=""),"✕",AND(G24&gt;0,F24=""),"✕",AND(F24&gt;0,E24&gt;F24),"✕",TRUE,"○")</f>
        <v>○</v>
      </c>
      <c r="AF24" s="189" t="str" cm="1">
        <f t="array" ref="AF24">IF(OR($I$9="管理職/高プロ",$I$9="裁量",$I$9="固定残業代有"),IF(OR(C24="休日",C24="休暇"),IF(AND(D24="",E24="",F24="",G24="",H24="",$J$18=""),"○",_xlfn.IFS(OR(D24&lt;&gt;"",E24&lt;&gt;"",F24&lt;&gt;"",G24&lt;&gt;"",H24&lt;&gt;""),"✕",AND(OR($I$18&gt;0,$I$19&gt;0,$I$20&gt;0,$I$21&gt;0,$I$22&gt;0,$I$23&gt;0,$I$24&gt;0),COUNTA($J$18)=1),"○",TRUE,"✕")),"○"),"○")</f>
        <v>○</v>
      </c>
      <c r="AG24" s="75"/>
      <c r="AO24" s="30"/>
      <c r="AP24" s="30"/>
      <c r="AQ24" s="30"/>
      <c r="AR24" s="30"/>
      <c r="AS24" s="30"/>
    </row>
    <row r="25" spans="1:45" ht="17.100000000000001" customHeight="1">
      <c r="A25" s="7">
        <f t="shared" si="5"/>
        <v>45943</v>
      </c>
      <c r="B25" s="46" t="str">
        <f t="shared" si="4"/>
        <v>月</v>
      </c>
      <c r="C25" s="95" t="s">
        <v>23</v>
      </c>
      <c r="D25" s="60"/>
      <c r="E25" s="15"/>
      <c r="F25" s="16"/>
      <c r="G25" s="17"/>
      <c r="H25" s="18"/>
      <c r="I25" s="6" t="str" cm="1">
        <f t="array" ref="I25">IFERROR(_xlfn.IFS(AND(D25&gt;0,E25=""),"--",AND(F25&gt;0,G25=""),"--",VALUE(TEXT(E25-D25,"[h]:mm"))+VALUE(TEXT(G25-F25,"[h]:mm"))-VALUE(TEXT(H25,"[h]:mm"))=0,"",VALUE(TEXT(E25-D25,"[h]:mm"))+VALUE(TEXT(G25-F25,"[h]:mm"))-VALUE(TEXT(H25,"[h]:mm"))&lt;0,"-",TRUE,(E25-D25)+(G25-F25)-H25),"-")</f>
        <v/>
      </c>
      <c r="J25" s="475"/>
      <c r="K25" s="473"/>
      <c r="L25" s="473"/>
      <c r="M25" s="473"/>
      <c r="N25" s="473"/>
      <c r="O25" s="473"/>
      <c r="P25" s="473"/>
      <c r="Q25" s="474"/>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$24)=0),"○",AND(I25="",COUNTA($J$24)=1),IF(OR($I$24&lt;&gt;"",$I$25&lt;&gt;"",$I$26&lt;&gt;"",$I$27&lt;&gt;"",$I$28&lt;&gt;"",$I$29&lt;&gt;"",$I$30&lt;&gt;""),"○","△"),AND(I25&gt;0,COUNTA($J$24)=1),"○",AND(I25="-",COUNTA($J$24)=1),"✕",TRUE,"✕")</f>
        <v>○</v>
      </c>
      <c r="AC25" s="75"/>
      <c r="AD25" s="75" t="str">
        <f t="shared" si="0"/>
        <v>○</v>
      </c>
      <c r="AE25" s="75" t="str" cm="1">
        <f t="array" ref="AE25">_xlfn.IFS(AND(E25&gt;0,D25=""),"✕",AND(G25&gt;0,F25=""),"✕",AND(F25&gt;0,E25&gt;F25),"✕",TRUE,"○")</f>
        <v>○</v>
      </c>
      <c r="AF25" s="189" t="str" cm="1">
        <f t="array" ref="AF25">IF(OR($I$9="管理職/高プロ",$I$9="裁量",$I$9="固定残業代有"),IF(OR(C25="休日",C25="休暇"),IF(AND(D25="",E25="",F25="",G25="",H25="",$J$25=""),"○",_xlfn.IFS(OR(D25&lt;&gt;"",E25&lt;&gt;"",F25&lt;&gt;"",G25&lt;&gt;"",H25&lt;&gt;""),"✕",AND(OR($I$25&gt;0,$I$26&gt;0,$I$27&gt;0,$I$28&gt;0,$I$29&gt;0,$I$30&gt;0,$I$31&gt;0),COUNTA($J$25)=1),"○",TRUE,"✕")),"○"),"○")</f>
        <v>○</v>
      </c>
      <c r="AG25" s="75"/>
      <c r="AO25" s="30"/>
      <c r="AP25" s="30"/>
      <c r="AQ25" s="30"/>
      <c r="AR25" s="30"/>
      <c r="AS25" s="30"/>
    </row>
    <row r="26" spans="1:45" ht="17.100000000000001" customHeight="1">
      <c r="A26" s="7">
        <f t="shared" si="5"/>
        <v>45944</v>
      </c>
      <c r="B26" s="46" t="str">
        <f t="shared" si="4"/>
        <v>火</v>
      </c>
      <c r="C26" s="95" t="s">
        <v>126</v>
      </c>
      <c r="D26" s="61"/>
      <c r="E26" s="14"/>
      <c r="F26" s="16"/>
      <c r="G26" s="17"/>
      <c r="H26" s="18"/>
      <c r="I26" s="6" t="str" cm="1">
        <f t="array" ref="I26">IFERROR(_xlfn.IFS(AND(D26&gt;0,E26=""),"--",AND(F26&gt;0,G26=""),"--",VALUE(TEXT(E26-D26,"[h]:mm"))+VALUE(TEXT(G26-F26,"[h]:mm"))-VALUE(TEXT(H26,"[h]:mm"))=0,"",VALUE(TEXT(E26-D26,"[h]:mm"))+VALUE(TEXT(G26-F26,"[h]:mm"))-VALUE(TEXT(H26,"[h]:mm"))&lt;0,"-",TRUE,(E26-D26)+(G26-F26)-H26),"-")</f>
        <v/>
      </c>
      <c r="J26" s="475"/>
      <c r="K26" s="473"/>
      <c r="L26" s="473"/>
      <c r="M26" s="473"/>
      <c r="N26" s="473"/>
      <c r="O26" s="473"/>
      <c r="P26" s="473"/>
      <c r="Q26" s="474"/>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$24)=0),"○",AND(I26="",COUNTA($J$24)=1),IF(OR($I$24&lt;&gt;"",$I$25&lt;&gt;"",$I$26&lt;&gt;"",$I$27&lt;&gt;"",$I$28&lt;&gt;"",$I$29&lt;&gt;"",$I$30&lt;&gt;""),"○","△"),AND(I26&gt;0,COUNTA($J$24)=1),"○",AND(I26="-",COUNTA($J$24)=1),"✕",TRUE,"✕")</f>
        <v>○</v>
      </c>
      <c r="AC26" s="75"/>
      <c r="AD26" s="75" t="str">
        <f t="shared" si="0"/>
        <v>○</v>
      </c>
      <c r="AE26" s="75" t="str" cm="1">
        <f t="array" ref="AE26">_xlfn.IFS(AND(E26&gt;0,D26=""),"✕",AND(G26&gt;0,F26=""),"✕",AND(F26&gt;0,E26&gt;F26),"✕",TRUE,"○")</f>
        <v>○</v>
      </c>
      <c r="AF26" s="189" t="str" cm="1">
        <f t="array" ref="AF26">IF(OR($I$9="管理職/高プロ",$I$9="裁量",$I$9="固定残業代有"),IF(OR(C26="休日",C26="休暇"),IF(AND(D26="",E26="",F26="",G26="",H26="",$J$25=""),"○",_xlfn.IFS(OR(D26&lt;&gt;"",E26&lt;&gt;"",F26&lt;&gt;"",G26&lt;&gt;"",H26&lt;&gt;""),"✕",AND(OR($I$25&gt;0,$I$26&gt;0,$I$27&gt;0,$I$28&gt;0,$I$29&gt;0,$I$30&gt;0,$I$31&gt;0),COUNTA($J$25)=1),"○",TRUE,"✕")),"○"),"○")</f>
        <v>○</v>
      </c>
      <c r="AG26" s="75"/>
      <c r="AO26" s="30"/>
      <c r="AP26" s="30"/>
      <c r="AQ26" s="30"/>
      <c r="AR26" s="30"/>
      <c r="AS26" s="30"/>
    </row>
    <row r="27" spans="1:45" ht="17.100000000000001" customHeight="1">
      <c r="A27" s="7">
        <f t="shared" si="5"/>
        <v>45945</v>
      </c>
      <c r="B27" s="46" t="str">
        <f t="shared" si="4"/>
        <v>水</v>
      </c>
      <c r="C27" s="95" t="s">
        <v>126</v>
      </c>
      <c r="D27" s="61"/>
      <c r="E27" s="14"/>
      <c r="F27" s="16"/>
      <c r="G27" s="17"/>
      <c r="H27" s="18"/>
      <c r="I27" s="6" t="str" cm="1">
        <f t="array" ref="I27">IFERROR(_xlfn.IFS(AND(D27&gt;0,E27=""),"--",AND(F27&gt;0,G27=""),"--",VALUE(TEXT(E27-D27,"[h]:mm"))+VALUE(TEXT(G27-F27,"[h]:mm"))-VALUE(TEXT(H27,"[h]:mm"))=0,"",VALUE(TEXT(E27-D27,"[h]:mm"))+VALUE(TEXT(G27-F27,"[h]:mm"))-VALUE(TEXT(H27,"[h]:mm"))&lt;0,"-",TRUE,(E27-D27)+(G27-F27)-H27),"-")</f>
        <v/>
      </c>
      <c r="J27" s="475"/>
      <c r="K27" s="473"/>
      <c r="L27" s="473"/>
      <c r="M27" s="473"/>
      <c r="N27" s="473"/>
      <c r="O27" s="473"/>
      <c r="P27" s="473"/>
      <c r="Q27" s="474"/>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$24)=0),"○",AND(I27="",COUNTA($J$24)=1),IF(OR($I$24&lt;&gt;"",$I$25&lt;&gt;"",$I$26&lt;&gt;"",$I$27&lt;&gt;"",$I$28&lt;&gt;"",$I$29&lt;&gt;"",$I$30&lt;&gt;""),"○","△"),AND(I27&gt;0,COUNTA($J$24)=1),"○",AND(I27="-",COUNTA($J$24)=1),"✕",TRUE,"✕")</f>
        <v>○</v>
      </c>
      <c r="AC27" s="75"/>
      <c r="AD27" s="75" t="str">
        <f t="shared" si="0"/>
        <v>○</v>
      </c>
      <c r="AE27" s="75" t="str" cm="1">
        <f t="array" ref="AE27">_xlfn.IFS(AND(E27&gt;0,D27=""),"✕",AND(G27&gt;0,F27=""),"✕",AND(F27&gt;0,E27&gt;F27),"✕",TRUE,"○")</f>
        <v>○</v>
      </c>
      <c r="AF27" s="189" t="str" cm="1">
        <f t="array" ref="AF27">IF(OR($I$9="管理職/高プロ",$I$9="裁量",$I$9="固定残業代有"),IF(OR(C27="休日",C27="休暇"),IF(AND(D27="",E27="",F27="",G27="",H27="",$J$25=""),"○",_xlfn.IFS(OR(D27&lt;&gt;"",E27&lt;&gt;"",F27&lt;&gt;"",G27&lt;&gt;"",H27&lt;&gt;""),"✕",AND(OR($I$25&gt;0,$I$26&gt;0,$I$27&gt;0,$I$28&gt;0,$I$29&gt;0,$I$30&gt;0,$I$31&gt;0),COUNTA($J$25)=1),"○",TRUE,"✕")),"○"),"○")</f>
        <v>○</v>
      </c>
      <c r="AG27" s="75"/>
      <c r="AO27" s="30"/>
      <c r="AP27" s="30"/>
      <c r="AQ27" s="30"/>
      <c r="AR27" s="30"/>
      <c r="AS27" s="30"/>
    </row>
    <row r="28" spans="1:45" ht="17.100000000000001" customHeight="1">
      <c r="A28" s="7">
        <f t="shared" si="5"/>
        <v>45946</v>
      </c>
      <c r="B28" s="46" t="str">
        <f t="shared" si="4"/>
        <v>木</v>
      </c>
      <c r="C28" s="95" t="s">
        <v>126</v>
      </c>
      <c r="D28" s="61"/>
      <c r="E28" s="14"/>
      <c r="F28" s="16"/>
      <c r="G28" s="17"/>
      <c r="H28" s="18"/>
      <c r="I28" s="6" t="str" cm="1">
        <f t="array" ref="I28">IFERROR(_xlfn.IFS(AND(D28&gt;0,E28=""),"--",AND(F28&gt;0,G28=""),"--",VALUE(TEXT(E28-D28,"[h]:mm"))+VALUE(TEXT(G28-F28,"[h]:mm"))-VALUE(TEXT(H28,"[h]:mm"))=0,"",VALUE(TEXT(E28-D28,"[h]:mm"))+VALUE(TEXT(G28-F28,"[h]:mm"))-VALUE(TEXT(H28,"[h]:mm"))&lt;0,"-",TRUE,(E28-D28)+(G28-F28)-H28),"-")</f>
        <v/>
      </c>
      <c r="J28" s="475"/>
      <c r="K28" s="473"/>
      <c r="L28" s="473"/>
      <c r="M28" s="473"/>
      <c r="N28" s="473"/>
      <c r="O28" s="473"/>
      <c r="P28" s="473"/>
      <c r="Q28" s="47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$24)=0),"○",AND(I28="",COUNTA($J$24)=1),IF(OR($I$24&lt;&gt;"",$I$25&lt;&gt;"",$I$26&lt;&gt;"",$I$27&lt;&gt;"",$I$28&lt;&gt;"",$I$29&lt;&gt;"",$I$30&lt;&gt;""),"○","△"),AND(I28&gt;0,COUNTA($J$24)=1),"○",AND(I28="-",COUNTA($J$24)=1),"✕",TRUE,"✕")</f>
        <v>○</v>
      </c>
      <c r="AC28" s="75"/>
      <c r="AD28" s="75" t="str">
        <f t="shared" si="0"/>
        <v>○</v>
      </c>
      <c r="AE28" s="75" t="str" cm="1">
        <f t="array" ref="AE28">_xlfn.IFS(AND(E28&gt;0,D28=""),"✕",AND(G28&gt;0,F28=""),"✕",AND(F28&gt;0,E28&gt;F28),"✕",TRUE,"○")</f>
        <v>○</v>
      </c>
      <c r="AF28" s="189" t="str" cm="1">
        <f t="array" ref="AF28">IF(OR($I$9="管理職/高プロ",$I$9="裁量",$I$9="固定残業代有"),IF(OR(C28="休日",C28="休暇"),IF(AND(D28="",E28="",F28="",G28="",H28="",$J$25=""),"○",_xlfn.IFS(OR(D28&lt;&gt;"",E28&lt;&gt;"",F28&lt;&gt;"",G28&lt;&gt;"",H28&lt;&gt;""),"✕",AND(OR($I$25&gt;0,$I$26&gt;0,$I$27&gt;0,$I$28&gt;0,$I$29&gt;0,$I$30&gt;0,$I$31&gt;0),COUNTA($J$25)=1),"○",TRUE,"✕")),"○"),"○")</f>
        <v>○</v>
      </c>
      <c r="AG28" s="75"/>
      <c r="AO28" s="30"/>
      <c r="AP28" s="30"/>
      <c r="AQ28" s="30"/>
      <c r="AR28" s="30"/>
      <c r="AS28" s="30"/>
    </row>
    <row r="29" spans="1:45" ht="17.100000000000001" customHeight="1">
      <c r="A29" s="7">
        <f t="shared" si="5"/>
        <v>45947</v>
      </c>
      <c r="B29" s="46" t="str">
        <f t="shared" si="4"/>
        <v>金</v>
      </c>
      <c r="C29" s="95" t="s">
        <v>126</v>
      </c>
      <c r="D29" s="60"/>
      <c r="E29" s="15"/>
      <c r="F29" s="16"/>
      <c r="G29" s="17"/>
      <c r="H29" s="18"/>
      <c r="I29" s="6" t="str" cm="1">
        <f t="array" ref="I29">IFERROR(_xlfn.IFS(AND(D29&gt;0,E29=""),"--",AND(F29&gt;0,G29=""),"--",VALUE(TEXT(E29-D29,"[h]:mm"))+VALUE(TEXT(G29-F29,"[h]:mm"))-VALUE(TEXT(H29,"[h]:mm"))=0,"",VALUE(TEXT(E29-D29,"[h]:mm"))+VALUE(TEXT(G29-F29,"[h]:mm"))-VALUE(TEXT(H29,"[h]:mm"))&lt;0,"-",TRUE,(E29-D29)+(G29-F29)-H29),"-")</f>
        <v/>
      </c>
      <c r="J29" s="475"/>
      <c r="K29" s="473"/>
      <c r="L29" s="473"/>
      <c r="M29" s="473"/>
      <c r="N29" s="473"/>
      <c r="O29" s="473"/>
      <c r="P29" s="473"/>
      <c r="Q29" s="474"/>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$24)=0),"○",AND(I29="",COUNTA($J$24)=1),IF(OR($I$24&lt;&gt;"",$I$25&lt;&gt;"",$I$26&lt;&gt;"",$I$27&lt;&gt;"",$I$28&lt;&gt;"",$I$29&lt;&gt;"",$I$30&lt;&gt;""),"○","△"),AND(I29&gt;0,COUNTA($J$24)=1),"○",AND(I29="-",COUNTA($J$24)=1),"✕",TRUE,"✕")</f>
        <v>○</v>
      </c>
      <c r="AC29" s="75"/>
      <c r="AD29" s="75" t="str">
        <f t="shared" si="0"/>
        <v>○</v>
      </c>
      <c r="AE29" s="75" t="str" cm="1">
        <f t="array" ref="AE29">_xlfn.IFS(AND(E29&gt;0,D29=""),"✕",AND(G29&gt;0,F29=""),"✕",AND(F29&gt;0,E29&gt;F29),"✕",TRUE,"○")</f>
        <v>○</v>
      </c>
      <c r="AF29" s="189" t="str" cm="1">
        <f t="array" ref="AF29">IF(OR($I$9="管理職/高プロ",$I$9="裁量",$I$9="固定残業代有"),IF(OR(C29="休日",C29="休暇"),IF(AND(D29="",E29="",F29="",G29="",H29="",$J$25=""),"○",_xlfn.IFS(OR(D29&lt;&gt;"",E29&lt;&gt;"",F29&lt;&gt;"",G29&lt;&gt;"",H29&lt;&gt;""),"✕",AND(OR($I$25&gt;0,$I$26&gt;0,$I$27&gt;0,$I$28&gt;0,$I$29&gt;0,$I$30&gt;0,$I$31&gt;0),COUNTA($J$25)=1),"○",TRUE,"✕")),"○"),"○")</f>
        <v>○</v>
      </c>
      <c r="AG29" s="75"/>
      <c r="AO29" s="30"/>
      <c r="AP29" s="30"/>
      <c r="AQ29" s="30"/>
      <c r="AR29" s="30"/>
      <c r="AS29" s="30"/>
    </row>
    <row r="30" spans="1:45" ht="17.100000000000001" customHeight="1">
      <c r="A30" s="7">
        <f t="shared" si="5"/>
        <v>45948</v>
      </c>
      <c r="B30" s="46" t="str">
        <f t="shared" si="4"/>
        <v>土</v>
      </c>
      <c r="C30" s="95" t="s">
        <v>23</v>
      </c>
      <c r="D30" s="60"/>
      <c r="E30" s="15"/>
      <c r="F30" s="16"/>
      <c r="G30" s="17"/>
      <c r="H30" s="18"/>
      <c r="I30" s="6" t="str" cm="1">
        <f t="array" ref="I30">IFERROR(_xlfn.IFS(AND(D30&gt;0,E30=""),"--",AND(F30&gt;0,G30=""),"--",VALUE(TEXT(E30-D30,"[h]:mm"))+VALUE(TEXT(G30-F30,"[h]:mm"))-VALUE(TEXT(H30,"[h]:mm"))=0,"",VALUE(TEXT(E30-D30,"[h]:mm"))+VALUE(TEXT(G30-F30,"[h]:mm"))-VALUE(TEXT(H30,"[h]:mm"))&lt;0,"-",TRUE,(E30-D30)+(G30-F30)-H30),"-")</f>
        <v/>
      </c>
      <c r="J30" s="475"/>
      <c r="K30" s="473"/>
      <c r="L30" s="473"/>
      <c r="M30" s="473"/>
      <c r="N30" s="473"/>
      <c r="O30" s="473"/>
      <c r="P30" s="473"/>
      <c r="Q30" s="474"/>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$24)=0),"○",AND(I30="",COUNTA($J$24)=1),IF(OR($I$24&lt;&gt;"",$I$25&lt;&gt;"",$I$26&lt;&gt;"",$I$27&lt;&gt;"",$I$28&lt;&gt;"",$I$29&lt;&gt;"",$I$30&lt;&gt;""),"○","△"),AND(I30&gt;0,COUNTA($J$24)=1),"○",AND(I30="-",COUNTA($J$24)=1),"✕",TRUE,"✕")</f>
        <v>○</v>
      </c>
      <c r="AC30" s="75"/>
      <c r="AD30" s="75" t="str">
        <f t="shared" si="0"/>
        <v>○</v>
      </c>
      <c r="AE30" s="75" t="str" cm="1">
        <f t="array" ref="AE30">_xlfn.IFS(AND(E30&gt;0,D30=""),"✕",AND(G30&gt;0,F30=""),"✕",AND(F30&gt;0,E30&gt;F30),"✕",TRUE,"○")</f>
        <v>○</v>
      </c>
      <c r="AF30" s="189" t="str" cm="1">
        <f t="array" ref="AF30">IF(OR($I$9="管理職/高プロ",$I$9="裁量",$I$9="固定残業代有"),IF(OR(C30="休日",C30="休暇"),IF(AND(D30="",E30="",F30="",G30="",H30="",$J$25=""),"○",_xlfn.IFS(OR(D30&lt;&gt;"",E30&lt;&gt;"",F30&lt;&gt;"",G30&lt;&gt;"",H30&lt;&gt;""),"✕",AND(OR($I$25&gt;0,$I$26&gt;0,$I$27&gt;0,$I$28&gt;0,$I$29&gt;0,$I$30&gt;0,$I$31&gt;0),COUNTA($J$25)=1),"○",TRUE,"✕")),"○"),"○")</f>
        <v>○</v>
      </c>
      <c r="AG30" s="75"/>
      <c r="AO30" s="30"/>
      <c r="AP30" s="30"/>
      <c r="AQ30" s="30"/>
      <c r="AR30" s="30"/>
      <c r="AS30" s="30"/>
    </row>
    <row r="31" spans="1:45" ht="17.100000000000001" customHeight="1">
      <c r="A31" s="7">
        <f t="shared" si="5"/>
        <v>45949</v>
      </c>
      <c r="B31" s="46" t="str">
        <f t="shared" si="4"/>
        <v>日</v>
      </c>
      <c r="C31" s="95" t="s">
        <v>23</v>
      </c>
      <c r="D31" s="60"/>
      <c r="E31" s="15"/>
      <c r="F31" s="16"/>
      <c r="G31" s="17"/>
      <c r="H31" s="18"/>
      <c r="I31" s="6" t="str" cm="1">
        <f t="array" ref="I31">IFERROR(_xlfn.IFS(AND(D31&gt;0,E31=""),"--",AND(F31&gt;0,G31=""),"--",VALUE(TEXT(E31-D31,"[h]:mm"))+VALUE(TEXT(G31-F31,"[h]:mm"))-VALUE(TEXT(H31,"[h]:mm"))=0,"",VALUE(TEXT(E31-D31,"[h]:mm"))+VALUE(TEXT(G31-F31,"[h]:mm"))-VALUE(TEXT(H31,"[h]:mm"))&lt;0,"-",TRUE,(E31-D31)+(G31-F31)-H31),"-")</f>
        <v/>
      </c>
      <c r="J31" s="475"/>
      <c r="K31" s="473"/>
      <c r="L31" s="473"/>
      <c r="M31" s="473"/>
      <c r="N31" s="473"/>
      <c r="O31" s="473"/>
      <c r="P31" s="473"/>
      <c r="Q31" s="474"/>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$31)=0),"○",AND(I31="",COUNTA($J$31)=1),IF(OR($I$31&lt;&gt;"",$I$32&lt;&gt;"",$I$33&lt;&gt;"",$I$34&lt;&gt;"",$I$35&lt;&gt;"",$I$36&lt;&gt;"",$I$37&lt;&gt;""),"○","△"),AND(I31&gt;0,COUNTA($J$31)=1),"○",AND(I31="-",COUNTA($J$31)=1),"✕",TRUE,"✕")</f>
        <v>○</v>
      </c>
      <c r="AC31" s="75"/>
      <c r="AD31" s="75" t="str">
        <f t="shared" si="0"/>
        <v>○</v>
      </c>
      <c r="AE31" s="75" t="str" cm="1">
        <f t="array" ref="AE31">_xlfn.IFS(AND(E31&gt;0,D31=""),"✕",AND(G31&gt;0,F31=""),"✕",AND(F31&gt;0,E31&gt;F31),"✕",TRUE,"○")</f>
        <v>○</v>
      </c>
      <c r="AF31" s="189" t="str" cm="1">
        <f t="array" ref="AF31">IF(OR($I$9="管理職/高プロ",$I$9="裁量",$I$9="固定残業代有"),IF(OR(C31="休日",C31="休暇"),IF(AND(D31="",E31="",F31="",G31="",H31="",$J$25=""),"○",_xlfn.IFS(OR(D31&lt;&gt;"",E31&lt;&gt;"",F31&lt;&gt;"",G31&lt;&gt;"",H31&lt;&gt;""),"✕",AND(OR($I$25&gt;0,$I$26&gt;0,$I$27&gt;0,$I$28&gt;0,$I$29&gt;0,$I$30&gt;0,$I$31&gt;0),COUNTA($J$25)=1),"○",TRUE,"✕")),"○"),"○")</f>
        <v>○</v>
      </c>
      <c r="AG31" s="75"/>
      <c r="AO31" s="30"/>
      <c r="AP31" s="30"/>
      <c r="AQ31" s="30"/>
      <c r="AR31" s="30"/>
      <c r="AS31" s="30"/>
    </row>
    <row r="32" spans="1:45" ht="17.100000000000001" customHeight="1">
      <c r="A32" s="7">
        <f t="shared" si="5"/>
        <v>45950</v>
      </c>
      <c r="B32" s="46" t="str">
        <f t="shared" si="4"/>
        <v>月</v>
      </c>
      <c r="C32" s="95" t="s">
        <v>126</v>
      </c>
      <c r="D32" s="60"/>
      <c r="E32" s="15"/>
      <c r="F32" s="16"/>
      <c r="G32" s="17"/>
      <c r="H32" s="18"/>
      <c r="I32" s="6" t="str" cm="1">
        <f t="array" ref="I32">IFERROR(_xlfn.IFS(AND(D32&gt;0,E32=""),"--",AND(F32&gt;0,G32=""),"--",VALUE(TEXT(E32-D32,"[h]:mm"))+VALUE(TEXT(G32-F32,"[h]:mm"))-VALUE(TEXT(H32,"[h]:mm"))=0,"",VALUE(TEXT(E32-D32,"[h]:mm"))+VALUE(TEXT(G32-F32,"[h]:mm"))-VALUE(TEXT(H32,"[h]:mm"))&lt;0,"-",TRUE,(E32-D32)+(G32-F32)-H32),"-")</f>
        <v/>
      </c>
      <c r="J32" s="475"/>
      <c r="K32" s="473"/>
      <c r="L32" s="473"/>
      <c r="M32" s="473"/>
      <c r="N32" s="473"/>
      <c r="O32" s="473"/>
      <c r="P32" s="473"/>
      <c r="Q32" s="474"/>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$31)=0),"○",AND(I32="",COUNTA($J$31)=1),IF(OR($I$31&lt;&gt;"",$I$32&lt;&gt;"",$I$33&lt;&gt;"",$I$34&lt;&gt;"",$I$35&lt;&gt;"",$I$36&lt;&gt;"",$I$37&lt;&gt;""),"○","△"),AND(I32&gt;0,COUNTA($J$31)=1),"○",AND(I32="-",COUNTA($J$31)=1),"✕",TRUE,"✕")</f>
        <v>○</v>
      </c>
      <c r="AC32" s="75"/>
      <c r="AD32" s="75" t="str">
        <f t="shared" si="0"/>
        <v>○</v>
      </c>
      <c r="AE32" s="75" t="str" cm="1">
        <f t="array" ref="AE32">_xlfn.IFS(AND(E32&gt;0,D32=""),"✕",AND(G32&gt;0,F32=""),"✕",AND(F32&gt;0,E32&gt;F32),"✕",TRUE,"○")</f>
        <v>○</v>
      </c>
      <c r="AF32" s="189" t="str" cm="1">
        <f t="array" ref="AF32">IF(OR($I$9="管理職/高プロ",$I$9="裁量",$I$9="固定残業代有"),IF(OR(C32="休日",C32="休暇"),IF(AND(D32="",E32="",F32="",G32="",H32="",$J$32=""),"○",_xlfn.IFS(OR(D32&lt;&gt;"",E32&lt;&gt;"",F32&lt;&gt;"",G32&lt;&gt;"",H32&lt;&gt;""),"✕",AND(OR($I$32&gt;0,$I$33&gt;0,$I$34&gt;0,$I$35&gt;0,$I$36&gt;0,$I$37&gt;0,$I$38&gt;0),COUNTA($J$32)=1),"○",TRUE,"✕")),"○"),"○")</f>
        <v>○</v>
      </c>
      <c r="AG32" s="75"/>
      <c r="AO32" s="30"/>
      <c r="AP32" s="30"/>
      <c r="AQ32" s="30"/>
      <c r="AR32" s="30"/>
      <c r="AS32" s="30"/>
    </row>
    <row r="33" spans="1:45" ht="17.100000000000001" customHeight="1">
      <c r="A33" s="7">
        <f t="shared" si="5"/>
        <v>45951</v>
      </c>
      <c r="B33" s="46" t="str">
        <f t="shared" si="4"/>
        <v>火</v>
      </c>
      <c r="C33" s="95" t="s">
        <v>126</v>
      </c>
      <c r="D33" s="61"/>
      <c r="E33" s="14"/>
      <c r="F33" s="16"/>
      <c r="G33" s="17"/>
      <c r="H33" s="18"/>
      <c r="I33" s="6" t="str" cm="1">
        <f t="array" ref="I33">IFERROR(_xlfn.IFS(AND(D33&gt;0,E33=""),"--",AND(F33&gt;0,G33=""),"--",VALUE(TEXT(E33-D33,"[h]:mm"))+VALUE(TEXT(G33-F33,"[h]:mm"))-VALUE(TEXT(H33,"[h]:mm"))=0,"",VALUE(TEXT(E33-D33,"[h]:mm"))+VALUE(TEXT(G33-F33,"[h]:mm"))-VALUE(TEXT(H33,"[h]:mm"))&lt;0,"-",TRUE,(E33-D33)+(G33-F33)-H33),"-")</f>
        <v/>
      </c>
      <c r="J33" s="475"/>
      <c r="K33" s="473"/>
      <c r="L33" s="473"/>
      <c r="M33" s="473"/>
      <c r="N33" s="473"/>
      <c r="O33" s="473"/>
      <c r="P33" s="473"/>
      <c r="Q33" s="474"/>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$31)=0),"○",AND(I33="",COUNTA($J$31)=1),IF(OR($I$31&lt;&gt;"",$I$32&lt;&gt;"",$I$33&lt;&gt;"",$I$34&lt;&gt;"",$I$35&lt;&gt;"",$I$36&lt;&gt;"",$I$37&lt;&gt;""),"○","△"),AND(I33&gt;0,COUNTA($J$31)=1),"○",AND(I33="-",COUNTA($J$31)=1),"✕",TRUE,"✕")</f>
        <v>○</v>
      </c>
      <c r="AC33" s="75"/>
      <c r="AD33" s="75" t="str">
        <f t="shared" si="0"/>
        <v>○</v>
      </c>
      <c r="AE33" s="75" t="str" cm="1">
        <f t="array" ref="AE33">_xlfn.IFS(AND(E33&gt;0,D33=""),"✕",AND(G33&gt;0,F33=""),"✕",AND(F33&gt;0,E33&gt;F33),"✕",TRUE,"○")</f>
        <v>○</v>
      </c>
      <c r="AF33" s="189" t="str" cm="1">
        <f t="array" ref="AF33">IF(OR($I$9="管理職/高プロ",$I$9="裁量",$I$9="固定残業代有"),IF(OR(C33="休日",C33="休暇"),IF(AND(D33="",E33="",F33="",G33="",H33="",$J$32=""),"○",_xlfn.IFS(OR(D33&lt;&gt;"",E33&lt;&gt;"",F33&lt;&gt;"",G33&lt;&gt;"",H33&lt;&gt;""),"✕",AND(OR($I$32&gt;0,$I$33&gt;0,$I$34&gt;0,$I$35&gt;0,$I$36&gt;0,$I$37&gt;0,$I$38&gt;0),COUNTA($J$32)=1),"○",TRUE,"✕")),"○"),"○")</f>
        <v>○</v>
      </c>
      <c r="AG33" s="75"/>
      <c r="AO33" s="30"/>
      <c r="AP33" s="30"/>
      <c r="AQ33" s="30"/>
      <c r="AR33" s="30"/>
      <c r="AS33" s="30"/>
    </row>
    <row r="34" spans="1:45" ht="17.100000000000001" customHeight="1">
      <c r="A34" s="7">
        <f t="shared" si="5"/>
        <v>45952</v>
      </c>
      <c r="B34" s="46" t="str">
        <f t="shared" si="4"/>
        <v>水</v>
      </c>
      <c r="C34" s="95" t="s">
        <v>126</v>
      </c>
      <c r="D34" s="61"/>
      <c r="E34" s="14"/>
      <c r="F34" s="16"/>
      <c r="G34" s="17"/>
      <c r="H34" s="18"/>
      <c r="I34" s="6" t="str" cm="1">
        <f t="array" ref="I34">IFERROR(_xlfn.IFS(AND(D34&gt;0,E34=""),"--",AND(F34&gt;0,G34=""),"--",VALUE(TEXT(E34-D34,"[h]:mm"))+VALUE(TEXT(G34-F34,"[h]:mm"))-VALUE(TEXT(H34,"[h]:mm"))=0,"",VALUE(TEXT(E34-D34,"[h]:mm"))+VALUE(TEXT(G34-F34,"[h]:mm"))-VALUE(TEXT(H34,"[h]:mm"))&lt;0,"-",TRUE,(E34-D34)+(G34-F34)-H34),"-")</f>
        <v/>
      </c>
      <c r="J34" s="475"/>
      <c r="K34" s="473"/>
      <c r="L34" s="473"/>
      <c r="M34" s="473"/>
      <c r="N34" s="473"/>
      <c r="O34" s="473"/>
      <c r="P34" s="473"/>
      <c r="Q34" s="474"/>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$31)=0),"○",AND(I34="",COUNTA($J$31)=1),IF(OR($I$31&lt;&gt;"",$I$32&lt;&gt;"",$I$33&lt;&gt;"",$I$34&lt;&gt;"",$I$35&lt;&gt;"",$I$36&lt;&gt;"",$I$37&lt;&gt;""),"○","△"),AND(I34&gt;0,COUNTA($J$31)=1),"○",AND(I34="-",COUNTA($J$31)=1),"✕",TRUE,"✕")</f>
        <v>○</v>
      </c>
      <c r="AC34" s="75"/>
      <c r="AD34" s="75" t="str">
        <f t="shared" si="0"/>
        <v>○</v>
      </c>
      <c r="AE34" s="75" t="str" cm="1">
        <f t="array" ref="AE34">_xlfn.IFS(AND(E34&gt;0,D34=""),"✕",AND(G34&gt;0,F34=""),"✕",AND(F34&gt;0,E34&gt;F34),"✕",TRUE,"○")</f>
        <v>○</v>
      </c>
      <c r="AF34" s="189" t="str" cm="1">
        <f t="array" ref="AF34">IF(OR($I$9="管理職/高プロ",$I$9="裁量",$I$9="固定残業代有"),IF(OR(C34="休日",C34="休暇"),IF(AND(D34="",E34="",F34="",G34="",H34="",$J$32=""),"○",_xlfn.IFS(OR(D34&lt;&gt;"",E34&lt;&gt;"",F34&lt;&gt;"",G34&lt;&gt;"",H34&lt;&gt;""),"✕",AND(OR($I$32&gt;0,$I$33&gt;0,$I$34&gt;0,$I$35&gt;0,$I$36&gt;0,$I$37&gt;0,$I$38&gt;0),COUNTA($J$32)=1),"○",TRUE,"✕")),"○"),"○")</f>
        <v>○</v>
      </c>
      <c r="AG34" s="75"/>
      <c r="AO34" s="30"/>
      <c r="AP34" s="30"/>
      <c r="AQ34" s="30"/>
      <c r="AR34" s="30"/>
      <c r="AS34" s="30"/>
    </row>
    <row r="35" spans="1:45" ht="17.100000000000001" customHeight="1">
      <c r="A35" s="7">
        <f t="shared" si="5"/>
        <v>45953</v>
      </c>
      <c r="B35" s="46" t="str">
        <f t="shared" si="4"/>
        <v>木</v>
      </c>
      <c r="C35" s="95" t="s">
        <v>126</v>
      </c>
      <c r="D35" s="13"/>
      <c r="E35" s="14"/>
      <c r="F35" s="16"/>
      <c r="G35" s="17"/>
      <c r="H35" s="18"/>
      <c r="I35" s="6" t="str" cm="1">
        <f t="array" ref="I35">IFERROR(_xlfn.IFS(AND(D35&gt;0,E35=""),"--",AND(F35&gt;0,G35=""),"--",VALUE(TEXT(E35-D35,"[h]:mm"))+VALUE(TEXT(G35-F35,"[h]:mm"))-VALUE(TEXT(H35,"[h]:mm"))=0,"",VALUE(TEXT(E35-D35,"[h]:mm"))+VALUE(TEXT(G35-F35,"[h]:mm"))-VALUE(TEXT(H35,"[h]:mm"))&lt;0,"-",TRUE,(E35-D35)+(G35-F35)-H35),"-")</f>
        <v/>
      </c>
      <c r="J35" s="475"/>
      <c r="K35" s="473"/>
      <c r="L35" s="473"/>
      <c r="M35" s="473"/>
      <c r="N35" s="473"/>
      <c r="O35" s="473"/>
      <c r="P35" s="473"/>
      <c r="Q35" s="474"/>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$31)=0),"○",AND(I35="",COUNTA($J$31)=1),IF(OR($I$31&lt;&gt;"",$I$32&lt;&gt;"",$I$33&lt;&gt;"",$I$34&lt;&gt;"",$I$35&lt;&gt;"",$I$36&lt;&gt;"",$I$37&lt;&gt;""),"○","△"),AND(I35&gt;0,COUNTA($J$31)=1),"○",AND(I35="-",COUNTA($J$31)=1),"✕",TRUE,"✕")</f>
        <v>○</v>
      </c>
      <c r="AC35" s="75"/>
      <c r="AD35" s="75" t="str">
        <f t="shared" si="0"/>
        <v>○</v>
      </c>
      <c r="AE35" s="75" t="str" cm="1">
        <f t="array" ref="AE35">_xlfn.IFS(AND(E35&gt;0,D35=""),"✕",AND(G35&gt;0,F35=""),"✕",AND(F35&gt;0,E35&gt;F35),"✕",TRUE,"○")</f>
        <v>○</v>
      </c>
      <c r="AF35" s="189" t="str" cm="1">
        <f t="array" ref="AF35">IF(OR($I$9="管理職/高プロ",$I$9="裁量",$I$9="固定残業代有"),IF(OR(C35="休日",C35="休暇"),IF(AND(D35="",E35="",F35="",G35="",H35="",$J$32=""),"○",_xlfn.IFS(OR(D35&lt;&gt;"",E35&lt;&gt;"",F35&lt;&gt;"",G35&lt;&gt;"",H35&lt;&gt;""),"✕",AND(OR($I$32&gt;0,$I$33&gt;0,$I$34&gt;0,$I$35&gt;0,$I$36&gt;0,$I$37&gt;0,$I$38&gt;0),COUNTA($J$32)=1),"○",TRUE,"✕")),"○"),"○")</f>
        <v>○</v>
      </c>
      <c r="AG35" s="75"/>
      <c r="AO35" s="30"/>
      <c r="AP35" s="30"/>
      <c r="AQ35" s="30"/>
      <c r="AR35" s="30"/>
      <c r="AS35" s="30"/>
    </row>
    <row r="36" spans="1:45" ht="17.100000000000001" customHeight="1">
      <c r="A36" s="7">
        <f t="shared" si="5"/>
        <v>45954</v>
      </c>
      <c r="B36" s="46" t="str">
        <f t="shared" si="4"/>
        <v>金</v>
      </c>
      <c r="C36" s="95" t="s">
        <v>126</v>
      </c>
      <c r="D36" s="60"/>
      <c r="E36" s="15"/>
      <c r="F36" s="16"/>
      <c r="G36" s="17"/>
      <c r="H36" s="18"/>
      <c r="I36" s="6" t="str" cm="1">
        <f t="array" ref="I36">IFERROR(_xlfn.IFS(AND(D36&gt;0,E36=""),"--",AND(F36&gt;0,G36=""),"--",VALUE(TEXT(E36-D36,"[h]:mm"))+VALUE(TEXT(G36-F36,"[h]:mm"))-VALUE(TEXT(H36,"[h]:mm"))=0,"",VALUE(TEXT(E36-D36,"[h]:mm"))+VALUE(TEXT(G36-F36,"[h]:mm"))-VALUE(TEXT(H36,"[h]:mm"))&lt;0,"-",TRUE,(E36-D36)+(G36-F36)-H36),"-")</f>
        <v/>
      </c>
      <c r="J36" s="475"/>
      <c r="K36" s="473"/>
      <c r="L36" s="473"/>
      <c r="M36" s="473"/>
      <c r="N36" s="473"/>
      <c r="O36" s="473"/>
      <c r="P36" s="473"/>
      <c r="Q36" s="47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$31)=0),"○",AND(I36="",COUNTA($J$31)=1),IF(OR($I$31&lt;&gt;"",$I$32&lt;&gt;"",$I$33&lt;&gt;"",$I$34&lt;&gt;"",$I$35&lt;&gt;"",$I$36&lt;&gt;"",$I$37&lt;&gt;""),"○","△"),AND(I36&gt;0,COUNTA($J$31)=1),"○",AND(I36="-",COUNTA($J$31)=1),"✕",TRUE,"✕")</f>
        <v>○</v>
      </c>
      <c r="AC36" s="75"/>
      <c r="AD36" s="75" t="str">
        <f t="shared" si="0"/>
        <v>○</v>
      </c>
      <c r="AE36" s="75" t="str" cm="1">
        <f t="array" ref="AE36">_xlfn.IFS(AND(E36&gt;0,D36=""),"✕",AND(G36&gt;0,F36=""),"✕",AND(F36&gt;0,E36&gt;F36),"✕",TRUE,"○")</f>
        <v>○</v>
      </c>
      <c r="AF36" s="189" t="str" cm="1">
        <f t="array" ref="AF36">IF(OR($I$9="管理職/高プロ",$I$9="裁量",$I$9="固定残業代有"),IF(OR(C36="休日",C36="休暇"),IF(AND(D36="",E36="",F36="",G36="",H36="",$J$32=""),"○",_xlfn.IFS(OR(D36&lt;&gt;"",E36&lt;&gt;"",F36&lt;&gt;"",G36&lt;&gt;"",H36&lt;&gt;""),"✕",AND(OR($I$32&gt;0,$I$33&gt;0,$I$34&gt;0,$I$35&gt;0,$I$36&gt;0,$I$37&gt;0,$I$38&gt;0),COUNTA($J$32)=1),"○",TRUE,"✕")),"○"),"○")</f>
        <v>○</v>
      </c>
      <c r="AG36" s="75"/>
      <c r="AO36" s="30"/>
      <c r="AP36" s="30"/>
      <c r="AQ36" s="30"/>
      <c r="AR36" s="30"/>
      <c r="AS36" s="30"/>
    </row>
    <row r="37" spans="1:45" ht="17.100000000000001" customHeight="1">
      <c r="A37" s="7">
        <f t="shared" si="5"/>
        <v>45955</v>
      </c>
      <c r="B37" s="46" t="str">
        <f t="shared" si="4"/>
        <v>土</v>
      </c>
      <c r="C37" s="95" t="s">
        <v>23</v>
      </c>
      <c r="D37" s="60"/>
      <c r="E37" s="15"/>
      <c r="F37" s="16"/>
      <c r="G37" s="17"/>
      <c r="H37" s="18"/>
      <c r="I37" s="6" t="str" cm="1">
        <f t="array" ref="I37">IFERROR(_xlfn.IFS(AND(D37&gt;0,E37=""),"--",AND(F37&gt;0,G37=""),"--",VALUE(TEXT(E37-D37,"[h]:mm"))+VALUE(TEXT(G37-F37,"[h]:mm"))-VALUE(TEXT(H37,"[h]:mm"))=0,"",VALUE(TEXT(E37-D37,"[h]:mm"))+VALUE(TEXT(G37-F37,"[h]:mm"))-VALUE(TEXT(H37,"[h]:mm"))&lt;0,"-",TRUE,(E37-D37)+(G37-F37)-H37),"-")</f>
        <v/>
      </c>
      <c r="J37" s="475"/>
      <c r="K37" s="473"/>
      <c r="L37" s="473"/>
      <c r="M37" s="473"/>
      <c r="N37" s="473"/>
      <c r="O37" s="473"/>
      <c r="P37" s="473"/>
      <c r="Q37" s="474"/>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$31)=0),"○",AND(I37="",COUNTA($J$31)=1),IF(OR($I$31&lt;&gt;"",$I$32&lt;&gt;"",$I$33&lt;&gt;"",$I$34&lt;&gt;"",$I$35&lt;&gt;"",$I$36&lt;&gt;"",$I$37&lt;&gt;""),"○","△"),AND(I37&gt;0,COUNTA($J$31)=1),"○",AND(I37="-",COUNTA($J$31)=1),"✕",TRUE,"✕")</f>
        <v>○</v>
      </c>
      <c r="AC37" s="75"/>
      <c r="AD37" s="75" t="str">
        <f t="shared" si="0"/>
        <v>○</v>
      </c>
      <c r="AE37" s="75" t="str" cm="1">
        <f t="array" ref="AE37">_xlfn.IFS(AND(E37&gt;0,D37=""),"✕",AND(G37&gt;0,F37=""),"✕",AND(F37&gt;0,E37&gt;F37),"✕",TRUE,"○")</f>
        <v>○</v>
      </c>
      <c r="AF37" s="189" t="str" cm="1">
        <f t="array" ref="AF37">IF(OR($I$9="管理職/高プロ",$I$9="裁量",$I$9="固定残業代有"),IF(OR(C37="休日",C37="休暇"),IF(AND(D37="",E37="",F37="",G37="",H37="",$J$32=""),"○",_xlfn.IFS(OR(D37&lt;&gt;"",E37&lt;&gt;"",F37&lt;&gt;"",G37&lt;&gt;"",H37&lt;&gt;""),"✕",AND(OR($I$32&gt;0,$I$33&gt;0,$I$34&gt;0,$I$35&gt;0,$I$36&gt;0,$I$37&gt;0,$I$38&gt;0),COUNTA($J$32)=1),"○",TRUE,"✕")),"○"),"○")</f>
        <v>○</v>
      </c>
      <c r="AG37" s="75"/>
      <c r="AO37" s="30"/>
      <c r="AP37" s="30"/>
      <c r="AQ37" s="30"/>
      <c r="AR37" s="30"/>
      <c r="AS37" s="30"/>
    </row>
    <row r="38" spans="1:45" ht="17.100000000000001" customHeight="1">
      <c r="A38" s="7">
        <f t="shared" si="5"/>
        <v>45956</v>
      </c>
      <c r="B38" s="46" t="str">
        <f t="shared" si="4"/>
        <v>日</v>
      </c>
      <c r="C38" s="95" t="s">
        <v>23</v>
      </c>
      <c r="D38" s="60"/>
      <c r="E38" s="15"/>
      <c r="F38" s="16"/>
      <c r="G38" s="17"/>
      <c r="H38" s="18"/>
      <c r="I38" s="6" t="str" cm="1">
        <f t="array" ref="I38">IFERROR(_xlfn.IFS(AND(D38&gt;0,E38=""),"--",AND(F38&gt;0,G38=""),"--",VALUE(TEXT(E38-D38,"[h]:mm"))+VALUE(TEXT(G38-F38,"[h]:mm"))-VALUE(TEXT(H38,"[h]:mm"))=0,"",VALUE(TEXT(E38-D38,"[h]:mm"))+VALUE(TEXT(G38-F38,"[h]:mm"))-VALUE(TEXT(H38,"[h]:mm"))&lt;0,"-",TRUE,(E38-D38)+(G38-F38)-H38),"-")</f>
        <v/>
      </c>
      <c r="J38" s="475"/>
      <c r="K38" s="473"/>
      <c r="L38" s="473"/>
      <c r="M38" s="473"/>
      <c r="N38" s="473"/>
      <c r="O38" s="473"/>
      <c r="P38" s="473"/>
      <c r="Q38" s="474"/>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_xlfn.IFS(AND(D38="",F38="",COUNTA($J$38)=0),"○",AND(I38="",COUNTA($J$38)=1),IF(OR($I$38&lt;&gt;"",$I$39&lt;&gt;"",$I$40&lt;&gt;"",$I$41&lt;&gt;"",$I$42&lt;&gt;"",$I$43&lt;&gt;""),"○","△"),AND(I38&gt;0,COUNTA($J$38)=1),"○",AND(I38="-",COUNTA($J$38)=1),"✕",TRUE,"✕")</f>
        <v>○</v>
      </c>
      <c r="AC38" s="75"/>
      <c r="AD38" s="75" t="str">
        <f t="shared" si="0"/>
        <v>○</v>
      </c>
      <c r="AE38" s="75" t="str" cm="1">
        <f t="array" ref="AE38">_xlfn.IFS(AND(E38&gt;0,D38=""),"✕",AND(G38&gt;0,F38=""),"✕",AND(F38&gt;0,E38&gt;F38),"✕",TRUE,"○")</f>
        <v>○</v>
      </c>
      <c r="AF38" s="189" t="str" cm="1">
        <f t="array" ref="AF38">IF(OR($I$9="管理職/高プロ",$I$9="裁量",$I$9="固定残業代有"),IF(OR(C38="休日",C38="休暇"),IF(AND(D38="",E38="",F38="",G38="",H38="",$J$32=""),"○",_xlfn.IFS(OR(D38&lt;&gt;"",E38&lt;&gt;"",F38&lt;&gt;"",G38&lt;&gt;"",H38&lt;&gt;""),"✕",AND(OR($I$32&gt;0,$I$33&gt;0,$I$34&gt;0,$I$35&gt;0,$I$36&gt;0,$I$37&gt;0,$I$38&gt;0),COUNTA($J$32)=1),"○",TRUE,"✕")),"○"),"○")</f>
        <v>○</v>
      </c>
      <c r="AG38" s="75"/>
      <c r="AO38" s="30"/>
      <c r="AP38" s="30"/>
      <c r="AQ38" s="30"/>
      <c r="AR38" s="30"/>
      <c r="AS38" s="30"/>
    </row>
    <row r="39" spans="1:45" ht="17.100000000000001" customHeight="1">
      <c r="A39" s="7">
        <f>A38+1</f>
        <v>45957</v>
      </c>
      <c r="B39" s="46" t="str">
        <f t="shared" si="4"/>
        <v>月</v>
      </c>
      <c r="C39" s="95" t="s">
        <v>126</v>
      </c>
      <c r="D39" s="60"/>
      <c r="E39" s="15"/>
      <c r="F39" s="16"/>
      <c r="G39" s="17"/>
      <c r="H39" s="18"/>
      <c r="I39" s="6" t="str" cm="1">
        <f t="array" ref="I39">IFERROR(_xlfn.IFS(AND(D39&gt;0,E39=""),"--",AND(F39&gt;0,G39=""),"--",VALUE(TEXT(E39-D39,"[h]:mm"))+VALUE(TEXT(G39-F39,"[h]:mm"))-VALUE(TEXT(H39,"[h]:mm"))=0,"",VALUE(TEXT(E39-D39,"[h]:mm"))+VALUE(TEXT(G39-F39,"[h]:mm"))-VALUE(TEXT(H39,"[h]:mm"))&lt;0,"-",TRUE,(E39-D39)+(G39-F39)-H39),"-")</f>
        <v/>
      </c>
      <c r="J39" s="475"/>
      <c r="K39" s="473"/>
      <c r="L39" s="473"/>
      <c r="M39" s="473"/>
      <c r="N39" s="473"/>
      <c r="O39" s="473"/>
      <c r="P39" s="473"/>
      <c r="Q39" s="474"/>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_xlfn.IFS(AND(D39="",F39="",COUNTA($J$38)=0),"○",AND(I39="",COUNTA($J$38)=1),IF(OR($I$38&lt;&gt;"",$I$39&lt;&gt;"",$I$40&lt;&gt;"",$I$41&lt;&gt;"",$I$42&lt;&gt;"",$I$43&lt;&gt;""),"○","△"),AND(I39&gt;0,COUNTA($J$38)=1),"○",AND(I39="-",COUNTA($J$38)=1),"✕",TRUE,"✕")</f>
        <v>○</v>
      </c>
      <c r="AC39" s="75"/>
      <c r="AD39" s="75" t="str">
        <f t="shared" si="0"/>
        <v>○</v>
      </c>
      <c r="AE39" s="75" t="str" cm="1">
        <f t="array" ref="AE39">_xlfn.IFS(AND(E39&gt;0,D39=""),"✕",AND(G39&gt;0,F39=""),"✕",AND(F39&gt;0,E39&gt;F39),"✕",TRUE,"○")</f>
        <v>○</v>
      </c>
      <c r="AF39" s="189" t="str" cm="1">
        <f t="array" ref="AF39">IF(OR($I$9="管理職/高プロ",$I$9="裁量",$I$9="固定残業代有"),IF(OR(C39="休日",C39="休暇"),IF(AND(D39="",E39="",F39="",G39="",H39="",$J$39=""),"○",_xlfn.IFS(OR(D39&lt;&gt;"",E39&lt;&gt;"",F39&lt;&gt;"",G39&lt;&gt;"",H39&lt;&gt;""),"✕",AND(OR($I$39&gt;0,$I$40&gt;0,$I$41&gt;0,$I$42&gt;0,$I$43&gt;0),COUNTA($J$39)=1),"○",TRUE,"✕")),"○"),"○")</f>
        <v>○</v>
      </c>
      <c r="AG39" s="75"/>
      <c r="AO39" s="30"/>
      <c r="AP39" s="30"/>
      <c r="AQ39" s="30"/>
      <c r="AR39" s="30"/>
      <c r="AS39" s="30"/>
    </row>
    <row r="40" spans="1:45" ht="17.100000000000001" customHeight="1">
      <c r="A40" s="7">
        <f>A39+1</f>
        <v>45958</v>
      </c>
      <c r="B40" s="46" t="str">
        <f t="shared" si="4"/>
        <v>火</v>
      </c>
      <c r="C40" s="95" t="s">
        <v>126</v>
      </c>
      <c r="D40" s="60"/>
      <c r="E40" s="15"/>
      <c r="F40" s="16"/>
      <c r="G40" s="17"/>
      <c r="H40" s="18"/>
      <c r="I40" s="6" t="str" cm="1">
        <f t="array" ref="I40">IFERROR(_xlfn.IFS(AND(D40&gt;0,E40=""),"--",AND(F40&gt;0,G40=""),"--",VALUE(TEXT(E40-D40,"[h]:mm"))+VALUE(TEXT(G40-F40,"[h]:mm"))-VALUE(TEXT(H40,"[h]:mm"))=0,"",VALUE(TEXT(E40-D40,"[h]:mm"))+VALUE(TEXT(G40-F40,"[h]:mm"))-VALUE(TEXT(H40,"[h]:mm"))&lt;0,"-",TRUE,(E40-D40)+(G40-F40)-H40),"-")</f>
        <v/>
      </c>
      <c r="J40" s="475"/>
      <c r="K40" s="473"/>
      <c r="L40" s="473"/>
      <c r="M40" s="473"/>
      <c r="N40" s="473"/>
      <c r="O40" s="473"/>
      <c r="P40" s="473"/>
      <c r="Q40" s="474"/>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_xlfn.IFS(AND(D40="",F40="",COUNTA($J$38)=0),"○",AND(I40="",COUNTA($J$38)=1),IF(OR($I$38&lt;&gt;"",$I$39&lt;&gt;"",$I$40&lt;&gt;"",$I$41&lt;&gt;"",$I$42&lt;&gt;"",$I$43&lt;&gt;""),"○","△"),AND(I40&gt;0,COUNTA($J$38)=1),"○",AND(I40="-",COUNTA($J$38)=1),"✕",TRUE,"✕")</f>
        <v>○</v>
      </c>
      <c r="AC40" s="75"/>
      <c r="AD40" s="75" t="str">
        <f t="shared" si="0"/>
        <v>○</v>
      </c>
      <c r="AE40" s="75" t="str" cm="1">
        <f t="array" ref="AE40">_xlfn.IFS(AND(E40&gt;0,D40=""),"✕",AND(G40&gt;0,F40=""),"✕",AND(F40&gt;0,E40&gt;F40),"✕",TRUE,"○")</f>
        <v>○</v>
      </c>
      <c r="AF40" s="189" t="str" cm="1">
        <f t="array" ref="AF40">IF(OR($I$9="管理職/高プロ",$I$9="裁量",$I$9="固定残業代有"),IF(OR(C40="休日",C40="休暇"),IF(AND(D40="",E40="",F40="",G40="",H40="",$J$39=""),"○",_xlfn.IFS(OR(D40&lt;&gt;"",E40&lt;&gt;"",F40&lt;&gt;"",G40&lt;&gt;"",H40&lt;&gt;""),"✕",AND(OR($I$39&gt;0,$I$40&gt;0,$I$41&gt;0,$I$42&gt;0,$I$43&gt;0),COUNTA($J$39)=1),"○",TRUE,"✕")),"○"),"○")</f>
        <v>○</v>
      </c>
      <c r="AG40" s="75"/>
      <c r="AO40" s="30"/>
      <c r="AP40" s="30"/>
      <c r="AQ40" s="30"/>
      <c r="AR40" s="30"/>
      <c r="AS40" s="30"/>
    </row>
    <row r="41" spans="1:45" ht="17.100000000000001" customHeight="1">
      <c r="A41" s="7">
        <f>IF(DAY(A40+1)&lt;4,"",A40+1)</f>
        <v>45959</v>
      </c>
      <c r="B41" s="46" t="str">
        <f t="shared" si="4"/>
        <v>水</v>
      </c>
      <c r="C41" s="95" t="s">
        <v>126</v>
      </c>
      <c r="D41" s="61"/>
      <c r="E41" s="14"/>
      <c r="F41" s="16"/>
      <c r="G41" s="17"/>
      <c r="H41" s="18"/>
      <c r="I41" s="6" t="str" cm="1">
        <f t="array" ref="I41">IFERROR(_xlfn.IFS(AND(D41&gt;0,E41=""),"--",AND(F41&gt;0,G41=""),"--",VALUE(TEXT(E41-D41,"[h]:mm"))+VALUE(TEXT(G41-F41,"[h]:mm"))-VALUE(TEXT(H41,"[h]:mm"))=0,"",VALUE(TEXT(E41-D41,"[h]:mm"))+VALUE(TEXT(G41-F41,"[h]:mm"))-VALUE(TEXT(H41,"[h]:mm"))&lt;0,"-",TRUE,(E41-D41)+(G41-F41)-H41),"-")</f>
        <v/>
      </c>
      <c r="J41" s="475"/>
      <c r="K41" s="473"/>
      <c r="L41" s="473"/>
      <c r="M41" s="473"/>
      <c r="N41" s="473"/>
      <c r="O41" s="473"/>
      <c r="P41" s="473"/>
      <c r="Q41" s="474"/>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_xlfn.IFS(AND(D41="",F41="",COUNTA($J$38)=0),"○",AND(I41="",COUNTA($J$38)=1),IF(OR($I$38&lt;&gt;"",$I$39&lt;&gt;"",$I$40&lt;&gt;"",$I$41&lt;&gt;"",$I$42&lt;&gt;"",$I$43&lt;&gt;""),"○","△"),AND(I41&gt;0,COUNTA($J$38)=1),"○",AND(I41="-",COUNTA($J$38)=1),"✕",TRUE,"✕")</f>
        <v>○</v>
      </c>
      <c r="AC41" s="75"/>
      <c r="AD41" s="75" t="str">
        <f t="shared" si="0"/>
        <v>○</v>
      </c>
      <c r="AE41" s="75" t="str" cm="1">
        <f t="array" ref="AE41">_xlfn.IFS(AND(E41&gt;0,D41=""),"✕",AND(G41&gt;0,F41=""),"✕",AND(F41&gt;0,E41&gt;F41),"✕",TRUE,"○")</f>
        <v>○</v>
      </c>
      <c r="AF41" s="189" t="str" cm="1">
        <f t="array" ref="AF41">IF(OR($I$9="管理職/高プロ",$I$9="裁量",$I$9="固定残業代有"),IF(OR(C41="休日",C41="休暇"),IF(AND(D41="",E41="",F41="",G41="",H41="",$J$39=""),"○",_xlfn.IFS(OR(D41&lt;&gt;"",E41&lt;&gt;"",F41&lt;&gt;"",G41&lt;&gt;"",H41&lt;&gt;""),"✕",AND(OR($I$39&gt;0,$I$40&gt;0,$I$41&gt;0,$I$42&gt;0,$I$43&gt;0),COUNTA($J$39)=1),"○",TRUE,"✕")),"○"),"○")</f>
        <v>○</v>
      </c>
      <c r="AG41" s="75"/>
      <c r="AO41" s="30"/>
      <c r="AP41" s="30"/>
      <c r="AQ41" s="30"/>
      <c r="AR41" s="30"/>
      <c r="AS41" s="30"/>
    </row>
    <row r="42" spans="1:45" ht="17.100000000000001" customHeight="1">
      <c r="A42" s="7">
        <f>IF(DAY(A40+2)&lt;4,"",A40+2)</f>
        <v>45960</v>
      </c>
      <c r="B42" s="46" t="str">
        <f t="shared" si="4"/>
        <v>木</v>
      </c>
      <c r="C42" s="95" t="s">
        <v>126</v>
      </c>
      <c r="D42" s="60"/>
      <c r="E42" s="15"/>
      <c r="F42" s="16"/>
      <c r="G42" s="17"/>
      <c r="H42" s="18"/>
      <c r="I42" s="6" t="str" cm="1">
        <f t="array" ref="I42">IFERROR(_xlfn.IFS(AND(D42&gt;0,E42=""),"--",AND(F42&gt;0,G42=""),"--",VALUE(TEXT(E42-D42,"[h]:mm"))+VALUE(TEXT(G42-F42,"[h]:mm"))-VALUE(TEXT(H42,"[h]:mm"))=0,"",VALUE(TEXT(E42-D42,"[h]:mm"))+VALUE(TEXT(G42-F42,"[h]:mm"))-VALUE(TEXT(H42,"[h]:mm"))&lt;0,"-",TRUE,(E42-D42)+(G42-F42)-H42),"-")</f>
        <v/>
      </c>
      <c r="J42" s="475"/>
      <c r="K42" s="473"/>
      <c r="L42" s="473"/>
      <c r="M42" s="473"/>
      <c r="N42" s="473"/>
      <c r="O42" s="473"/>
      <c r="P42" s="473"/>
      <c r="Q42" s="474"/>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_xlfn.IFS(AND(D42="",F42="",COUNTA($J$38)=0),"○",AND(I42="",COUNTA($J$38)=1),IF(OR($I$38&lt;&gt;"",$I$39&lt;&gt;"",$I$40&lt;&gt;"",$I$41&lt;&gt;"",$I$42&lt;&gt;"",$I$43&lt;&gt;""),"○","△"),AND(I42&gt;0,COUNTA($J$38)=1),"○",AND(I42="-",COUNTA($J$38)=1),"✕",TRUE,"✕")</f>
        <v>○</v>
      </c>
      <c r="AC42" s="75"/>
      <c r="AD42" s="75" t="str">
        <f t="shared" si="0"/>
        <v>○</v>
      </c>
      <c r="AE42" s="75" t="str" cm="1">
        <f t="array" ref="AE42">_xlfn.IFS(AND(E42&gt;0,D42=""),"✕",AND(G42&gt;0,F42=""),"✕",AND(F42&gt;0,E42&gt;F42),"✕",TRUE,"○")</f>
        <v>○</v>
      </c>
      <c r="AF42" s="189" t="str" cm="1">
        <f t="array" ref="AF42">IF(OR($I$9="管理職/高プロ",$I$9="裁量",$I$9="固定残業代有"),IF(OR(C42="休日",C42="休暇"),IF(AND(D42="",E42="",F42="",G42="",H42="",$J$39=""),"○",_xlfn.IFS(OR(D42&lt;&gt;"",E42&lt;&gt;"",F42&lt;&gt;"",G42&lt;&gt;"",H42&lt;&gt;""),"✕",AND(OR($I$39&gt;0,$I$40&gt;0,$I$41&gt;0,$I$42&gt;0,$I$43&gt;0),COUNTA($J$39)=1),"○",TRUE,"✕")),"○"),"○")</f>
        <v>○</v>
      </c>
      <c r="AG42" s="75"/>
      <c r="AO42" s="30"/>
      <c r="AP42" s="30"/>
      <c r="AQ42" s="30"/>
      <c r="AR42" s="30"/>
      <c r="AS42" s="30"/>
    </row>
    <row r="43" spans="1:45" ht="17.100000000000001" customHeight="1" thickBot="1">
      <c r="A43" s="8">
        <f>IF(DAY(A40+3)&lt;4,"",A40+3)</f>
        <v>45961</v>
      </c>
      <c r="B43" s="48" t="str">
        <f t="shared" si="4"/>
        <v>金</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476"/>
      <c r="K43" s="477"/>
      <c r="L43" s="477"/>
      <c r="M43" s="477"/>
      <c r="N43" s="477"/>
      <c r="O43" s="477"/>
      <c r="P43" s="477"/>
      <c r="Q43" s="478"/>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_xlfn.IFS(AND(D43="",F43="",COUNTA($J$38)=0),"○",AND(I43="",COUNTA($J$38)=1),IF(OR($I$38&lt;&gt;"",$I$39&lt;&gt;"",$I$40&lt;&gt;"",$I$41&lt;&gt;"",$I$42&lt;&gt;"",$I$43&lt;&gt;""),"○","△"),AND(I43&gt;0,COUNTA($J$38)=1),"○",AND(I43="-",COUNTA($J$38)=1),"✕",TRUE,"✕")</f>
        <v>○</v>
      </c>
      <c r="AC43" s="75"/>
      <c r="AD43" s="75" t="str">
        <f t="shared" si="0"/>
        <v>○</v>
      </c>
      <c r="AE43" s="75" t="str" cm="1">
        <f t="array" ref="AE43">_xlfn.IFS(AND(E43&gt;0,D43=""),"✕",AND(G43&gt;0,F43=""),"✕",AND(F43&gt;0,E43&gt;F43),"✕",TRUE,"○")</f>
        <v>○</v>
      </c>
      <c r="AF43" s="189" t="str" cm="1">
        <f t="array" ref="AF43">IF(OR($I$9="管理職/高プロ",$I$9="裁量",$I$9="固定残業代有"),IF(OR(C43="休日",C43="休暇"),IF(AND(D43="",E43="",F43="",G43="",H43="",$J$39=""),"○",_xlfn.IFS(OR(D43&lt;&gt;"",E43&lt;&gt;"",F43&lt;&gt;"",G43&lt;&gt;"",H43&lt;&gt;""),"✕",AND(OR($I$39&gt;0,$I$40&gt;0,$I$41&gt;0,$I$42&gt;0,$I$43&gt;0),COUNTA($J$39)=1),"○",TRUE,"✕")),"○"),"○")</f>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352" t="s">
        <v>10</v>
      </c>
      <c r="B46" s="353"/>
      <c r="C46" s="353"/>
      <c r="D46" s="353"/>
      <c r="E46" s="353"/>
      <c r="F46" s="353"/>
      <c r="G46" s="353"/>
      <c r="H46" s="353"/>
      <c r="I46" s="353"/>
      <c r="J46" s="353"/>
      <c r="K46" s="353"/>
      <c r="L46" s="353"/>
      <c r="M46" s="353"/>
      <c r="N46" s="353"/>
      <c r="O46" s="353"/>
      <c r="P46" s="353"/>
      <c r="Q46" s="354"/>
      <c r="AO46" s="30"/>
      <c r="AP46" s="30"/>
      <c r="AQ46" s="30"/>
      <c r="AR46" s="30"/>
      <c r="AS46" s="30"/>
    </row>
    <row r="47" spans="1:45" ht="10.5" customHeight="1" thickBot="1">
      <c r="A47" s="41"/>
      <c r="B47" s="65"/>
      <c r="C47" s="65"/>
      <c r="D47" s="355"/>
      <c r="E47" s="355"/>
      <c r="F47" s="66"/>
      <c r="G47" s="66"/>
      <c r="H47" s="66"/>
      <c r="I47" s="66"/>
      <c r="J47" s="355"/>
      <c r="K47" s="355"/>
      <c r="L47" s="355"/>
      <c r="M47" s="355"/>
      <c r="N47" s="355"/>
      <c r="O47" s="355"/>
      <c r="P47" s="355"/>
      <c r="Q47" s="356"/>
      <c r="AO47" s="30"/>
      <c r="AP47" s="30"/>
      <c r="AQ47" s="30"/>
      <c r="AR47" s="30"/>
      <c r="AS47" s="30"/>
    </row>
    <row r="48" spans="1:45" ht="17.100000000000001" customHeight="1" thickBot="1">
      <c r="A48" s="11"/>
      <c r="B48" s="357" t="s">
        <v>12</v>
      </c>
      <c r="C48" s="358"/>
      <c r="D48" s="359"/>
      <c r="E48" s="360"/>
      <c r="F48" s="64" t="s">
        <v>13</v>
      </c>
      <c r="G48" s="361"/>
      <c r="H48" s="362"/>
      <c r="I48" s="362"/>
      <c r="J48" s="363"/>
      <c r="K48" s="64" t="s">
        <v>11</v>
      </c>
      <c r="L48" s="410"/>
      <c r="M48" s="362"/>
      <c r="N48" s="362"/>
      <c r="O48" s="362"/>
      <c r="P48" s="36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406" t="s">
        <v>55</v>
      </c>
      <c r="B50" s="406"/>
      <c r="C50" s="406"/>
      <c r="D50" s="406"/>
      <c r="E50" s="406"/>
      <c r="F50" s="406"/>
      <c r="G50" s="406"/>
      <c r="H50" s="406"/>
      <c r="I50" s="406"/>
      <c r="J50" s="406"/>
      <c r="K50" s="406"/>
      <c r="L50" s="406"/>
      <c r="M50" s="406"/>
      <c r="N50" s="406"/>
      <c r="O50" s="406"/>
      <c r="P50" s="406"/>
      <c r="Q50" s="406"/>
      <c r="AO50" s="30"/>
      <c r="AP50" s="30"/>
      <c r="AQ50" s="30"/>
      <c r="AR50" s="30"/>
      <c r="AS50" s="30"/>
    </row>
    <row r="51" spans="1:45" ht="21" customHeight="1">
      <c r="A51" s="407"/>
      <c r="B51" s="407"/>
      <c r="C51" s="407"/>
      <c r="D51" s="407"/>
      <c r="E51" s="407"/>
      <c r="F51" s="407"/>
      <c r="G51" s="407"/>
      <c r="H51" s="407"/>
      <c r="I51" s="407"/>
      <c r="J51" s="407"/>
      <c r="K51" s="407"/>
      <c r="L51" s="407"/>
      <c r="M51" s="407"/>
      <c r="N51" s="407"/>
      <c r="O51" s="407"/>
      <c r="P51" s="407"/>
      <c r="Q51" s="407"/>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408" t="s">
        <v>144</v>
      </c>
      <c r="M53" s="409"/>
      <c r="N53" s="220" t="s">
        <v>21</v>
      </c>
      <c r="O53" s="221"/>
      <c r="P53" s="221"/>
      <c r="Q53" s="221"/>
      <c r="AI53" s="76"/>
    </row>
    <row r="54" spans="1:45" ht="12" hidden="1" outlineLevel="1" thickBot="1">
      <c r="A54" s="222">
        <f>$B$10</f>
        <v>22</v>
      </c>
      <c r="B54" s="223">
        <f>G10</f>
        <v>0</v>
      </c>
      <c r="C54" s="223"/>
      <c r="D54" s="224">
        <f>N10</f>
        <v>0</v>
      </c>
      <c r="E54" s="224">
        <f>COUNTIF($C$13:$C$43,"休暇")</f>
        <v>0</v>
      </c>
      <c r="F54" s="225">
        <f>A54-E54</f>
        <v>22</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97" t="str" cm="1">
        <f t="array" ref="L54">_xlfn.IFS(N54="裁量労働制",L57,N54="固定残業制",L58,N54="管理職",L56,N54="一般従業員",L59,N54="(大学・国研等)管理職",L60,N54="(大学・国研等)裁量労働制",L61,TRUE,"-")</f>
        <v>-</v>
      </c>
      <c r="M54" s="398"/>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22</v>
      </c>
      <c r="B56" s="223">
        <f>B54</f>
        <v>0</v>
      </c>
      <c r="C56" s="223"/>
      <c r="D56" s="233"/>
      <c r="E56" s="224">
        <f>E54</f>
        <v>0</v>
      </c>
      <c r="F56" s="225">
        <f>A56-E56</f>
        <v>22</v>
      </c>
      <c r="G56" s="233">
        <f>G54</f>
        <v>0</v>
      </c>
      <c r="H56" s="224">
        <f>H54</f>
        <v>0</v>
      </c>
      <c r="I56" s="224">
        <f>I54</f>
        <v>0</v>
      </c>
      <c r="J56" s="233">
        <f>J54</f>
        <v>0</v>
      </c>
      <c r="K56" s="219"/>
      <c r="L56" s="397">
        <f>ROUNDDOWN(IF((B56*F56-G56)&gt;=(H56+I56+J56),H56+J56,IF((B56*F56-G56)&lt;=(H56+I56+J56),(B56*F56-G56)*(H56+J56)/(H56+I56+J56))),2)</f>
        <v>0</v>
      </c>
      <c r="M56" s="398"/>
      <c r="N56" s="228" t="s">
        <v>84</v>
      </c>
      <c r="O56" s="228"/>
      <c r="P56" s="228"/>
      <c r="Q56" s="228"/>
    </row>
    <row r="57" spans="1:45" ht="12" hidden="1" outlineLevel="1" thickBot="1">
      <c r="A57" s="222">
        <f>A54</f>
        <v>22</v>
      </c>
      <c r="B57" s="223">
        <f>B54</f>
        <v>0</v>
      </c>
      <c r="C57" s="223"/>
      <c r="D57" s="234">
        <f>D54</f>
        <v>0</v>
      </c>
      <c r="E57" s="224">
        <f>E54</f>
        <v>0</v>
      </c>
      <c r="F57" s="225">
        <f>A57-E57</f>
        <v>22</v>
      </c>
      <c r="G57" s="233">
        <f>G54</f>
        <v>0</v>
      </c>
      <c r="H57" s="224">
        <f>H54</f>
        <v>0</v>
      </c>
      <c r="I57" s="224">
        <f>I54</f>
        <v>0</v>
      </c>
      <c r="J57" s="224">
        <f>J54</f>
        <v>0</v>
      </c>
      <c r="K57" s="219"/>
      <c r="L57" s="397">
        <f>ROUNDDOWN(IF((D57*F57-G57)&gt;=(H57+I57),H57,IF((D57*F57-G57)&lt;(H57+I57),(D57*F57-G57)/(H57+I57)*H57))+J57,2)</f>
        <v>0</v>
      </c>
      <c r="M57" s="398"/>
      <c r="N57" s="228" t="s">
        <v>16</v>
      </c>
      <c r="O57" s="228"/>
      <c r="P57" s="228"/>
      <c r="Q57" s="228"/>
    </row>
    <row r="58" spans="1:45" ht="12" hidden="1" outlineLevel="1" thickBot="1">
      <c r="A58" s="222">
        <f>A54</f>
        <v>22</v>
      </c>
      <c r="B58" s="223">
        <f>B54</f>
        <v>0</v>
      </c>
      <c r="C58" s="223"/>
      <c r="D58" s="234">
        <f>D54</f>
        <v>0</v>
      </c>
      <c r="E58" s="224">
        <f>E54</f>
        <v>0</v>
      </c>
      <c r="F58" s="225">
        <f>A58-E58</f>
        <v>22</v>
      </c>
      <c r="G58" s="233">
        <f>G54</f>
        <v>0</v>
      </c>
      <c r="H58" s="224">
        <f>H54</f>
        <v>0</v>
      </c>
      <c r="I58" s="224">
        <f>I54</f>
        <v>0</v>
      </c>
      <c r="J58" s="224">
        <f>J54</f>
        <v>0</v>
      </c>
      <c r="K58" s="219"/>
      <c r="L58" s="397">
        <f>ROUNDDOWN(IF((B58*F58-G58)&gt;=(H58+I58),H58,IF((H58+I58)&lt;(B58*F58-G58+D58),(B58*F58-G58)*H58/(H58+I58),(B58*F58-G58)*H58/(H58+I58)+((H58+I58)-(B58*F58-G58+D58))*H58/(H58+I58)))+J58,2)</f>
        <v>0</v>
      </c>
      <c r="M58" s="398"/>
      <c r="N58" s="228" t="s">
        <v>17</v>
      </c>
      <c r="O58" s="228"/>
      <c r="P58" s="228"/>
      <c r="Q58" s="228"/>
    </row>
    <row r="59" spans="1:45" ht="12" hidden="1" outlineLevel="1" thickBot="1">
      <c r="A59" s="235"/>
      <c r="B59" s="235"/>
      <c r="C59" s="235"/>
      <c r="D59" s="236"/>
      <c r="E59" s="236"/>
      <c r="F59" s="236"/>
      <c r="G59" s="236"/>
      <c r="H59" s="236"/>
      <c r="I59" s="236"/>
      <c r="J59" s="236"/>
      <c r="K59" s="235"/>
      <c r="L59" s="397">
        <f>H54+J54</f>
        <v>0</v>
      </c>
      <c r="M59" s="398"/>
      <c r="N59" s="228" t="s">
        <v>18</v>
      </c>
      <c r="O59" s="228"/>
      <c r="P59" s="228"/>
      <c r="Q59" s="228"/>
    </row>
    <row r="60" spans="1:45" ht="14.25" hidden="1" outlineLevel="1" thickBot="1">
      <c r="A60" s="222">
        <f>A54</f>
        <v>22</v>
      </c>
      <c r="B60" s="223">
        <f>B54</f>
        <v>0</v>
      </c>
      <c r="C60" s="223"/>
      <c r="D60" s="234"/>
      <c r="E60" s="224">
        <f>E54</f>
        <v>0</v>
      </c>
      <c r="F60" s="225">
        <f>A60-E60</f>
        <v>22</v>
      </c>
      <c r="G60" s="233"/>
      <c r="H60" s="224">
        <f>H54</f>
        <v>0</v>
      </c>
      <c r="I60" s="224">
        <f>I54</f>
        <v>0</v>
      </c>
      <c r="J60" s="224">
        <f>J54</f>
        <v>0</v>
      </c>
      <c r="K60" s="219"/>
      <c r="L60" s="397">
        <f>ROUNDDOWN(IF((A60*B60)&gt;=(H60+J60+I60),(A60*B60),IF((A60*B60)&lt;(H60+J60+I60),(H60+J60+I60))),2)</f>
        <v>0</v>
      </c>
      <c r="M60" s="399"/>
      <c r="N60" s="237" t="s">
        <v>108</v>
      </c>
      <c r="O60" s="228"/>
      <c r="P60" s="228"/>
      <c r="Q60" s="228"/>
    </row>
    <row r="61" spans="1:45" ht="14.25" hidden="1" outlineLevel="1" thickBot="1">
      <c r="A61" s="222">
        <f>A54</f>
        <v>22</v>
      </c>
      <c r="B61" s="223">
        <f>B54</f>
        <v>0</v>
      </c>
      <c r="C61" s="223"/>
      <c r="D61" s="234">
        <f>D54</f>
        <v>0</v>
      </c>
      <c r="E61" s="224">
        <f>E54</f>
        <v>0</v>
      </c>
      <c r="F61" s="225">
        <f>A61-E61</f>
        <v>22</v>
      </c>
      <c r="G61" s="233">
        <f>G54</f>
        <v>0</v>
      </c>
      <c r="H61" s="224">
        <f>H54</f>
        <v>0</v>
      </c>
      <c r="I61" s="224">
        <f>I54</f>
        <v>0</v>
      </c>
      <c r="J61" s="224">
        <f>J54</f>
        <v>0</v>
      </c>
      <c r="K61" s="219"/>
      <c r="L61" s="397">
        <f>ROUNDDOWN(IF((A61*D61)+G61&gt;=(H61+J61+I61),(A61*D61)+G61,IF((A61*D61)+G61&lt;(H61+J61+I61),(H61+J61+I61))),2)</f>
        <v>0</v>
      </c>
      <c r="M61" s="399"/>
      <c r="N61" s="237" t="s">
        <v>109</v>
      </c>
      <c r="O61" s="228"/>
      <c r="P61" s="228"/>
      <c r="Q61" s="228"/>
    </row>
    <row r="62" spans="1:45" ht="12" hidden="1" outlineLevel="1" thickBot="1">
      <c r="A62" s="235"/>
      <c r="B62" s="235"/>
      <c r="C62" s="235"/>
      <c r="D62" s="235"/>
      <c r="E62" s="235"/>
      <c r="F62" s="235"/>
      <c r="G62" s="235"/>
      <c r="H62" s="235"/>
      <c r="I62" s="235"/>
      <c r="J62" s="235"/>
      <c r="K62" s="235"/>
      <c r="L62" s="238"/>
      <c r="M62" s="238"/>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40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01"/>
      <c r="D64" s="402" t="str" cm="1">
        <f t="array" ref="D64">IF(AND(B95="",B126="",B157=""),"●",IF(_xlfn.IFS($N$54="管理職",B95,$N$54="裁量労働制",B126,$N$54="固定残業制",B157,TRUE,"")=0,"",_xlfn.IFS($N$54="管理職",B95,$N$54="裁量労働制",B126,$N$54="固定残業制",B157,TRUE,"")))</f>
        <v/>
      </c>
      <c r="E64" s="403"/>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40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05"/>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424"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25"/>
      <c r="N68" s="425"/>
      <c r="O68" s="426"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7"/>
      <c r="Q68" s="119"/>
    </row>
    <row r="69" spans="1:18" ht="16.5" customHeight="1">
      <c r="A69" s="115"/>
      <c r="B69" s="428"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9"/>
      <c r="D69" s="430"/>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1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1"/>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414" t="str" cm="1">
        <f t="array" ref="B71">IF(AND(B101="",B132="",B163=""),"●",IF(_xlfn.IFS($N$54="管理職",B101,$N$54="裁量労働制",B132,$N$54="固定残業制",B163,TRUE,"")=0,"",_xlfn.IFS($N$54="管理職",B101,$N$54="裁量労働制",B132,$N$54="固定残業制",B163,TRUE,"")))</f>
        <v/>
      </c>
      <c r="C71" s="414"/>
      <c r="D71" s="414"/>
      <c r="E71" s="414"/>
      <c r="F71" s="414"/>
      <c r="G71" s="432" t="str" cm="1">
        <f t="array" ref="G71">IF(AND(H101="",H132="",H163=""),"●",IF(_xlfn.IFS($N$54="管理職",H101,$N$54="裁量労働制",H132,$N$54="固定残業制",H163,TRUE,"")=0,"",_xlfn.IFS($N$54="管理職",H101,$N$54="裁量労働制",H132,$N$54="固定残業制",H163,TRUE,"")))</f>
        <v/>
      </c>
      <c r="H71" s="432"/>
      <c r="I71" s="80"/>
      <c r="J71" s="80"/>
      <c r="K71" s="239"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411" t="str" cm="1">
        <f t="array" ref="B72">IF(AND(B102="",B133="",B164=""),"●",IF(_xlfn.IFS($N$54="管理職",B102,$N$54="裁量労働制",B133,$N$54="固定残業制",B164,TRUE,"")=0,"",_xlfn.IFS($N$54="管理職",B102,$N$54="裁量労働制",B133,$N$54="固定残業制",B164,TRUE,"")))</f>
        <v/>
      </c>
      <c r="C72" s="412"/>
      <c r="D72" s="413"/>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0"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414" t="str" cm="1">
        <f t="array" ref="B76">IF(AND(B106="",B137="",B166=""),"●",IF(_xlfn.IFS($N$54="管理職",B106,$N$54="裁量労働制",B137,$N$54="固定残業制",B166,TRUE,"")=0,"",_xlfn.IFS($N$54="管理職",B106,$N$54="裁量労働制",B137,$N$54="固定残業制",B166,TRUE,"")))</f>
        <v/>
      </c>
      <c r="C76" s="414"/>
      <c r="D76" s="414"/>
      <c r="E76" s="414"/>
      <c r="F76" s="414"/>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415" t="str" cm="1">
        <f t="array" ref="B78">IF(AND(B108="",B139="",B168=""),"●",IF(_xlfn.IFS($N$54="管理職",B108,$N$54="裁量労働制",B139,$N$54="固定残業制",B168,TRUE,"")=0,"",_xlfn.IFS($N$54="管理職",B108,$N$54="裁量労働制",B139,$N$54="固定残業制",B168,TRUE,"")))</f>
        <v/>
      </c>
      <c r="C78" s="416"/>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2"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417" t="str" cm="1">
        <f t="array" ref="B83">IF(AND(B114="",B145="",B174=""),"●",IF(_xlfn.IFS($N$54="管理職",B114,$N$54="裁量労働制",B145,$N$54="固定残業制",B174,TRUE,"")=0,"",_xlfn.IFS($N$54="管理職",B114,$N$54="裁量労働制",B145,$N$54="固定残業制",B174,TRUE,"")))</f>
        <v/>
      </c>
      <c r="C83" s="418"/>
      <c r="D83" s="418"/>
      <c r="E83" s="419"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420"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421" t="str" cm="1">
        <f t="array" ref="B84">IF(AND(B115="",B146="",B175=""),"●",IF(_xlfn.IFS($N$54="管理職",B115,$N$54="裁量労働制",B146,$N$54="固定残業制",B175,TRUE,"")=0,"",_xlfn.IFS($N$54="管理職",B115,$N$54="裁量労働制",B146,$N$54="固定残業制",B175,TRUE,"")))</f>
        <v/>
      </c>
      <c r="C84" s="422" t="str" cm="1">
        <f t="array" ref="C84">IF(AND(C115="",C146="",C175=""),"●",IF(_xlfn.IFS($N$54="管理職",C115,$N$54="裁量労働制",C146,$N$54="固定残業制",C175,TRUE,"")=0,"",_xlfn.IFS($N$54="管理職",C115,$N$54="裁量労働制",C146,$N$54="固定残業制",C175,TRUE,"")))</f>
        <v>●</v>
      </c>
      <c r="D84" s="423"/>
      <c r="E84" s="418"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420"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417" t="str" cm="1">
        <f t="array" ref="B87">IF(AND(B118="",B149="",B178=""),"●",IF(_xlfn.IFS($N$54="管理職",B118,$N$54="裁量労働制",B149,$N$54="固定残業制",B178,TRUE,"")=0,"",_xlfn.IFS($N$54="管理職",B118,$N$54="裁量労働制",B149,$N$54="固定残業制",B178,TRUE,"")))</f>
        <v/>
      </c>
      <c r="C87" s="418"/>
      <c r="D87" s="418"/>
      <c r="E87" s="419"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420"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421" t="str" cm="1">
        <f t="array" ref="B88">IF(AND(B119="",B150="",B179=""),"●",IF(_xlfn.IFS($N$54="管理職",B119,$N$54="裁量労働制",B150,$N$54="固定残業制",B179,TRUE,"")=0,"",_xlfn.IFS($N$54="管理職",B119,$N$54="裁量労働制",B150,$N$54="固定残業制",B179,TRUE,"")))</f>
        <v/>
      </c>
      <c r="C88" s="422" t="str" cm="1">
        <f t="array" ref="C88">IF(AND(C119="",C150="",C179=""),"●",IF(_xlfn.IFS($N$54="管理職",C119,$N$54="裁量労働制",C150,$N$54="固定残業制",C179,TRUE,"")=0,"",_xlfn.IFS($N$54="管理職",C119,$N$54="裁量労働制",C150,$N$54="固定残業制",C179,TRUE,"")))</f>
        <v>●</v>
      </c>
      <c r="D88" s="423"/>
      <c r="E88" s="418"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420"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419" t="str" cm="1">
        <f t="array" ref="G90">IF(AND(G121="",G152="",G181=""),"●",IF(_xlfn.IFS($N$54="管理職",G121,$N$54="裁量労働制",G152,$N$54="固定残業制",G181,TRUE,"")=0,"",_xlfn.IFS($N$54="管理職",G121,$N$54="裁量労働制",G152,$N$54="固定残業制",G181,TRUE,"")))</f>
        <v/>
      </c>
      <c r="H90" s="3"/>
      <c r="I90" s="3"/>
      <c r="J90" s="243" t="str" cm="1">
        <f t="array" ref="J90">IF(AND(J121="",J152="",J181=""),"●",IF(_xlfn.IFS($N$54="管理職",J121,$N$54="裁量労働制",J152,$N$54="固定残業制",J181,TRUE,"")=0,"",_xlfn.IFS($N$54="管理職",J121,$N$54="裁量労働制",J152,$N$54="固定残業制",J181,TRUE,"")))</f>
        <v/>
      </c>
      <c r="K90" s="88"/>
      <c r="L90" s="44"/>
      <c r="M90" s="440" t="str" cm="1">
        <f t="array" ref="M90">IF(AND(M121="",M152="",M181=""),"●",IF(_xlfn.IFS($N$54="管理職",M121,$N$54="裁量労働制",M152,$N$54="固定残業制",M181,TRUE,"")=0,"",_xlfn.IFS($N$54="管理職",M121,$N$54="裁量労働制",M152,$N$54="固定残業制",M181,TRUE,"")))</f>
        <v/>
      </c>
      <c r="N90" s="441"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442" t="str" cm="1">
        <f t="array" ref="B91">IF(AND(B122="",B153="",B182=""),"●",IF(_xlfn.IFS($N$54="管理職",B122,$N$54="裁量労働制",B153,$N$54="固定残業制",B182,TRUE,"")=0,"",_xlfn.IFS($N$54="管理職",B122,$N$54="裁量労働制",B153,$N$54="固定残業制",B182,TRUE,"")))</f>
        <v/>
      </c>
      <c r="C91" s="423" t="str" cm="1">
        <f t="array" ref="C91">IF(AND(C122="",C153="",C182=""),"●",IF(_xlfn.IFS($N$54="管理職",C122,$N$54="裁量労働制",C153,$N$54="固定残業制",C182,TRUE,"")=0,"",_xlfn.IFS($N$54="管理職",C122,$N$54="裁量労働制",C153,$N$54="固定残業制",C182,TRUE,"")))</f>
        <v>●</v>
      </c>
      <c r="D91" s="139"/>
      <c r="E91" s="87"/>
      <c r="F91" s="244" t="str" cm="1">
        <f t="array" ref="F91">IF(AND(F122="",F153="",F182=""),"●",IF(_xlfn.IFS($N$54="管理職",F122,$N$54="裁量労働制",F153,$N$54="固定残業制",F182,TRUE,"")=0,"",_xlfn.IFS($N$54="管理職",F122,$N$54="裁量労働制",F153,$N$54="固定残業制",F182,TRUE,"")))</f>
        <v/>
      </c>
      <c r="G91" s="418"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50" t="s">
        <v>56</v>
      </c>
      <c r="B93" s="245" t="s">
        <v>135</v>
      </c>
      <c r="C93" s="246"/>
      <c r="D93" s="247"/>
      <c r="E93" s="247"/>
      <c r="F93" s="247"/>
      <c r="G93" s="247"/>
      <c r="H93" s="247"/>
      <c r="I93" s="247"/>
      <c r="J93" s="248"/>
      <c r="K93" s="248"/>
      <c r="L93" s="248"/>
      <c r="M93" s="248"/>
      <c r="N93" s="248"/>
      <c r="O93" s="248"/>
      <c r="P93" s="248"/>
      <c r="Q93" s="251"/>
    </row>
    <row r="94" spans="1:18" ht="16.5" hidden="1" outlineLevel="1">
      <c r="A94" s="252"/>
      <c r="B94" s="253" t="str">
        <f>$A$53</f>
        <v>所定労働日数(日/月)</v>
      </c>
      <c r="C94" s="249"/>
      <c r="D94" s="252"/>
      <c r="E94" s="236">
        <f>$A$54</f>
        <v>22</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22</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464">
        <f>O95</f>
        <v>0</v>
      </c>
      <c r="C99" s="465"/>
      <c r="D99" s="275"/>
      <c r="E99" s="276" t="str" cm="1">
        <f t="array" ref="E99">_xlfn.IFS(B99&lt;G99,"＜",B99&gt;=G99,"≧",TRUE,"")</f>
        <v>≧</v>
      </c>
      <c r="F99" s="257"/>
      <c r="G99" s="277">
        <f>$H$54+$I$54+$J$54</f>
        <v>0</v>
      </c>
      <c r="H99" s="252" t="s">
        <v>57</v>
      </c>
      <c r="I99" s="263" t="s">
        <v>58</v>
      </c>
      <c r="J99" s="277">
        <f>$H$54</f>
        <v>0</v>
      </c>
      <c r="K99" s="276" t="s">
        <v>86</v>
      </c>
      <c r="L99" s="439">
        <f>$I$54</f>
        <v>0</v>
      </c>
      <c r="M99" s="46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49"/>
      <c r="D100" s="275"/>
      <c r="E100" s="275"/>
      <c r="F100" s="275"/>
      <c r="G100" s="252"/>
      <c r="H100" s="277"/>
      <c r="I100" s="275" t="s">
        <v>87</v>
      </c>
      <c r="J100" s="275" t="s">
        <v>87</v>
      </c>
      <c r="K100" s="275" t="s">
        <v>87</v>
      </c>
      <c r="L100" s="249"/>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49"/>
      <c r="D101" s="275"/>
      <c r="E101" s="276"/>
      <c r="F101" s="266"/>
      <c r="G101" s="257"/>
      <c r="H101" s="277"/>
      <c r="I101" s="252"/>
      <c r="J101" s="263"/>
      <c r="K101" s="277"/>
      <c r="L101" s="249"/>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49"/>
      <c r="D102" s="275"/>
      <c r="E102" s="276"/>
      <c r="F102" s="277">
        <f>$H$54</f>
        <v>0</v>
      </c>
      <c r="G102" s="263"/>
      <c r="H102" s="252" t="s">
        <v>86</v>
      </c>
      <c r="I102" s="257"/>
      <c r="J102" s="256" t="str">
        <f>$J$53</f>
        <v>休日NEDO従事時間(h/月)</v>
      </c>
      <c r="K102" s="277"/>
      <c r="L102" s="249"/>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49"/>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49"/>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49"/>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49"/>
      <c r="D106" s="275"/>
      <c r="E106" s="219"/>
      <c r="F106" s="266"/>
      <c r="G106" s="277"/>
      <c r="H106" s="249"/>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439"/>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433">
        <f>O95</f>
        <v>0</v>
      </c>
      <c r="C108" s="434"/>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438"/>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49"/>
      <c r="D125" s="252"/>
      <c r="E125" s="236">
        <f>$A$54</f>
        <v>22</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22</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433">
        <f>O126</f>
        <v>0</v>
      </c>
      <c r="C130" s="434"/>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49"/>
      <c r="D131" s="275" t="s">
        <v>87</v>
      </c>
      <c r="E131" s="275" t="s">
        <v>87</v>
      </c>
      <c r="F131" s="275" t="s">
        <v>87</v>
      </c>
      <c r="G131" s="252"/>
      <c r="H131" s="277"/>
      <c r="I131" s="252"/>
      <c r="J131" s="263"/>
      <c r="K131" s="277"/>
      <c r="L131" s="249"/>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49"/>
      <c r="D132" s="275"/>
      <c r="E132" s="276"/>
      <c r="F132" s="266"/>
      <c r="G132" s="257"/>
      <c r="H132" s="277"/>
      <c r="I132" s="252"/>
      <c r="J132" s="263"/>
      <c r="K132" s="277"/>
      <c r="L132" s="249"/>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49"/>
      <c r="D133" s="275"/>
      <c r="E133" s="276"/>
      <c r="F133" s="277">
        <f>$H$54</f>
        <v>0</v>
      </c>
      <c r="G133" s="263"/>
      <c r="H133" s="277"/>
      <c r="I133" s="252"/>
      <c r="J133" s="263"/>
      <c r="K133" s="277"/>
      <c r="L133" s="249"/>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49"/>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49"/>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49"/>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49"/>
      <c r="D137" s="275"/>
      <c r="E137" s="219"/>
      <c r="F137" s="266"/>
      <c r="G137" s="277"/>
      <c r="H137" s="249"/>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49"/>
      <c r="J138" s="230"/>
      <c r="K138" s="232">
        <f>$H$54</f>
        <v>0</v>
      </c>
      <c r="L138" s="219"/>
      <c r="M138" s="435"/>
      <c r="N138" s="261"/>
      <c r="O138" s="437"/>
      <c r="P138" s="439"/>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433">
        <f>$O$126</f>
        <v>0</v>
      </c>
      <c r="C139" s="434"/>
      <c r="D139" s="275"/>
      <c r="E139" s="261" t="s">
        <v>51</v>
      </c>
      <c r="F139" s="300" t="str">
        <f>"("&amp;$H$138&amp;" "&amp;$K$138&amp;" + "&amp;$I$53&amp;" "&amp;$I$54&amp;")"</f>
        <v>(NEDO事業の従事時間(h/月) 0 + 他の公的事業従事時間(h/月) 0)</v>
      </c>
      <c r="G139" s="291"/>
      <c r="H139" s="292"/>
      <c r="I139" s="292"/>
      <c r="J139" s="292"/>
      <c r="K139" s="292"/>
      <c r="L139" s="292"/>
      <c r="M139" s="436"/>
      <c r="N139" s="296"/>
      <c r="O139" s="438"/>
      <c r="P139" s="438"/>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49"/>
      <c r="D156" s="252"/>
      <c r="E156" s="301">
        <f>A54</f>
        <v>22</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22</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462"/>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445" t="str">
        <f>TEXT($B$58*$F$58-G58,"###.00")&amp;" /固定除く"</f>
        <v>.00 /固定除く</v>
      </c>
      <c r="C161" s="438"/>
      <c r="D161" s="438"/>
      <c r="E161" s="276" t="str" cm="1">
        <f t="array" ref="E161">_xlfn.IFS(($B$58*$F$58-G58)&lt;G161,"＜",($B$58*$F$58-G58)&gt;=G161,"≧",TRUE,"")</f>
        <v>≧</v>
      </c>
      <c r="F161" s="257"/>
      <c r="G161" s="277">
        <f>$H$54+$I$54</f>
        <v>0</v>
      </c>
      <c r="H161" s="303" t="s">
        <v>57</v>
      </c>
      <c r="I161" s="263"/>
      <c r="J161" s="463">
        <f>$H$54</f>
        <v>0</v>
      </c>
      <c r="K161" s="438"/>
      <c r="L161" s="308"/>
      <c r="M161" s="296"/>
      <c r="N161" s="303" t="s">
        <v>61</v>
      </c>
      <c r="O161" s="296">
        <f>$I$54</f>
        <v>0</v>
      </c>
      <c r="P161" s="462"/>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49"/>
      <c r="D162" s="275"/>
      <c r="E162" s="276"/>
      <c r="F162" s="257"/>
      <c r="G162" s="252"/>
      <c r="H162" s="277"/>
      <c r="I162" s="252"/>
      <c r="J162" s="263"/>
      <c r="K162" s="277"/>
      <c r="L162" s="249"/>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437"/>
      <c r="P163" s="462"/>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445" t="str">
        <f>TEXT($B$58*$F$58+$D$58-G58,"###.00")&amp;" /固定含む"</f>
        <v>.00 /固定含む</v>
      </c>
      <c r="C164" s="438"/>
      <c r="D164" s="438"/>
      <c r="E164" s="276" t="str" cm="1">
        <f t="array" ref="E164">_xlfn.IFS(($B$58*$F$58+$D$58-G58)&lt;G164,"＜",($B$58*$F$58+$D$58-G58)&gt;=G164,"≧",TRUE,"")</f>
        <v>≧</v>
      </c>
      <c r="F164" s="257"/>
      <c r="G164" s="277">
        <f>$H$54+$I$54</f>
        <v>0</v>
      </c>
      <c r="H164" s="303" t="s">
        <v>57</v>
      </c>
      <c r="I164" s="277"/>
      <c r="J164" s="310">
        <f>$H$54</f>
        <v>0</v>
      </c>
      <c r="K164" s="276"/>
      <c r="L164" s="311" t="s">
        <v>61</v>
      </c>
      <c r="M164" s="296"/>
      <c r="N164" s="296">
        <f>$I$54</f>
        <v>0</v>
      </c>
      <c r="O164" s="438"/>
      <c r="P164" s="462"/>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49"/>
      <c r="D165" s="275" t="s">
        <v>87</v>
      </c>
      <c r="E165" s="275" t="s">
        <v>87</v>
      </c>
      <c r="F165" s="275" t="s">
        <v>87</v>
      </c>
      <c r="G165" s="252"/>
      <c r="H165" s="277"/>
      <c r="I165" s="252"/>
      <c r="J165" s="263"/>
      <c r="K165" s="277"/>
      <c r="L165" s="249"/>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49"/>
      <c r="D166" s="275" t="s">
        <v>87</v>
      </c>
      <c r="E166" s="275" t="s">
        <v>87</v>
      </c>
      <c r="F166" s="275" t="s">
        <v>87</v>
      </c>
      <c r="G166" s="252"/>
      <c r="H166" s="277"/>
      <c r="I166" s="252"/>
      <c r="J166" s="263"/>
      <c r="K166" s="277"/>
      <c r="L166" s="249"/>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49"/>
      <c r="D167" s="275" t="s">
        <v>87</v>
      </c>
      <c r="E167" s="275" t="s">
        <v>87</v>
      </c>
      <c r="F167" s="275" t="s">
        <v>87</v>
      </c>
      <c r="G167" s="252"/>
      <c r="H167" s="277"/>
      <c r="I167" s="235"/>
      <c r="J167" s="263"/>
      <c r="K167" s="277"/>
      <c r="L167" s="249"/>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49"/>
      <c r="D168" s="275" t="s">
        <v>87</v>
      </c>
      <c r="E168" s="275" t="s">
        <v>87</v>
      </c>
      <c r="F168" s="275" t="s">
        <v>87</v>
      </c>
      <c r="G168" s="252"/>
      <c r="H168" s="277"/>
      <c r="I168" s="252"/>
      <c r="J168" s="263"/>
      <c r="K168" s="277"/>
      <c r="L168" s="249"/>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49"/>
      <c r="D169" s="275"/>
      <c r="E169" s="275"/>
      <c r="F169" s="275"/>
      <c r="G169" s="252"/>
      <c r="H169" s="277"/>
      <c r="I169" s="252"/>
      <c r="J169" s="263"/>
      <c r="K169" s="277"/>
      <c r="L169" s="249"/>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49"/>
      <c r="C170" s="249"/>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49"/>
      <c r="D171" s="275"/>
      <c r="E171" s="276"/>
      <c r="F171" s="277">
        <f>H54</f>
        <v>0</v>
      </c>
      <c r="G171" s="263"/>
      <c r="H171" s="277"/>
      <c r="I171" s="252"/>
      <c r="J171" s="263"/>
      <c r="K171" s="277"/>
      <c r="L171" s="249"/>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49"/>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49"/>
      <c r="C173" s="249"/>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437" t="s">
        <v>51</v>
      </c>
      <c r="F174" s="252"/>
      <c r="G174" s="252"/>
      <c r="H174" s="267" t="str">
        <f>$H$53</f>
        <v>NEDO事業の従事時間(h/月)</v>
      </c>
      <c r="I174" s="249"/>
      <c r="J174" s="230"/>
      <c r="K174" s="232">
        <f>$H$54</f>
        <v>0</v>
      </c>
      <c r="L174" s="219"/>
      <c r="M174" s="219"/>
      <c r="N174" s="461"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445" t="str">
        <f>TEXT($B$58*$F$58-G58,"###.00")&amp;" /固定除く"</f>
        <v>.00 /固定除く</v>
      </c>
      <c r="C175" s="438"/>
      <c r="D175" s="438"/>
      <c r="E175" s="438"/>
      <c r="F175" s="300" t="str">
        <f>H174&amp;" "&amp;K$174&amp;" + "&amp;$I$53&amp;" "&amp;$I$54</f>
        <v>NEDO事業の従事時間(h/月) 0 + 他の公的事業従事時間(h/月) 0</v>
      </c>
      <c r="G175" s="291"/>
      <c r="H175" s="292"/>
      <c r="I175" s="292"/>
      <c r="J175" s="292"/>
      <c r="K175" s="292"/>
      <c r="L175" s="292"/>
      <c r="M175" s="219"/>
      <c r="N175" s="461"/>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49"/>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49"/>
      <c r="C177" s="249"/>
      <c r="D177" s="275"/>
      <c r="E177" s="219"/>
      <c r="F177" s="266"/>
      <c r="G177" s="277"/>
      <c r="H177" s="249"/>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437" t="s">
        <v>51</v>
      </c>
      <c r="F178" s="252"/>
      <c r="G178" s="252"/>
      <c r="H178" s="267" t="str">
        <f>$H$53</f>
        <v>NEDO事業の従事時間(h/月)</v>
      </c>
      <c r="I178" s="249"/>
      <c r="J178" s="230"/>
      <c r="K178" s="232">
        <f>$H$54</f>
        <v>0</v>
      </c>
      <c r="L178" s="219"/>
      <c r="M178" s="219"/>
      <c r="N178" s="461"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445" t="str">
        <f>TEXT($B$58*$F$58-G58,"###.00")&amp;" /固定除く"</f>
        <v>.00 /固定除く</v>
      </c>
      <c r="C179" s="438"/>
      <c r="D179" s="438"/>
      <c r="E179" s="438"/>
      <c r="F179" s="300" t="str">
        <f>H178&amp;" "&amp;K$174&amp;" + "&amp;$I$53&amp;" "&amp;$I$54</f>
        <v>NEDO事業の従事時間(h/月) 0 + 他の公的事業従事時間(h/月) 0</v>
      </c>
      <c r="G179" s="291"/>
      <c r="H179" s="292"/>
      <c r="I179" s="292"/>
      <c r="J179" s="292"/>
      <c r="K179" s="292"/>
      <c r="L179" s="292"/>
      <c r="M179" s="219"/>
      <c r="N179" s="461"/>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49"/>
      <c r="D180" s="275"/>
      <c r="E180" s="219"/>
      <c r="F180" s="266"/>
      <c r="G180" s="280" t="s">
        <v>61</v>
      </c>
      <c r="H180" s="249"/>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49"/>
      <c r="D181" s="257"/>
      <c r="E181" s="257"/>
      <c r="F181" s="319" t="str">
        <f>$O$156</f>
        <v>所定労働時間(h/月)</v>
      </c>
      <c r="G181" s="437" t="s">
        <v>51</v>
      </c>
      <c r="H181" s="252"/>
      <c r="I181" s="252"/>
      <c r="J181" s="267" t="str">
        <f>$H$53</f>
        <v>NEDO事業の従事時間(h/月)</v>
      </c>
      <c r="K181" s="249"/>
      <c r="L181" s="230"/>
      <c r="M181" s="443">
        <f>$H$54</f>
        <v>0</v>
      </c>
      <c r="N181" s="444"/>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445" t="str">
        <f>"( "&amp;H58+I58</f>
        <v>( 0</v>
      </c>
      <c r="C182" s="438"/>
      <c r="D182" s="320"/>
      <c r="E182" s="275"/>
      <c r="F182" s="288" t="str">
        <f>"ー　 "&amp;B58*F58-G58+D58&amp;"/固定含む )"</f>
        <v>ー　 0/固定含む )</v>
      </c>
      <c r="G182" s="438"/>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49"/>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49"/>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22</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433">
        <f>O188</f>
        <v>0</v>
      </c>
      <c r="C192" s="434"/>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49"/>
      <c r="D193" s="275"/>
      <c r="E193" s="275"/>
      <c r="F193" s="275"/>
      <c r="G193" s="252"/>
      <c r="H193" s="277"/>
      <c r="I193" s="252"/>
      <c r="J193" s="263"/>
      <c r="K193" s="277"/>
      <c r="L193" s="249"/>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49"/>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22</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433">
        <f>O219</f>
        <v>0</v>
      </c>
      <c r="C223" s="434"/>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49"/>
      <c r="D224" s="275"/>
      <c r="E224" s="275"/>
      <c r="F224" s="275"/>
      <c r="G224" s="252"/>
      <c r="H224" s="277"/>
      <c r="I224" s="252"/>
      <c r="J224" s="263"/>
      <c r="K224" s="277"/>
      <c r="L224" s="249"/>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8hrkHPyraTv1Mc6N7enbj4Uv/eLI8PvE4O+b89mM+qhDFpx4iI/hOk5iFMU3ZbuWwILWq7pkux4CIcHt7n5yPw==" saltValue="CFMYjCvZdh+svXQyTJ8Eaw==" spinCount="100000" sheet="1" formatRows="0" selectLockedCells="1"/>
  <dataConsolidate/>
  <mergeCells count="114">
    <mergeCell ref="G181:G182"/>
    <mergeCell ref="M181:N181"/>
    <mergeCell ref="B182:C182"/>
    <mergeCell ref="B192:C192"/>
    <mergeCell ref="B223:C223"/>
    <mergeCell ref="J13:Q16"/>
    <mergeCell ref="J17:Q23"/>
    <mergeCell ref="J24:Q30"/>
    <mergeCell ref="J31:Q37"/>
    <mergeCell ref="J38:Q4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6:F76"/>
    <mergeCell ref="B78:C78"/>
    <mergeCell ref="B83:D83"/>
    <mergeCell ref="E83:E84"/>
    <mergeCell ref="N83:N84"/>
    <mergeCell ref="B84:D84"/>
    <mergeCell ref="O68:P68"/>
    <mergeCell ref="B69:D69"/>
    <mergeCell ref="L69:M69"/>
    <mergeCell ref="B71:F71"/>
    <mergeCell ref="G71:H71"/>
    <mergeCell ref="B72:D72"/>
    <mergeCell ref="L60:M60"/>
    <mergeCell ref="L61:M61"/>
    <mergeCell ref="B64:C64"/>
    <mergeCell ref="D64:E64"/>
    <mergeCell ref="B65:C65"/>
    <mergeCell ref="L68:N68"/>
    <mergeCell ref="L53:M53"/>
    <mergeCell ref="L54:M54"/>
    <mergeCell ref="L56:M56"/>
    <mergeCell ref="L57:M57"/>
    <mergeCell ref="L58:M58"/>
    <mergeCell ref="L59:M59"/>
    <mergeCell ref="A50:Q51"/>
    <mergeCell ref="A46:Q46"/>
    <mergeCell ref="O10:P10"/>
    <mergeCell ref="A11:A12"/>
    <mergeCell ref="B11:B12"/>
    <mergeCell ref="C11:C12"/>
    <mergeCell ref="D11:G11"/>
    <mergeCell ref="H11:H12"/>
    <mergeCell ref="I11:I12"/>
    <mergeCell ref="J11:Q12"/>
    <mergeCell ref="A9:A10"/>
    <mergeCell ref="E9:H9"/>
    <mergeCell ref="I9:J9"/>
    <mergeCell ref="N9:P9"/>
    <mergeCell ref="C10:D10"/>
    <mergeCell ref="L48:P48"/>
    <mergeCell ref="I1:M1"/>
    <mergeCell ref="O1:P1"/>
    <mergeCell ref="R1:R3"/>
    <mergeCell ref="E7:P7"/>
    <mergeCell ref="C8:D8"/>
    <mergeCell ref="D47:E47"/>
    <mergeCell ref="J47:Q47"/>
    <mergeCell ref="B48:C48"/>
    <mergeCell ref="D48:E48"/>
    <mergeCell ref="G48:J48"/>
    <mergeCell ref="E8:H8"/>
    <mergeCell ref="N8:P8"/>
    <mergeCell ref="Y1:Y12"/>
    <mergeCell ref="E6:P6"/>
    <mergeCell ref="C7:D7"/>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s>
  <phoneticPr fontId="2"/>
  <conditionalFormatting sqref="A13:I43">
    <cfRule type="expression" dxfId="335" priority="91">
      <formula>OR($C13="休暇",$C13="休日")</formula>
    </cfRule>
  </conditionalFormatting>
  <conditionalFormatting sqref="B13:B43">
    <cfRule type="expression" dxfId="334" priority="89">
      <formula>$B13="日"</formula>
    </cfRule>
    <cfRule type="expression" dxfId="333" priority="90">
      <formula>$B13="土"</formula>
    </cfRule>
  </conditionalFormatting>
  <conditionalFormatting sqref="B64 B68 F68 B71">
    <cfRule type="expression" dxfId="332" priority="35">
      <formula>OR($N$54="管理職",$N$54="裁量労働制",$N$54="固定残業制")</formula>
    </cfRule>
  </conditionalFormatting>
  <conditionalFormatting sqref="B64 B68 F68">
    <cfRule type="expression" dxfId="331" priority="3">
      <formula>OR($N$54="(大学・国研等)管理職",$N$54="(大学・国研等)裁量労働制")</formula>
    </cfRule>
  </conditionalFormatting>
  <conditionalFormatting sqref="B76">
    <cfRule type="expression" dxfId="330" priority="15">
      <formula>OR($N$54="管理職",$N$54="裁量労働制")</formula>
    </cfRule>
  </conditionalFormatting>
  <conditionalFormatting sqref="B77">
    <cfRule type="expression" dxfId="329" priority="29">
      <formula>OR($N$54="管理職",$N$54="裁量労働制")</formula>
    </cfRule>
  </conditionalFormatting>
  <conditionalFormatting sqref="B80">
    <cfRule type="expression" dxfId="328" priority="27">
      <formula>$N$54="固定残業制"</formula>
    </cfRule>
  </conditionalFormatting>
  <conditionalFormatting sqref="B83 B87 B90">
    <cfRule type="expression" dxfId="327" priority="24">
      <formula>$N$54="固定残業制"</formula>
    </cfRule>
  </conditionalFormatting>
  <conditionalFormatting sqref="B84 B88 B91">
    <cfRule type="expression" dxfId="326" priority="21">
      <formula>$N$54="固定残業制"</formula>
    </cfRule>
  </conditionalFormatting>
  <conditionalFormatting sqref="B65:C65 B69:C69 F69 B72:C72 B78:C78">
    <cfRule type="expression" dxfId="325" priority="9">
      <formula>OR($N$54="管理職",$N$54="裁量労働制")</formula>
    </cfRule>
  </conditionalFormatting>
  <conditionalFormatting sqref="B65:C65 B69:C69 F69 B72:C72">
    <cfRule type="expression" dxfId="324" priority="33">
      <formula>OR($N$54="管理職",$N$54="裁量労働制",$N$54="固定残業制")</formula>
    </cfRule>
  </conditionalFormatting>
  <conditionalFormatting sqref="B65:C65 B69:C69 F69">
    <cfRule type="expression" dxfId="323" priority="2">
      <formula>OR($N$54="(大学・国研等)管理職",$N$54="(大学・国研等)裁量労働制")</formula>
    </cfRule>
  </conditionalFormatting>
  <conditionalFormatting sqref="B69:D69">
    <cfRule type="expression" dxfId="322" priority="7">
      <formula>OR($N$54="管理職",$N$54="裁量労働制",$N$54="固定残業制",$N$54="(大学・国研等)管理職",$N$54="(大学・国研等)裁量労働制")</formula>
    </cfRule>
  </conditionalFormatting>
  <conditionalFormatting sqref="C64 F64:O64 C68 G68:O68 C71:N71">
    <cfRule type="expression" dxfId="321" priority="14">
      <formula>OR($N$54="管理職",$N$54="裁量労働制",$N$54="固定残業制")</formula>
    </cfRule>
  </conditionalFormatting>
  <conditionalFormatting sqref="C80:L80">
    <cfRule type="expression" dxfId="320" priority="25">
      <formula>$N$54="固定残業制"</formula>
    </cfRule>
  </conditionalFormatting>
  <conditionalFormatting sqref="C83:L83 C90:N90 C87:E87">
    <cfRule type="expression" dxfId="319" priority="18">
      <formula>$N$54="固定残業制"</formula>
    </cfRule>
  </conditionalFormatting>
  <conditionalFormatting sqref="C84:L84 C88:L88 C91:N91">
    <cfRule type="expression" dxfId="318" priority="19">
      <formula>$N$54="固定残業制"</formula>
    </cfRule>
  </conditionalFormatting>
  <conditionalFormatting sqref="C76:N76">
    <cfRule type="expression" dxfId="317" priority="34">
      <formula>OR($N$54="管理職",$N$54="裁量労働制")</formula>
    </cfRule>
  </conditionalFormatting>
  <conditionalFormatting sqref="C78:N78">
    <cfRule type="expression" dxfId="316" priority="32">
      <formula>OR($N$54="管理職",$N$54="裁量労働制")</formula>
    </cfRule>
  </conditionalFormatting>
  <conditionalFormatting sqref="C64:O64 C68 G68:O68">
    <cfRule type="expression" dxfId="315" priority="12">
      <formula>OR($N$54="管理職",$N$54="裁量労働制",$N$54="固定残業制",$N$54="(大学・国研等)管理職",$N$54="(大学・国研等)裁量労働制")</formula>
    </cfRule>
  </conditionalFormatting>
  <conditionalFormatting sqref="D65">
    <cfRule type="expression" dxfId="314" priority="1">
      <formula>OR($N$54="(大学・国研等)管理職",$N$54="(大学・国研等)裁量労働制")</formula>
    </cfRule>
  </conditionalFormatting>
  <conditionalFormatting sqref="D38:E39">
    <cfRule type="expression" dxfId="313" priority="37">
      <formula>OR($C38="休暇",$C38="休日")</formula>
    </cfRule>
  </conditionalFormatting>
  <conditionalFormatting sqref="D65:O65 C69 G69:O69 C72:N72">
    <cfRule type="expression" dxfId="312" priority="11">
      <formula>OR($N$54="管理職",$N$54="裁量労働制",$N$54="固定残業制")</formula>
    </cfRule>
  </conditionalFormatting>
  <conditionalFormatting sqref="D65:O65 C69 G69:O69">
    <cfRule type="expression" dxfId="311" priority="5">
      <formula>OR($N$54="(大学・国研等)管理職",$N$54="(大学・国研等)裁量労働制")</formula>
    </cfRule>
  </conditionalFormatting>
  <conditionalFormatting sqref="E10:F10">
    <cfRule type="expression" dxfId="310" priority="76">
      <formula>OR(I9="管理職/高プロ",I9="固定残業代有",I9="(大学・国研等)管理職/高プロ")</formula>
    </cfRule>
  </conditionalFormatting>
  <conditionalFormatting sqref="F83:L83 H90:N90">
    <cfRule type="expression" dxfId="309" priority="6">
      <formula>$N$54="固定残業制"</formula>
    </cfRule>
  </conditionalFormatting>
  <conditionalFormatting sqref="F87:L87">
    <cfRule type="expression" dxfId="308" priority="20">
      <formula>$N$54="固定残業制"</formula>
    </cfRule>
  </conditionalFormatting>
  <conditionalFormatting sqref="F77:N77">
    <cfRule type="expression" dxfId="307" priority="16">
      <formula>OR($N$54="管理職",$N$54="裁量労働制")</formula>
    </cfRule>
  </conditionalFormatting>
  <conditionalFormatting sqref="G10">
    <cfRule type="expression" dxfId="306" priority="78">
      <formula>OR($I$9="管理職/高プロ",$I$9="固定残業代有",$I$9="(大学・国研等)管理職/高プロ")</formula>
    </cfRule>
  </conditionalFormatting>
  <conditionalFormatting sqref="H2">
    <cfRule type="expression" dxfId="305" priority="85">
      <formula>COUNTA($F$1)=1</formula>
    </cfRule>
  </conditionalFormatting>
  <conditionalFormatting sqref="H10">
    <cfRule type="expression" dxfId="304" priority="74">
      <formula>OR($I$9="管理職/高プロ",$I$9="裁量",$I$9="固定残業代有",$I$9="(大学・国研等)裁量")</formula>
    </cfRule>
  </conditionalFormatting>
  <conditionalFormatting sqref="I9:J9">
    <cfRule type="expression" dxfId="303" priority="87">
      <formula>COUNTA($F$1)=1</formula>
    </cfRule>
  </conditionalFormatting>
  <conditionalFormatting sqref="I1:M1">
    <cfRule type="expression" dxfId="302" priority="88">
      <formula>$I$1&lt;&gt;"-"</formula>
    </cfRule>
  </conditionalFormatting>
  <conditionalFormatting sqref="J10">
    <cfRule type="expression" dxfId="301" priority="75">
      <formula>OR($I$9="管理職/高プロ",$I$9="裁量",$I$9="固定残業代有",$I$9="(大学・国研等)裁量")</formula>
    </cfRule>
  </conditionalFormatting>
  <conditionalFormatting sqref="K10">
    <cfRule type="expression" dxfId="300" priority="77">
      <formula>OR($I$9="裁量",$I$9="固定残業代有",$I$9="(大学・国研等)裁量")</formula>
    </cfRule>
  </conditionalFormatting>
  <conditionalFormatting sqref="M80">
    <cfRule type="expression" dxfId="299" priority="26">
      <formula>$N$54="固定残業制"</formula>
    </cfRule>
  </conditionalFormatting>
  <conditionalFormatting sqref="M83 M87 O90">
    <cfRule type="expression" dxfId="298" priority="23">
      <formula>$N$54="固定残業制"</formula>
    </cfRule>
  </conditionalFormatting>
  <conditionalFormatting sqref="M84 M88 O91">
    <cfRule type="expression" dxfId="297" priority="22">
      <formula>$N$54="固定残業制"</formula>
    </cfRule>
  </conditionalFormatting>
  <conditionalFormatting sqref="N10">
    <cfRule type="expression" dxfId="296" priority="79">
      <formula>OR($I$9="裁量",$I$9="固定残業代有",$I$9="(大学・国研等)裁量")</formula>
    </cfRule>
  </conditionalFormatting>
  <conditionalFormatting sqref="O10">
    <cfRule type="expression" dxfId="295" priority="80">
      <formula>OR($H$2="あり",$Q$2="あり")</formula>
    </cfRule>
  </conditionalFormatting>
  <conditionalFormatting sqref="O76">
    <cfRule type="expression" dxfId="294" priority="31">
      <formula>OR($N$54="管理職",$N$54="裁量労働制")</formula>
    </cfRule>
  </conditionalFormatting>
  <conditionalFormatting sqref="O77">
    <cfRule type="expression" dxfId="293" priority="10">
      <formula>OR(,$N$54="管理職",$N$54="裁量労働制")</formula>
    </cfRule>
  </conditionalFormatting>
  <conditionalFormatting sqref="O78">
    <cfRule type="expression" dxfId="292" priority="28">
      <formula>OR($N$54="管理職",$N$54="裁量労働制")</formula>
    </cfRule>
  </conditionalFormatting>
  <conditionalFormatting sqref="O80 O84 O88">
    <cfRule type="expression" dxfId="291" priority="17">
      <formula>$N$54="固定残業制"</formula>
    </cfRule>
  </conditionalFormatting>
  <conditionalFormatting sqref="P64 D68 O68:P68">
    <cfRule type="expression" dxfId="290" priority="4">
      <formula>OR($N$54="(大学・国研等)管理職",$N$54="(大学・国研等)裁量労働制")</formula>
    </cfRule>
  </conditionalFormatting>
  <conditionalFormatting sqref="P64 D68 P68 O71">
    <cfRule type="expression" dxfId="289" priority="13">
      <formula>OR($N$54="管理職",$N$54="裁量労働制",$N$54="固定残業制")</formula>
    </cfRule>
  </conditionalFormatting>
  <conditionalFormatting sqref="P65 P69 O72">
    <cfRule type="expression" dxfId="288" priority="8">
      <formula>OR($N$54="管理職",$N$54="裁量労働制",$N$54="固定残業制")</formula>
    </cfRule>
  </conditionalFormatting>
  <conditionalFormatting sqref="P65 P69">
    <cfRule type="expression" dxfId="287" priority="30">
      <formula>OR($N$54="管理職",$N$54="裁量労働制",$N$54="(大学・国研等)管理職",$N$54="(大学・国研等)裁量労働制")</formula>
    </cfRule>
  </conditionalFormatting>
  <conditionalFormatting sqref="Q2">
    <cfRule type="expression" dxfId="286" priority="86">
      <formula>COUNTA($F$1)=1</formula>
    </cfRule>
  </conditionalFormatting>
  <conditionalFormatting sqref="Q10">
    <cfRule type="expression" dxfId="285" priority="81">
      <formula>OR($H$2="あり",$Q$2="あり")</formula>
    </cfRule>
  </conditionalFormatting>
  <conditionalFormatting sqref="AI1">
    <cfRule type="expression" dxfId="281" priority="92">
      <formula>COUNTIF(AI2:AI26,"○")=COUNTA($AH$2:$AH$26)</formula>
    </cfRule>
  </conditionalFormatting>
  <dataValidations count="8">
    <dataValidation type="custom" allowBlank="1" showInputMessage="1" showErrorMessage="1" sqref="I20" xr:uid="{537D3FC1-C798-46DD-B2F1-1E3F4492D99C}">
      <formula1>IF($C20="休日",I20="",I20&gt;"*")</formula1>
    </dataValidation>
    <dataValidation type="list" allowBlank="1" showInputMessage="1" showErrorMessage="1" sqref="H2 Q2" xr:uid="{699118D8-7AC4-4F8C-9966-F01CCC298DF3}">
      <formula1>"あり,なし"</formula1>
    </dataValidation>
    <dataValidation type="list" allowBlank="1" showInputMessage="1" showErrorMessage="1" sqref="F1:H1" xr:uid="{C44BB540-6955-4D40-81FB-8DF8D66E620A}">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CEB55CD5-5C3A-4048-8227-6C7262B01C0A}">
      <formula1>0</formula1>
    </dataValidation>
    <dataValidation type="time" allowBlank="1" showInputMessage="1" showErrorMessage="1" errorTitle="時刻を入力してください。" error="0:00から23:59までの時刻が入力できます。" sqref="H13:H43 F13:F43 D13:D43" xr:uid="{A8CB5048-C07D-4D40-9942-4038318B54C0}">
      <formula1>0</formula1>
      <formula2>0.999988425925926</formula2>
    </dataValidation>
    <dataValidation type="list" allowBlank="1" showInputMessage="1" showErrorMessage="1" sqref="N55:P55" xr:uid="{5179A3CA-7CF0-4DCD-B5A4-2EFA44DDB289}">
      <formula1>"管理職,裁量労働制,固定残業制,一般従業員,エフォート"</formula1>
    </dataValidation>
    <dataValidation type="list" imeMode="on" allowBlank="1" sqref="I9:J9" xr:uid="{36333749-BD5B-4559-8F88-3433E268B409}">
      <formula1>"通常勤務,管理職/高プロ,裁量,固定残業代有,出向,(大学・国研等)管理職/高プロ,(大学・国研等)裁量,その他"</formula1>
    </dataValidation>
    <dataValidation type="list" allowBlank="1" showInputMessage="1" showErrorMessage="1" sqref="C13:C43" xr:uid="{F4E2557D-6AF3-4402-8847-7BAAD1F47F52}">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CC1694B3-1D95-4F59-AF14-218A00BE70A8}">
            <xm:f>NOT(ISERROR(SEARCH("✕",S13)))</xm:f>
            <xm:f>"✕"</xm:f>
            <x14:dxf>
              <font>
                <b/>
                <i val="0"/>
                <color rgb="FFFF0000"/>
              </font>
              <fill>
                <patternFill patternType="none">
                  <bgColor auto="1"/>
                </patternFill>
              </fill>
            </x14:dxf>
          </x14:cfRule>
          <xm:sqref>S13:V43</xm:sqref>
        </x14:conditionalFormatting>
        <x14:conditionalFormatting xmlns:xm="http://schemas.microsoft.com/office/excel/2006/main">
          <x14:cfRule type="containsText" priority="84" operator="containsText" id="{DDE10E41-A69F-4491-81D5-2D8485BCFE04}">
            <xm:f>NOT(ISERROR(SEARCH("✕",S1)))</xm:f>
            <xm:f>"✕"</xm:f>
            <x14:dxf>
              <font>
                <b/>
                <i val="0"/>
                <color rgb="FFFF0000"/>
              </font>
              <fill>
                <patternFill patternType="none">
                  <bgColor auto="1"/>
                </patternFill>
              </fill>
            </x14:dxf>
          </x14:cfRule>
          <xm:sqref>S1:X12 AG1:AG43 W13:Y44</xm:sqref>
        </x14:conditionalFormatting>
        <x14:conditionalFormatting xmlns:xm="http://schemas.microsoft.com/office/excel/2006/main">
          <x14:cfRule type="containsText" priority="82" operator="containsText" id="{C283EE8A-57B7-4FA3-BFFE-E68DC9B8CE58}">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36" operator="containsText" id="{9EED41A7-6903-40E5-814D-B7FD3AA3EB82}">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F5DB7-83B8-403B-8E6E-03DD1D692B8D}">
  <dimension ref="A1:CZ248"/>
  <sheetViews>
    <sheetView showGridLines="0"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5" style="1" customWidth="1"/>
    <col min="11" max="11" width="5.75" style="1" customWidth="1"/>
    <col min="12" max="12" width="5.875" style="1" customWidth="1"/>
    <col min="13" max="13" width="3.75" style="1" customWidth="1"/>
    <col min="14" max="14" width="7.375" style="1" customWidth="1"/>
    <col min="15" max="15" width="6.125" style="1" customWidth="1"/>
    <col min="16"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2.3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341" t="s">
        <v>172</v>
      </c>
      <c r="B1" s="342"/>
      <c r="C1" s="342"/>
      <c r="D1" s="342"/>
      <c r="E1" s="342"/>
      <c r="F1" s="343" t="s">
        <v>110</v>
      </c>
      <c r="G1" s="344"/>
      <c r="H1" s="344"/>
      <c r="I1" s="345" t="str">
        <f>IF(AI1="エラーなし","-","コメント(S列)をご確認ください。")</f>
        <v>コメント(S列)をご確認ください。</v>
      </c>
      <c r="J1" s="346"/>
      <c r="K1" s="346"/>
      <c r="L1" s="346"/>
      <c r="M1" s="346"/>
      <c r="N1" s="34" t="str">
        <f>IF($F$1="委託業務従事日誌","契約管理番号：","事業番号：")</f>
        <v>契約管理番号：</v>
      </c>
      <c r="O1" s="347" t="s">
        <v>162</v>
      </c>
      <c r="P1" s="348"/>
      <c r="Q1" s="12" t="str">
        <f>IF($F$1="委託業務従事日誌","別紙７","")</f>
        <v>別紙７</v>
      </c>
      <c r="R1" s="349" t="s">
        <v>50</v>
      </c>
      <c r="S1" s="85" t="s">
        <v>94</v>
      </c>
      <c r="T1" s="105"/>
      <c r="U1" s="80"/>
      <c r="V1" s="80"/>
      <c r="W1" s="80"/>
      <c r="X1" s="80"/>
      <c r="Y1" s="326" t="s">
        <v>77</v>
      </c>
      <c r="Z1" s="326" t="s">
        <v>78</v>
      </c>
      <c r="AA1" s="326" t="s">
        <v>79</v>
      </c>
      <c r="AB1" s="326" t="s">
        <v>80</v>
      </c>
      <c r="AC1" s="326" t="s">
        <v>83</v>
      </c>
      <c r="AD1" s="326" t="s">
        <v>81</v>
      </c>
      <c r="AE1" s="326" t="s">
        <v>82</v>
      </c>
      <c r="AF1" s="326" t="s">
        <v>127</v>
      </c>
      <c r="AG1" s="326"/>
      <c r="AH1" s="73" t="s">
        <v>25</v>
      </c>
      <c r="AI1" s="74" t="str">
        <f>IF(COUNTIF(AI2:AI26,"○")=COUNTA(AH2:AH26),"エラーなし","エラーあり")</f>
        <v>エラーあり</v>
      </c>
      <c r="AJ1" s="77" t="s">
        <v>37</v>
      </c>
      <c r="AK1" s="77"/>
      <c r="AO1" s="30"/>
      <c r="AP1" s="30"/>
      <c r="AQ1" s="30"/>
      <c r="AR1" s="30"/>
      <c r="AS1" s="30"/>
    </row>
    <row r="2" spans="1:104" ht="17.100000000000001" customHeight="1" thickBot="1">
      <c r="A2" s="336" t="s">
        <v>14</v>
      </c>
      <c r="B2" s="337"/>
      <c r="C2" s="337"/>
      <c r="D2" s="337"/>
      <c r="E2" s="337"/>
      <c r="F2" s="337"/>
      <c r="G2" s="337"/>
      <c r="H2" s="102"/>
      <c r="I2" s="103"/>
      <c r="J2" s="103"/>
      <c r="K2" s="103"/>
      <c r="L2" s="103"/>
      <c r="M2" s="103"/>
      <c r="N2" s="103"/>
      <c r="O2" s="103"/>
      <c r="P2" s="103" t="s">
        <v>20</v>
      </c>
      <c r="Q2" s="79"/>
      <c r="R2" s="350"/>
      <c r="S2" s="80" t="str" cm="1">
        <f t="array" ref="S2">IF(AND(AI2="○",AI3="○"),"○",_xlfn.IFS(AI2="○","",AI2="✕","✕　"&amp;AJ2&amp;"　　")&amp;_xlfn.IFS(AI3="○","",AI3="✕","✕　"&amp;AJ3))</f>
        <v>○</v>
      </c>
      <c r="T2" s="80"/>
      <c r="W2" s="80"/>
      <c r="X2" s="80"/>
      <c r="Y2" s="327"/>
      <c r="Z2" s="327"/>
      <c r="AA2" s="327"/>
      <c r="AB2" s="327"/>
      <c r="AC2" s="327"/>
      <c r="AD2" s="327"/>
      <c r="AE2" s="327"/>
      <c r="AF2" s="327"/>
      <c r="AG2" s="327"/>
      <c r="AH2" s="181" t="s">
        <v>33</v>
      </c>
      <c r="AI2" s="182" t="str">
        <f>IF(A1="","✕","○")</f>
        <v>○</v>
      </c>
      <c r="AJ2" s="78" t="s">
        <v>43</v>
      </c>
    </row>
    <row r="3" spans="1:104" ht="17.100000000000001" customHeight="1" thickBot="1">
      <c r="A3" s="338" t="str">
        <f>IF($F$1="委託業務従事日誌","委託業務の名称：","助成事業の名称：")</f>
        <v>委託業務の名称：</v>
      </c>
      <c r="B3" s="330"/>
      <c r="C3" s="330"/>
      <c r="D3" s="330"/>
      <c r="E3" s="328" t="s">
        <v>133</v>
      </c>
      <c r="F3" s="329"/>
      <c r="G3" s="329"/>
      <c r="H3" s="329"/>
      <c r="I3" s="329"/>
      <c r="J3" s="329"/>
      <c r="K3" s="329"/>
      <c r="L3" s="329"/>
      <c r="M3" s="329"/>
      <c r="N3" s="329"/>
      <c r="O3" s="329"/>
      <c r="P3" s="329"/>
      <c r="Q3" s="98"/>
      <c r="R3" s="350"/>
      <c r="S3" s="80" t="str" cm="1">
        <f t="array" ref="S3">IF(AND(AI4="○",AI5="○"),"○",_xlfn.IFS(AI4="○","",AI4="✕","✕　"&amp;AJ4&amp;"　　")&amp;_xlfn.IFS(AI5="○","",AI5="✕","✕　"&amp;AJ5))</f>
        <v>✕　“他のNEDO事業有無”が未選択。　　✕　“他の公的事業有無”が未選択。</v>
      </c>
      <c r="T3" s="80"/>
      <c r="W3" s="80"/>
      <c r="X3" s="80"/>
      <c r="Y3" s="327"/>
      <c r="Z3" s="327"/>
      <c r="AA3" s="327"/>
      <c r="AB3" s="327"/>
      <c r="AC3" s="327"/>
      <c r="AD3" s="327"/>
      <c r="AE3" s="327"/>
      <c r="AF3" s="327"/>
      <c r="AG3" s="327"/>
      <c r="AH3" s="183" t="s">
        <v>32</v>
      </c>
      <c r="AI3" s="184" t="str">
        <f>IF(O1="","✕","○")</f>
        <v>○</v>
      </c>
      <c r="AJ3" s="78" t="s">
        <v>38</v>
      </c>
      <c r="AO3" s="170" t="s">
        <v>114</v>
      </c>
      <c r="AP3" s="172" t="s">
        <v>113</v>
      </c>
      <c r="AQ3" s="3"/>
      <c r="AR3" s="3"/>
      <c r="AS3" s="3"/>
    </row>
    <row r="4" spans="1:104" ht="17.100000000000001" customHeight="1" thickBot="1">
      <c r="A4" s="339"/>
      <c r="B4" s="340"/>
      <c r="C4" s="340"/>
      <c r="D4" s="340"/>
      <c r="E4" s="328" t="s">
        <v>132</v>
      </c>
      <c r="F4" s="329"/>
      <c r="G4" s="329"/>
      <c r="H4" s="329"/>
      <c r="I4" s="329"/>
      <c r="J4" s="329"/>
      <c r="K4" s="329"/>
      <c r="L4" s="329"/>
      <c r="M4" s="329"/>
      <c r="N4" s="329"/>
      <c r="O4" s="329"/>
      <c r="P4" s="329"/>
      <c r="Q4" s="98"/>
      <c r="S4" s="80" t="str">
        <f>IF(COUNTA(E3:P5)&gt;=1,"○","✕ "&amp;AJ6)</f>
        <v>○</v>
      </c>
      <c r="T4" s="80"/>
      <c r="W4" s="80"/>
      <c r="X4" s="80"/>
      <c r="Y4" s="327"/>
      <c r="Z4" s="327"/>
      <c r="AA4" s="327"/>
      <c r="AB4" s="327"/>
      <c r="AC4" s="327"/>
      <c r="AD4" s="327"/>
      <c r="AE4" s="327"/>
      <c r="AF4" s="327"/>
      <c r="AG4" s="327"/>
      <c r="AH4" s="183" t="s">
        <v>31</v>
      </c>
      <c r="AI4" s="184" t="str" cm="1">
        <f t="array" ref="AI4">_xlfn.IFS(H2="あり","○",H2="なし","○",TRUE,"✕")</f>
        <v>✕</v>
      </c>
      <c r="AJ4" s="78" t="s">
        <v>39</v>
      </c>
      <c r="AO4" s="171">
        <f>I9</f>
        <v>0</v>
      </c>
      <c r="AP4" s="173" t="e">
        <f>VLOOKUP($AO$4,$AO$11:$AS$19,2,)</f>
        <v>#N/A</v>
      </c>
      <c r="AQ4" s="3"/>
      <c r="AR4" s="3"/>
      <c r="AS4" s="3"/>
    </row>
    <row r="5" spans="1:104" ht="17.100000000000001" customHeight="1">
      <c r="A5" s="339"/>
      <c r="B5" s="340"/>
      <c r="C5" s="340"/>
      <c r="D5" s="340"/>
      <c r="E5" s="328" t="s">
        <v>163</v>
      </c>
      <c r="F5" s="329"/>
      <c r="G5" s="329"/>
      <c r="H5" s="329"/>
      <c r="I5" s="329"/>
      <c r="J5" s="329"/>
      <c r="K5" s="329"/>
      <c r="L5" s="329"/>
      <c r="M5" s="329"/>
      <c r="N5" s="329"/>
      <c r="O5" s="329"/>
      <c r="P5" s="329"/>
      <c r="Q5" s="98"/>
      <c r="R5" s="82"/>
      <c r="S5" s="80"/>
      <c r="T5" s="80"/>
      <c r="U5" s="29"/>
      <c r="V5" s="29"/>
      <c r="W5" s="80"/>
      <c r="X5" s="80"/>
      <c r="Y5" s="327"/>
      <c r="Z5" s="327"/>
      <c r="AA5" s="327"/>
      <c r="AB5" s="327"/>
      <c r="AC5" s="327"/>
      <c r="AD5" s="327"/>
      <c r="AE5" s="327"/>
      <c r="AF5" s="327"/>
      <c r="AG5" s="327"/>
      <c r="AH5" s="183" t="s">
        <v>30</v>
      </c>
      <c r="AI5" s="184" t="str" cm="1">
        <f t="array" ref="AI5">_xlfn.IFS(Q2="あり","○",Q2="なし","○",TRUE,"✕")</f>
        <v>✕</v>
      </c>
      <c r="AJ5" s="78" t="s">
        <v>95</v>
      </c>
      <c r="AO5" s="160"/>
      <c r="AP5" s="174" t="e">
        <f>VLOOKUP($AO$4,$AO$11:$AS$19,3,)</f>
        <v>#N/A</v>
      </c>
      <c r="AQ5" s="3"/>
      <c r="AR5" s="3"/>
      <c r="AS5" s="3"/>
    </row>
    <row r="6" spans="1:104" ht="17.100000000000001" customHeight="1">
      <c r="A6" s="338" t="str">
        <f>IF($F$1="委託業務従事日誌","再委託等項目：","委託・共同研究項目：")</f>
        <v>再委託等項目：</v>
      </c>
      <c r="B6" s="330"/>
      <c r="C6" s="330"/>
      <c r="D6" s="330"/>
      <c r="E6" s="328" t="s">
        <v>15</v>
      </c>
      <c r="F6" s="329"/>
      <c r="G6" s="329"/>
      <c r="H6" s="329"/>
      <c r="I6" s="329"/>
      <c r="J6" s="329"/>
      <c r="K6" s="329"/>
      <c r="L6" s="329"/>
      <c r="M6" s="329"/>
      <c r="N6" s="329"/>
      <c r="O6" s="329"/>
      <c r="P6" s="329"/>
      <c r="Q6" s="98"/>
      <c r="S6" s="80"/>
      <c r="T6" s="80"/>
      <c r="W6" s="80"/>
      <c r="X6" s="80"/>
      <c r="Y6" s="327"/>
      <c r="Z6" s="327"/>
      <c r="AA6" s="327"/>
      <c r="AB6" s="327"/>
      <c r="AC6" s="327"/>
      <c r="AD6" s="327"/>
      <c r="AE6" s="327"/>
      <c r="AF6" s="327"/>
      <c r="AG6" s="327"/>
      <c r="AH6" s="183" t="s">
        <v>29</v>
      </c>
      <c r="AI6" s="184" t="str">
        <f>IF(COUNTA(E3:P5)&gt;=1,"○","✕")</f>
        <v>○</v>
      </c>
      <c r="AJ6" s="78" t="s">
        <v>40</v>
      </c>
      <c r="AO6" s="160"/>
      <c r="AP6" s="174" t="e">
        <f>VLOOKUP($AO$4,$AO$11:$AS$19,4,)</f>
        <v>#N/A</v>
      </c>
      <c r="AQ6" s="3"/>
      <c r="AR6" s="3"/>
      <c r="AS6" s="3"/>
    </row>
    <row r="7" spans="1:104" ht="17.100000000000001" customHeight="1" thickBot="1">
      <c r="A7" s="97"/>
      <c r="B7" s="104"/>
      <c r="C7" s="330" t="str">
        <f>IF($F$1="委託業務従事日誌","委託先等名称：","助成先等名称：")</f>
        <v>委託先等名称：</v>
      </c>
      <c r="D7" s="331"/>
      <c r="E7" s="328" t="s">
        <v>129</v>
      </c>
      <c r="F7" s="329"/>
      <c r="G7" s="329"/>
      <c r="H7" s="329"/>
      <c r="I7" s="329"/>
      <c r="J7" s="329"/>
      <c r="K7" s="329"/>
      <c r="L7" s="329"/>
      <c r="M7" s="329"/>
      <c r="N7" s="329"/>
      <c r="O7" s="329"/>
      <c r="P7" s="329"/>
      <c r="Q7" s="98"/>
      <c r="R7" s="81" t="s">
        <v>49</v>
      </c>
      <c r="S7" s="80" t="str" cm="1">
        <f t="array" ref="S7">IF(COUNTA(E7)&gt;=1,_xlfn.IFS(E7=" ","✕"&amp;AJ7,E7="　","✕"&amp;AJ7,TRUE,"○"),"✕"&amp;AJ7)</f>
        <v>○</v>
      </c>
      <c r="T7" s="80"/>
      <c r="U7" s="30"/>
      <c r="V7" s="30"/>
      <c r="W7" s="80"/>
      <c r="X7" s="80"/>
      <c r="Y7" s="327"/>
      <c r="Z7" s="327"/>
      <c r="AA7" s="327"/>
      <c r="AB7" s="327"/>
      <c r="AC7" s="327"/>
      <c r="AD7" s="327"/>
      <c r="AE7" s="327"/>
      <c r="AF7" s="327"/>
      <c r="AG7" s="327"/>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351" t="s">
        <v>75</v>
      </c>
      <c r="D8" s="331"/>
      <c r="E8" s="389" t="s">
        <v>130</v>
      </c>
      <c r="F8" s="390"/>
      <c r="G8" s="390"/>
      <c r="H8" s="390"/>
      <c r="J8" s="35"/>
      <c r="K8" s="53"/>
      <c r="L8" s="53" t="str">
        <f>IF($F$1="委託業務従事日誌","業務管理者等","主任研究者等")&amp;"　所属："</f>
        <v>業務管理者等　所属：</v>
      </c>
      <c r="M8" s="53"/>
      <c r="N8" s="389" t="s">
        <v>134</v>
      </c>
      <c r="O8" s="390"/>
      <c r="P8" s="390"/>
      <c r="Q8" s="99"/>
      <c r="R8" s="81" t="s">
        <v>49</v>
      </c>
      <c r="S8" s="80" t="str" cm="1">
        <f t="array" ref="S8">_xlfn.IFS(AND(COUNTA(E8)&gt;=1,COUNTA(N8)&gt;=1),"○",TRUE,IF(COUNTA(E8)&gt;=1,"","✕ "&amp;AJ8&amp;" ")&amp;IF(COUNTA(N8)&gt;=1,"","✕ "&amp;AJ10))</f>
        <v>○</v>
      </c>
      <c r="T8" s="80"/>
      <c r="W8" s="80"/>
      <c r="X8" s="80"/>
      <c r="Y8" s="327"/>
      <c r="Z8" s="327"/>
      <c r="AA8" s="327"/>
      <c r="AB8" s="327"/>
      <c r="AC8" s="327"/>
      <c r="AD8" s="327"/>
      <c r="AE8" s="327"/>
      <c r="AF8" s="327"/>
      <c r="AG8" s="327"/>
      <c r="AH8" s="185" t="s">
        <v>97</v>
      </c>
      <c r="AI8" s="184" t="str">
        <f>IF(COUNTA(E8)&gt;=1,"○","✕")</f>
        <v>○</v>
      </c>
      <c r="AJ8" s="78" t="s">
        <v>96</v>
      </c>
      <c r="AO8" s="160"/>
      <c r="AP8" s="192"/>
      <c r="AQ8" s="3"/>
      <c r="AR8" s="3"/>
      <c r="AS8" s="3"/>
    </row>
    <row r="9" spans="1:104" ht="22.5" customHeight="1">
      <c r="A9" s="391" t="s">
        <v>107</v>
      </c>
      <c r="B9" s="158"/>
      <c r="C9" s="108"/>
      <c r="D9" s="106" t="s">
        <v>3</v>
      </c>
      <c r="E9" s="389" t="s">
        <v>177</v>
      </c>
      <c r="F9" s="389"/>
      <c r="G9" s="389"/>
      <c r="H9" s="389"/>
      <c r="I9" s="393"/>
      <c r="J9" s="394"/>
      <c r="K9" s="52"/>
      <c r="L9" s="52" t="s">
        <v>6</v>
      </c>
      <c r="M9" s="52"/>
      <c r="N9" s="389" t="s">
        <v>131</v>
      </c>
      <c r="O9" s="390"/>
      <c r="P9" s="390"/>
      <c r="Q9" s="99"/>
      <c r="R9" s="81" t="s">
        <v>49</v>
      </c>
      <c r="S9" s="80" t="str" cm="1">
        <f t="array" ref="S9">_xlfn.IFS(AND(COUNTA(E9)&gt;=1,COUNTA(N9)&gt;=1),"○",TRUE,IF(COUNTA(E9)&gt;=1,"","✕ "&amp;AJ9&amp;" ")&amp;IF(COUNTA(N9)&gt;=1,"","✕ "&amp;AJ11))</f>
        <v>○</v>
      </c>
      <c r="T9" s="80"/>
      <c r="W9" s="80"/>
      <c r="X9" s="80"/>
      <c r="Y9" s="327"/>
      <c r="Z9" s="327"/>
      <c r="AA9" s="327"/>
      <c r="AB9" s="327"/>
      <c r="AC9" s="327"/>
      <c r="AD9" s="327"/>
      <c r="AE9" s="327"/>
      <c r="AF9" s="327"/>
      <c r="AG9" s="327"/>
      <c r="AH9" s="183" t="s">
        <v>99</v>
      </c>
      <c r="AI9" s="184" t="str">
        <f>IF(COUNTA(E9)&gt;=1,"○","✕")</f>
        <v>○</v>
      </c>
      <c r="AJ9" s="78" t="s">
        <v>98</v>
      </c>
      <c r="AO9" s="160"/>
      <c r="AP9" s="159"/>
      <c r="AQ9" s="3"/>
      <c r="AR9" s="3"/>
      <c r="AS9" s="3"/>
    </row>
    <row r="10" spans="1:104" ht="30" customHeight="1" thickBot="1">
      <c r="A10" s="392"/>
      <c r="B10" s="70">
        <f>COUNTIF($B$13:$B$43,"月")+COUNTIF($B$13:$B$43,"火")+COUNTIF($B$13:$B$43,"水")+COUNTIF($B$13:$B$43,"木")+COUNTIF($B$13:$B$43,"金")+COUNTIF($B$13:$B$43,"土")+COUNTIF($B$13:$B$43,"日")-COUNTIF($C$13:$C$43,"休日")-COUNTIF($C$13:$C$43,"休日出勤")-COUNTIF($C$13:$C$43,"振休")-COUNTIF($C$13:$C$43,"代休")</f>
        <v>18</v>
      </c>
      <c r="C10" s="395" t="str">
        <f>"←稼働"&amp;F54&amp;"日
 + "&amp;"休暇"&amp;E54&amp;"日"</f>
        <v>←稼働18日
 + 休暇0日</v>
      </c>
      <c r="D10" s="396"/>
      <c r="E10" s="332" t="str">
        <f>IF(OR(I9="管理職/高プロ",I9="固定残業代有",I9="(大学・国研等)管理職/高プロ"),"所定労働時間                                                                                                                                                                                              (h/日)","")</f>
        <v/>
      </c>
      <c r="F10" s="333"/>
      <c r="G10" s="100"/>
      <c r="H10" s="334" t="str" cm="1">
        <f t="array" ref="H10">_xlfn.IFS(OR(N54="管理職",N54="裁量労働制",N54="固定残業制"),"時間休(h/月)",OR(N54="(大学・国研等)裁量労働制"),"給与支給上の休日労働時間(h/月)",TRUE,"")</f>
        <v/>
      </c>
      <c r="I10" s="335"/>
      <c r="J10" s="107"/>
      <c r="K10" s="334" t="str" cm="1">
        <f t="array" ref="K10">_xlfn.IFS(OR(N54="裁量労働制",N54="(大学・国研等)裁量労働制"),"労基提出した協定上
の みなし時間(h/日)",N54="固定残業制","雇用契約に記載の
固定残業時間(h/月)",TRUE,"")</f>
        <v/>
      </c>
      <c r="L10" s="335"/>
      <c r="M10" s="335"/>
      <c r="N10" s="107"/>
      <c r="O10" s="373" t="str" cm="1">
        <f t="array" ref="O10">_xlfn.IFS(OR(H2="あり",Q2="あり"),"他の公的事業
従事(h/月)",AND(H2="なし",Q2="なし"),"",TRUE,"")</f>
        <v/>
      </c>
      <c r="P10" s="335"/>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327"/>
      <c r="Z10" s="327"/>
      <c r="AA10" s="327"/>
      <c r="AB10" s="327"/>
      <c r="AC10" s="327"/>
      <c r="AD10" s="327"/>
      <c r="AE10" s="327"/>
      <c r="AF10" s="327"/>
      <c r="AG10" s="327"/>
      <c r="AH10" s="183" t="s">
        <v>100</v>
      </c>
      <c r="AI10" s="184" t="str">
        <f>IF(COUNTA(N8)&gt;=1,"○","✕")</f>
        <v>○</v>
      </c>
      <c r="AJ10" s="78" t="s">
        <v>101</v>
      </c>
      <c r="AO10" s="94"/>
      <c r="AP10" s="3"/>
      <c r="AQ10" s="3"/>
      <c r="AR10" s="3"/>
      <c r="AS10" s="3"/>
    </row>
    <row r="11" spans="1:104" s="3" customFormat="1" ht="17.100000000000001" customHeight="1" thickBot="1">
      <c r="A11" s="374" t="s">
        <v>0</v>
      </c>
      <c r="B11" s="376" t="s">
        <v>1</v>
      </c>
      <c r="C11" s="378" t="s">
        <v>92</v>
      </c>
      <c r="D11" s="380" t="s">
        <v>9</v>
      </c>
      <c r="E11" s="381"/>
      <c r="F11" s="381"/>
      <c r="G11" s="382"/>
      <c r="H11" s="383" t="s">
        <v>7</v>
      </c>
      <c r="I11" s="383" t="s">
        <v>8</v>
      </c>
      <c r="J11" s="385" t="s">
        <v>91</v>
      </c>
      <c r="K11" s="385"/>
      <c r="L11" s="385"/>
      <c r="M11" s="385"/>
      <c r="N11" s="385"/>
      <c r="O11" s="385"/>
      <c r="P11" s="385"/>
      <c r="Q11" s="386"/>
      <c r="R11" s="81"/>
      <c r="S11" s="110"/>
      <c r="T11" s="80"/>
      <c r="W11" s="80"/>
      <c r="X11" s="80"/>
      <c r="Y11" s="327"/>
      <c r="Z11" s="327"/>
      <c r="AA11" s="327"/>
      <c r="AB11" s="327"/>
      <c r="AC11" s="327"/>
      <c r="AD11" s="327"/>
      <c r="AE11" s="327"/>
      <c r="AF11" s="327"/>
      <c r="AG11" s="327"/>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375"/>
      <c r="B12" s="377"/>
      <c r="C12" s="379"/>
      <c r="D12" s="49" t="s">
        <v>4</v>
      </c>
      <c r="E12" s="4" t="s">
        <v>5</v>
      </c>
      <c r="F12" s="5" t="s">
        <v>4</v>
      </c>
      <c r="G12" s="4" t="s">
        <v>5</v>
      </c>
      <c r="H12" s="384"/>
      <c r="I12" s="384"/>
      <c r="J12" s="387"/>
      <c r="K12" s="387"/>
      <c r="L12" s="387"/>
      <c r="M12" s="387"/>
      <c r="N12" s="387"/>
      <c r="O12" s="387"/>
      <c r="P12" s="387"/>
      <c r="Q12" s="388"/>
      <c r="R12" s="81"/>
      <c r="S12" s="110" t="str">
        <f>IF(TEXT(ABS((E23-D23)+(G23-F23)-H23),IF((E23-D23)+(G23-F23)&lt;H23,"-[h]:mm","[h]:mm"))&lt;"0:00"*1,"✕","○")</f>
        <v>○</v>
      </c>
      <c r="T12" s="80"/>
      <c r="W12" s="80"/>
      <c r="X12" s="80"/>
      <c r="Y12" s="327"/>
      <c r="Z12" s="327"/>
      <c r="AA12" s="327"/>
      <c r="AB12" s="327"/>
      <c r="AC12" s="327"/>
      <c r="AD12" s="327"/>
      <c r="AE12" s="327"/>
      <c r="AF12" s="327"/>
      <c r="AG12" s="32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45962</v>
      </c>
      <c r="B13" s="45" t="str">
        <f>TEXT(A13,"aaa")</f>
        <v>土</v>
      </c>
      <c r="C13" s="95" t="s">
        <v>23</v>
      </c>
      <c r="D13" s="24"/>
      <c r="E13" s="25"/>
      <c r="F13" s="32"/>
      <c r="G13" s="25"/>
      <c r="H13" s="33"/>
      <c r="I13" s="6" t="str" cm="1">
        <f t="array" ref="I13">IFERROR(_xlfn.IFS(AND(D13&gt;0,E13=""),"--",AND(F13&gt;0,G13=""),"--",VALUE(TEXT(E13-D13,"[h]:mm"))+VALUE(TEXT(G13-F13,"[h]:mm"))-VALUE(TEXT(H13,"[h]:mm"))=0,"",VALUE(TEXT(E13-D13,"[h]:mm"))+VALUE(TEXT(G13-F13,"[h]:mm"))-VALUE(TEXT(H13,"[h]:mm"))&lt;0,"-",TRUE,(E13-D13)+(G13-F13)-H13),"-")</f>
        <v/>
      </c>
      <c r="J13" s="467"/>
      <c r="K13" s="468"/>
      <c r="L13" s="468"/>
      <c r="M13" s="468"/>
      <c r="N13" s="468"/>
      <c r="O13" s="468"/>
      <c r="P13" s="468"/>
      <c r="Q13" s="469"/>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189" t="str" cm="1">
        <f t="array" ref="AB13">_xlfn.IFS(AND(D13="",F13="",COUNTA($J$13)=0),"○",AND(I13="",COUNTA($J$13)=1),IF($I$13&lt;&gt;"","○","△"),AND(I13&gt;0,COUNTA($J$13)=1),"○",AND(I13="-",COUNTA($J$13)=1),"✕",TRUE,"✕")</f>
        <v>○</v>
      </c>
      <c r="AC13" s="75"/>
      <c r="AD13" s="75" t="str">
        <f t="shared" ref="AD13:AD43" si="0">IF(AND(D13&lt;=E13,F13&lt;=G13),"○","✕")</f>
        <v>○</v>
      </c>
      <c r="AE13" s="75" t="str" cm="1">
        <f t="array" ref="AE13">_xlfn.IFS(AND(E13&gt;0,D13=""),"✕",AND(G13&gt;0,F13=""),"✕",AND(F13&gt;0,E13&gt;F13),"✕",TRUE,"○")</f>
        <v>○</v>
      </c>
      <c r="AF13" s="189" t="str" cm="1">
        <f t="array" ref="AF13">IF(OR($I$9="管理職/高プロ",$I$9="裁量",$I$9="固定残業代有"),IF(OR(C13="休日",C13="休暇"),IF(AND(D13="",E13="",F13="",G13="",H13="",$J$13=""),"○",_xlfn.IFS(OR(D13&lt;&gt;"",E13&lt;&gt;"",F13&lt;&gt;"",G13&lt;&gt;"",H13&lt;&gt;""),"✕",AND(OR($I$13&gt;0,$I$14&gt;0,$I$15&gt;0,$I$16&gt;0,$I$17&gt;0),COUNTA($J$13)=1),"○",TRUE,"✕")),"○"),"○")</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45963</v>
      </c>
      <c r="B14" s="46" t="str">
        <f>TEXT(A14,"aaa")</f>
        <v>日</v>
      </c>
      <c r="C14" s="95" t="s">
        <v>23</v>
      </c>
      <c r="D14" s="60"/>
      <c r="E14" s="15"/>
      <c r="F14" s="16"/>
      <c r="G14" s="17"/>
      <c r="H14" s="18"/>
      <c r="I14" s="6" t="str" cm="1">
        <f t="array" ref="I14">IFERROR(_xlfn.IFS(AND(D14&gt;0,E14=""),"--",AND(F14&gt;0,G14=""),"--",VALUE(TEXT(E14-D14,"[h]:mm"))+VALUE(TEXT(G14-F14,"[h]:mm"))-VALUE(TEXT(H14,"[h]:mm"))=0,"",VALUE(TEXT(E14-D14,"[h]:mm"))+VALUE(TEXT(G14-F14,"[h]:mm"))-VALUE(TEXT(H14,"[h]:mm"))&lt;0,"-",TRUE,(E14-D14)+(G14-F14)-H14),"-")</f>
        <v/>
      </c>
      <c r="J14" s="470"/>
      <c r="K14" s="473"/>
      <c r="L14" s="473"/>
      <c r="M14" s="473"/>
      <c r="N14" s="473"/>
      <c r="O14" s="473"/>
      <c r="P14" s="473"/>
      <c r="Q14" s="474"/>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189" t="str" cm="1">
        <f t="array" ref="AB14">_xlfn.IFS(AND(D14="",F14="",COUNTA($J$14)=0),"○",AND(I14="",COUNTA($J$14)=1),IF(OR($I$14&lt;&gt;"",$I$15&lt;&gt;"",$I$16&lt;&gt;"",$I$17&lt;&gt;"",$I$18&lt;&gt;"",$I$19&lt;&gt;"",$I$20&lt;&gt;""),"○","△"),AND(I14&gt;0,COUNTA($J$14)=1),"○",AND(I14="-",COUNTA($J$14)=1),"✕",TRUE,"✕")</f>
        <v>○</v>
      </c>
      <c r="AC14" s="75"/>
      <c r="AD14" s="75" t="str">
        <f t="shared" si="0"/>
        <v>○</v>
      </c>
      <c r="AE14" s="75" t="str" cm="1">
        <f t="array" ref="AE14">_xlfn.IFS(AND(E14&gt;0,D14=""),"✕",AND(G14&gt;0,F14=""),"✕",AND(F14&gt;0,E14&gt;F14),"✕",TRUE,"○")</f>
        <v>○</v>
      </c>
      <c r="AF14" s="189" t="str" cm="1">
        <f t="array" ref="AF14">IF(OR($I$9="管理職/高プロ",$I$9="裁量",$I$9="固定残業代有"),IF(OR(C14="休日",C14="休暇"),IF(AND(D14="",E14="",F14="",G14="",H14="",$J$13=""),"○",_xlfn.IFS(OR(D14&lt;&gt;"",E14&lt;&gt;"",F14&lt;&gt;"",G14&lt;&gt;"",H14&lt;&gt;""),"✕",AND(OR($I$13&gt;0,$I$14&gt;0,$I$15&gt;0,$I$16&gt;0,$I$17&gt;0),COUNTA($J$13)=1),"○",TRUE,"✕")),"○"),"○")</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45964</v>
      </c>
      <c r="B15" s="46" t="str">
        <f t="shared" ref="B15:B18" si="2">TEXT(A15,"aaa")</f>
        <v>月</v>
      </c>
      <c r="C15" s="95" t="s">
        <v>23</v>
      </c>
      <c r="D15" s="60"/>
      <c r="E15" s="15"/>
      <c r="F15" s="16"/>
      <c r="G15" s="17"/>
      <c r="H15" s="18"/>
      <c r="I15" s="6" t="str" cm="1">
        <f t="array" ref="I15">IFERROR(_xlfn.IFS(AND(D15&gt;0,E15=""),"--",AND(F15&gt;0,G15=""),"--",VALUE(TEXT(E15-D15,"[h]:mm"))+VALUE(TEXT(G15-F15,"[h]:mm"))-VALUE(TEXT(H15,"[h]:mm"))=0,"",VALUE(TEXT(E15-D15,"[h]:mm"))+VALUE(TEXT(G15-F15,"[h]:mm"))-VALUE(TEXT(H15,"[h]:mm"))&lt;0,"-",TRUE,(E15-D15)+(G15-F15)-H15),"-")</f>
        <v/>
      </c>
      <c r="J15" s="475"/>
      <c r="K15" s="473"/>
      <c r="L15" s="473"/>
      <c r="M15" s="473"/>
      <c r="N15" s="473"/>
      <c r="O15" s="473"/>
      <c r="P15" s="473"/>
      <c r="Q15" s="474"/>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189" t="str" cm="1">
        <f t="array" ref="AB15">_xlfn.IFS(AND(D15="",F15="",COUNTA($J$14)=0),"○",AND(I15="",COUNTA($J$14)=1),IF(OR($I$14&lt;&gt;"",$I$15&lt;&gt;"",$I$16&lt;&gt;"",$I$17&lt;&gt;"",$I$18&lt;&gt;"",$I$19&lt;&gt;"",$I$20&lt;&gt;""),"○","△"),AND(I15&gt;0,COUNTA($J$14)=1),"○",AND(I15="-",COUNTA($J$14)=1),"✕",TRUE,"✕")</f>
        <v>○</v>
      </c>
      <c r="AC15" s="75"/>
      <c r="AD15" s="75" t="str">
        <f t="shared" si="0"/>
        <v>○</v>
      </c>
      <c r="AE15" s="75" t="str" cm="1">
        <f t="array" ref="AE15">_xlfn.IFS(AND(E15&gt;0,D15=""),"✕",AND(G15&gt;0,F15=""),"✕",AND(F15&gt;0,E15&gt;F15),"✕",TRUE,"○")</f>
        <v>○</v>
      </c>
      <c r="AF15" s="189" t="str" cm="1">
        <f t="array" ref="AF15">IF(OR($I$9="管理職/高プロ",$I$9="裁量",$I$9="固定残業代有"),IF(OR(C15="休日",C15="休暇"),IF(AND(D15="",E15="",F15="",G15="",H15="",$J$13=""),"○",_xlfn.IFS(OR(D15&lt;&gt;"",E15&lt;&gt;"",F15&lt;&gt;"",G15&lt;&gt;"",H15&lt;&gt;""),"✕",AND(OR($I$13&gt;0,$I$14&gt;0,$I$15&gt;0,$I$16&gt;0,$I$17&gt;0),COUNTA($J$13)=1),"○",TRUE,"✕")),"○"),"○")</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45965</v>
      </c>
      <c r="B16" s="46" t="str">
        <f t="shared" si="2"/>
        <v>火</v>
      </c>
      <c r="C16" s="95" t="s">
        <v>126</v>
      </c>
      <c r="D16" s="60"/>
      <c r="E16" s="15"/>
      <c r="F16" s="16"/>
      <c r="G16" s="17"/>
      <c r="H16" s="18"/>
      <c r="I16" s="6" t="str" cm="1">
        <f t="array" ref="I16">IFERROR(_xlfn.IFS(AND(D16&gt;0,E16=""),"--",AND(F16&gt;0,G16=""),"--",VALUE(TEXT(E16-D16,"[h]:mm"))+VALUE(TEXT(G16-F16,"[h]:mm"))-VALUE(TEXT(H16,"[h]:mm"))=0,"",VALUE(TEXT(E16-D16,"[h]:mm"))+VALUE(TEXT(G16-F16,"[h]:mm"))-VALUE(TEXT(H16,"[h]:mm"))&lt;0,"-",TRUE,(E16-D16)+(G16-F16)-H16),"-")</f>
        <v/>
      </c>
      <c r="J16" s="475"/>
      <c r="K16" s="473"/>
      <c r="L16" s="473"/>
      <c r="M16" s="473"/>
      <c r="N16" s="473"/>
      <c r="O16" s="473"/>
      <c r="P16" s="473"/>
      <c r="Q16" s="474"/>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189" t="str" cm="1">
        <f t="array" ref="AB16">_xlfn.IFS(AND(D16="",F16="",COUNTA($J$14)=0),"○",AND(I16="",COUNTA($J$14)=1),IF(OR($I$14&lt;&gt;"",$I$15&lt;&gt;"",$I$16&lt;&gt;"",$I$17&lt;&gt;"",$I$18&lt;&gt;"",$I$19&lt;&gt;"",$I$20&lt;&gt;""),"○","△"),AND(I16&gt;0,COUNTA($J$14)=1),"○",AND(I16="-",COUNTA($J$14)=1),"✕",TRUE,"✕")</f>
        <v>○</v>
      </c>
      <c r="AC16" s="75"/>
      <c r="AD16" s="75" t="str">
        <f t="shared" si="0"/>
        <v>○</v>
      </c>
      <c r="AE16" s="75" t="str" cm="1">
        <f t="array" ref="AE16">_xlfn.IFS(AND(E16&gt;0,D16=""),"✕",AND(G16&gt;0,F16=""),"✕",AND(F16&gt;0,E16&gt;F16),"✕",TRUE,"○")</f>
        <v>○</v>
      </c>
      <c r="AF16" s="189" t="str" cm="1">
        <f t="array" ref="AF16">IF(OR($I$9="管理職/高プロ",$I$9="裁量",$I$9="固定残業代有"),IF(OR(C16="休日",C16="休暇"),IF(AND(D16="",E16="",F16="",G16="",H16="",$J$13=""),"○",_xlfn.IFS(OR(D16&lt;&gt;"",E16&lt;&gt;"",F16&lt;&gt;"",G16&lt;&gt;"",H16&lt;&gt;""),"✕",AND(OR($I$13&gt;0,$I$14&gt;0,$I$15&gt;0,$I$16&gt;0,$I$17&gt;0),COUNTA($J$13)=1),"○",TRUE,"✕")),"○"),"○")</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45966</v>
      </c>
      <c r="B17" s="46" t="str">
        <f t="shared" si="2"/>
        <v>水</v>
      </c>
      <c r="C17" s="95" t="s">
        <v>126</v>
      </c>
      <c r="D17" s="60"/>
      <c r="E17" s="15"/>
      <c r="F17" s="16"/>
      <c r="G17" s="17"/>
      <c r="H17" s="18"/>
      <c r="I17" s="6" t="str" cm="1">
        <f t="array" ref="I17">IFERROR(_xlfn.IFS(AND(D17&gt;0,E17=""),"--",AND(F17&gt;0,G17=""),"--",VALUE(TEXT(E17-D17,"[h]:mm"))+VALUE(TEXT(G17-F17,"[h]:mm"))-VALUE(TEXT(H17,"[h]:mm"))=0,"",VALUE(TEXT(E17-D17,"[h]:mm"))+VALUE(TEXT(G17-F17,"[h]:mm"))-VALUE(TEXT(H17,"[h]:mm"))&lt;0,"-",TRUE,(E17-D17)+(G17-F17)-H17),"-")</f>
        <v/>
      </c>
      <c r="J17" s="475"/>
      <c r="K17" s="473"/>
      <c r="L17" s="473"/>
      <c r="M17" s="473"/>
      <c r="N17" s="473"/>
      <c r="O17" s="473"/>
      <c r="P17" s="473"/>
      <c r="Q17" s="474"/>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189" t="str" cm="1">
        <f t="array" ref="AB17">_xlfn.IFS(AND(D17="",F17="",COUNTA($J$14)=0),"○",AND(I17="",COUNTA($J$14)=1),IF(OR($I$14&lt;&gt;"",$I$15&lt;&gt;"",$I$16&lt;&gt;"",$I$17&lt;&gt;"",$I$18&lt;&gt;"",$I$19&lt;&gt;"",$I$20&lt;&gt;""),"○","△"),AND(I17&gt;0,COUNTA($J$14)=1),"○",AND(I17="-",COUNTA($J$14)=1),"✕",TRUE,"✕")</f>
        <v>○</v>
      </c>
      <c r="AC17" s="75"/>
      <c r="AD17" s="75" t="str">
        <f t="shared" si="0"/>
        <v>○</v>
      </c>
      <c r="AE17" s="75" t="str" cm="1">
        <f t="array" ref="AE17">_xlfn.IFS(AND(E17&gt;0,D17=""),"✕",AND(G17&gt;0,F17=""),"✕",AND(F17&gt;0,E17&gt;F17),"✕",TRUE,"○")</f>
        <v>○</v>
      </c>
      <c r="AF17" s="189" t="str" cm="1">
        <f t="array" ref="AF17">IF(OR($I$9="管理職/高プロ",$I$9="裁量",$I$9="固定残業代有"),IF(OR(C17="休日",C17="休暇"),IF(AND(D17="",E17="",F17="",G17="",H17="",$J$13=""),"○",_xlfn.IFS(OR(D17&lt;&gt;"",E17&lt;&gt;"",F17&lt;&gt;"",G17&lt;&gt;"",H17&lt;&gt;""),"✕",AND(OR($I$13&gt;0,$I$14&gt;0,$I$15&gt;0,$I$16&gt;0,$I$17&gt;0),COUNTA($J$13)=1),"○",TRUE,"✕")),"○"),"○")</f>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45967</v>
      </c>
      <c r="B18" s="47" t="str">
        <f t="shared" si="2"/>
        <v>木</v>
      </c>
      <c r="C18" s="95" t="s">
        <v>126</v>
      </c>
      <c r="D18" s="60"/>
      <c r="E18" s="15"/>
      <c r="F18" s="26"/>
      <c r="G18" s="27"/>
      <c r="H18" s="28"/>
      <c r="I18" s="6" t="str" cm="1">
        <f t="array" ref="I18">IFERROR(_xlfn.IFS(AND(D18&gt;0,E18=""),"--",AND(F18&gt;0,G18=""),"--",VALUE(TEXT(E18-D18,"[h]:mm"))+VALUE(TEXT(G18-F18,"[h]:mm"))-VALUE(TEXT(H18,"[h]:mm"))=0,"",VALUE(TEXT(E18-D18,"[h]:mm"))+VALUE(TEXT(G18-F18,"[h]:mm"))-VALUE(TEXT(H18,"[h]:mm"))&lt;0,"-",TRUE,(E18-D18)+(G18-F18)-H18),"-")</f>
        <v/>
      </c>
      <c r="J18" s="475"/>
      <c r="K18" s="473"/>
      <c r="L18" s="473"/>
      <c r="M18" s="473"/>
      <c r="N18" s="473"/>
      <c r="O18" s="473"/>
      <c r="P18" s="473"/>
      <c r="Q18" s="474"/>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189" t="str" cm="1">
        <f t="array" ref="AB18">_xlfn.IFS(AND(D18="",F18="",COUNTA($J$14)=0),"○",AND(I18="",COUNTA($J$14)=1),IF(OR($I$14&lt;&gt;"",$I$15&lt;&gt;"",$I$16&lt;&gt;"",$I$17&lt;&gt;"",$I$18&lt;&gt;"",$I$19&lt;&gt;"",$I$20&lt;&gt;""),"○","△"),AND(I18&gt;0,COUNTA($J$14)=1),"○",AND(I18="-",COUNTA($J$14)=1),"✕",TRUE,"✕")</f>
        <v>○</v>
      </c>
      <c r="AC18" s="75"/>
      <c r="AD18" s="75" t="str">
        <f t="shared" si="0"/>
        <v>○</v>
      </c>
      <c r="AE18" s="75" t="str" cm="1">
        <f t="array" ref="AE18">_xlfn.IFS(AND(E18&gt;0,D18=""),"✕",AND(G18&gt;0,F18=""),"✕",AND(F18&gt;0,E18&gt;F18),"✕",TRUE,"○")</f>
        <v>○</v>
      </c>
      <c r="AF18" s="189" t="str" cm="1">
        <f t="array" ref="AF18">IF(OR($I$9="管理職/高プロ",$I$9="裁量",$I$9="固定残業代有"),IF(OR(C18="休日",C18="休暇"),IF(AND(D18="",E18="",F18="",G18="",H18="",$J$18=""),"○",_xlfn.IFS(OR(D18&lt;&gt;"",E18&lt;&gt;"",F18&lt;&gt;"",G18&lt;&gt;"",H18&lt;&gt;""),"✕",AND(OR($I$18&gt;0,$I$19&gt;0,$I$20&gt;0,$I$21&gt;0,$I$22&gt;0,$I$23&gt;0,$I$24&gt;0),COUNTA($J$18)=1),"○",TRUE,"✕")),"○"),"○")</f>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45968</v>
      </c>
      <c r="B19" s="47" t="str">
        <f>TEXT(A19,"aaa")</f>
        <v>金</v>
      </c>
      <c r="C19" s="95" t="s">
        <v>126</v>
      </c>
      <c r="D19" s="62"/>
      <c r="E19" s="25"/>
      <c r="F19" s="26"/>
      <c r="G19" s="27"/>
      <c r="H19" s="28"/>
      <c r="I19" s="6" t="str" cm="1">
        <f t="array" ref="I19">IFERROR(_xlfn.IFS(AND(D19&gt;0,E19=""),"--",AND(F19&gt;0,G19=""),"--",VALUE(TEXT(E19-D19,"[h]:mm"))+VALUE(TEXT(G19-F19,"[h]:mm"))-VALUE(TEXT(H19,"[h]:mm"))=0,"",VALUE(TEXT(E19-D19,"[h]:mm"))+VALUE(TEXT(G19-F19,"[h]:mm"))-VALUE(TEXT(H19,"[h]:mm"))&lt;0,"-",TRUE,(E19-D19)+(G19-F19)-H19),"-")</f>
        <v/>
      </c>
      <c r="J19" s="475"/>
      <c r="K19" s="473"/>
      <c r="L19" s="473"/>
      <c r="M19" s="473"/>
      <c r="N19" s="473"/>
      <c r="O19" s="473"/>
      <c r="P19" s="473"/>
      <c r="Q19" s="474"/>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189" t="str" cm="1">
        <f t="array" ref="AB19">_xlfn.IFS(AND(D19="",F19="",COUNTA($J$14)=0),"○",AND(I19="",COUNTA($J$14)=1),IF(OR($I$14&lt;&gt;"",$I$15&lt;&gt;"",$I$16&lt;&gt;"",$I$17&lt;&gt;"",$I$18&lt;&gt;"",$I$19&lt;&gt;"",$I$20&lt;&gt;""),"○","△"),AND(I19&gt;0,COUNTA($J$14)=1),"○",AND(I19="-",COUNTA($J$14)=1),"✕",TRUE,"✕")</f>
        <v>○</v>
      </c>
      <c r="AC19" s="75"/>
      <c r="AD19" s="75" t="str">
        <f t="shared" si="0"/>
        <v>○</v>
      </c>
      <c r="AE19" s="75" t="str" cm="1">
        <f t="array" ref="AE19">_xlfn.IFS(AND(E19&gt;0,D19=""),"✕",AND(G19&gt;0,F19=""),"✕",AND(F19&gt;0,E19&gt;F19),"✕",TRUE,"○")</f>
        <v>○</v>
      </c>
      <c r="AF19" s="189" t="str" cm="1">
        <f t="array" ref="AF19">IF(OR($I$9="管理職/高プロ",$I$9="裁量",$I$9="固定残業代有"),IF(OR(C19="休日",C19="休暇"),IF(AND(D19="",E19="",F19="",G19="",H19="",$J$18=""),"○",_xlfn.IFS(OR(D19&lt;&gt;"",E19&lt;&gt;"",F19&lt;&gt;"",G19&lt;&gt;"",H19&lt;&gt;""),"✕",AND(OR($I$18&gt;0,$I$19&gt;0,$I$20&gt;0,$I$21&gt;0,$I$22&gt;0,$I$23&gt;0,$I$24&gt;0),COUNTA($J$18)=1),"○",TRUE,"✕")),"○"),"○")</f>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45969</v>
      </c>
      <c r="B20" s="46" t="str">
        <f>TEXT(A20,"aaa")</f>
        <v>土</v>
      </c>
      <c r="C20" s="95" t="s">
        <v>23</v>
      </c>
      <c r="D20" s="62"/>
      <c r="E20" s="25"/>
      <c r="F20" s="16"/>
      <c r="G20" s="17"/>
      <c r="H20" s="28"/>
      <c r="I20" s="6" t="str" cm="1">
        <f t="array" ref="I20">IFERROR(_xlfn.IFS(AND(D20&gt;0,E20=""),"--",AND(F20&gt;0,G20=""),"--",VALUE(TEXT(E20-D20,"[h]:mm"))+VALUE(TEXT(G20-F20,"[h]:mm"))-VALUE(TEXT(H20,"[h]:mm"))=0,"",VALUE(TEXT(E20-D20,"[h]:mm"))+VALUE(TEXT(G20-F20,"[h]:mm"))-VALUE(TEXT(H20,"[h]:mm"))&lt;0,"-",TRUE,(E20-D20)+(G20-F20)-H20),"-")</f>
        <v/>
      </c>
      <c r="J20" s="475"/>
      <c r="K20" s="473"/>
      <c r="L20" s="473"/>
      <c r="M20" s="473"/>
      <c r="N20" s="473"/>
      <c r="O20" s="473"/>
      <c r="P20" s="473"/>
      <c r="Q20" s="474"/>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$14)=0),"○",AND(I20="",COUNTA($J$14)=1),IF(OR($I$14&lt;&gt;"",$I$15&lt;&gt;"",$I$16&lt;&gt;"",$I$17&lt;&gt;"",$I$18&lt;&gt;"",$I$19&lt;&gt;"",$I$20&lt;&gt;""),"○","△"),AND(I20&gt;0,COUNTA($J$14)=1),"○",AND(I20="-",COUNTA($J$14)=1),"✕",TRUE,"✕")</f>
        <v>○</v>
      </c>
      <c r="AC20" s="75"/>
      <c r="AD20" s="75" t="str">
        <f t="shared" si="0"/>
        <v>○</v>
      </c>
      <c r="AE20" s="75" t="str" cm="1">
        <f t="array" ref="AE20">_xlfn.IFS(AND(E20&gt;0,D20=""),"✕",AND(G20&gt;0,F20=""),"✕",AND(F20&gt;0,E20&gt;F20),"✕",TRUE,"○")</f>
        <v>○</v>
      </c>
      <c r="AF20" s="189" t="str" cm="1">
        <f t="array" ref="AF20">IF(OR($I$9="管理職/高プロ",$I$9="裁量",$I$9="固定残業代有"),IF(OR(C20="休日",C20="休暇"),IF(AND(D20="",E20="",F20="",G20="",H20="",$J$18=""),"○",_xlfn.IFS(OR(D20&lt;&gt;"",E20&lt;&gt;"",F20&lt;&gt;"",G20&lt;&gt;"",H20&lt;&gt;""),"✕",AND(OR($I$18&gt;0,$I$19&gt;0,$I$20&gt;0,$I$21&gt;0,$I$22&gt;0,$I$23&gt;0,$I$24&gt;0),COUNTA($J$18)=1),"○",TRUE,"✕")),"○"),"○")</f>
        <v>○</v>
      </c>
      <c r="AG20" s="75"/>
      <c r="AH20" s="183" t="s">
        <v>72</v>
      </c>
      <c r="AI20" s="184" t="str">
        <f>IF(COUNTIF(AE13:AE43,"○")=31,"○","✕")</f>
        <v>○</v>
      </c>
      <c r="AJ20" s="78" t="s">
        <v>73</v>
      </c>
    </row>
    <row r="21" spans="1:45" ht="17.100000000000001" customHeight="1" thickBot="1">
      <c r="A21" s="7">
        <f t="shared" ref="A21" si="3">A20+1</f>
        <v>45970</v>
      </c>
      <c r="B21" s="46" t="str">
        <f t="shared" ref="B21:B43" si="4">TEXT(A21,"aaa")</f>
        <v>日</v>
      </c>
      <c r="C21" s="95" t="s">
        <v>23</v>
      </c>
      <c r="D21" s="60"/>
      <c r="E21" s="15"/>
      <c r="F21" s="16"/>
      <c r="G21" s="17"/>
      <c r="H21" s="28"/>
      <c r="I21" s="6" t="str" cm="1">
        <f t="array" ref="I21">IFERROR(_xlfn.IFS(AND(D21&gt;0,E21=""),"--",AND(F21&gt;0,G21=""),"--",VALUE(TEXT(E21-D21,"[h]:mm"))+VALUE(TEXT(G21-F21,"[h]:mm"))-VALUE(TEXT(H21,"[h]:mm"))=0,"",VALUE(TEXT(E21-D21,"[h]:mm"))+VALUE(TEXT(G21-F21,"[h]:mm"))-VALUE(TEXT(H21,"[h]:mm"))&lt;0,"-",TRUE,(E21-D21)+(G21-F21)-H21),"-")</f>
        <v/>
      </c>
      <c r="J21" s="475"/>
      <c r="K21" s="473"/>
      <c r="L21" s="473"/>
      <c r="M21" s="473"/>
      <c r="N21" s="473"/>
      <c r="O21" s="473"/>
      <c r="P21" s="473"/>
      <c r="Q21" s="474"/>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$21)=0),"○",AND(I21="",COUNTA($J$21)=1),IF(OR($I$21&lt;&gt;"",$I$22&lt;&gt;"",$I$23&lt;&gt;"",$I$24&lt;&gt;"",$I$25&lt;&gt;"",$I$26&lt;&gt;"",$I$27&lt;&gt;""),"○","△"),AND(I21&gt;0,COUNTA($J$21)=1),"○",AND(I21="-",COUNTA($J$21)=1),"✕",TRUE,"✕")</f>
        <v>○</v>
      </c>
      <c r="AC21" s="75"/>
      <c r="AD21" s="75" t="str">
        <f t="shared" si="0"/>
        <v>○</v>
      </c>
      <c r="AE21" s="75" t="str" cm="1">
        <f t="array" ref="AE21">_xlfn.IFS(AND(E21&gt;0,D21=""),"✕",AND(G21&gt;0,F21=""),"✕",AND(F21&gt;0,E21&gt;F21),"✕",TRUE,"○")</f>
        <v>○</v>
      </c>
      <c r="AF21" s="189" t="str" cm="1">
        <f t="array" ref="AF21">IF(OR($I$9="管理職/高プロ",$I$9="裁量",$I$9="固定残業代有"),IF(OR(C21="休日",C21="休暇"),IF(AND(D21="",E21="",F21="",G21="",H21="",$J$18=""),"○",_xlfn.IFS(OR(D21&lt;&gt;"",E21&lt;&gt;"",F21&lt;&gt;"",G21&lt;&gt;"",H21&lt;&gt;""),"✕",AND(OR($I$18&gt;0,$I$19&gt;0,$I$20&gt;0,$I$21&gt;0,$I$22&gt;0,$I$23&gt;0,$I$24&gt;0),COUNTA($J$18)=1),"○",TRUE,"✕")),"○"),"○")</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45971</v>
      </c>
      <c r="B22" s="46" t="str">
        <f t="shared" si="4"/>
        <v>月</v>
      </c>
      <c r="C22" s="95" t="s">
        <v>126</v>
      </c>
      <c r="D22" s="60"/>
      <c r="E22" s="15"/>
      <c r="F22" s="16"/>
      <c r="G22" s="17"/>
      <c r="H22" s="28"/>
      <c r="I22" s="6" t="str" cm="1">
        <f t="array" ref="I22">IFERROR(_xlfn.IFS(AND(D22&gt;0,E22=""),"--",AND(F22&gt;0,G22=""),"--",VALUE(TEXT(E22-D22,"[h]:mm"))+VALUE(TEXT(G22-F22,"[h]:mm"))-VALUE(TEXT(H22,"[h]:mm"))=0,"",VALUE(TEXT(E22-D22,"[h]:mm"))+VALUE(TEXT(G22-F22,"[h]:mm"))-VALUE(TEXT(H22,"[h]:mm"))&lt;0,"-",TRUE,(E22-D22)+(G22-F22)-H22),"-")</f>
        <v/>
      </c>
      <c r="J22" s="475"/>
      <c r="K22" s="473"/>
      <c r="L22" s="473"/>
      <c r="M22" s="473"/>
      <c r="N22" s="473"/>
      <c r="O22" s="473"/>
      <c r="P22" s="473"/>
      <c r="Q22" s="474"/>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$21)=0),"○",AND(I22="",COUNTA($J$21)=1),IF(OR($I$21&lt;&gt;"",$I$22&lt;&gt;"",$I$23&lt;&gt;"",$I$24&lt;&gt;"",$I$25&lt;&gt;"",$I$26&lt;&gt;"",$I$27&lt;&gt;""),"○","△"),AND(I22&gt;0,COUNTA($J$21)=1),"○",AND(I22="-",COUNTA($J$21)=1),"✕",TRUE,"✕")</f>
        <v>○</v>
      </c>
      <c r="AC22" s="75"/>
      <c r="AD22" s="75" t="str">
        <f t="shared" si="0"/>
        <v>○</v>
      </c>
      <c r="AE22" s="75" t="str" cm="1">
        <f t="array" ref="AE22">_xlfn.IFS(AND(E22&gt;0,D22=""),"✕",AND(G22&gt;0,F22=""),"✕",AND(F22&gt;0,E22&gt;F22),"✕",TRUE,"○")</f>
        <v>○</v>
      </c>
      <c r="AF22" s="189" t="str" cm="1">
        <f t="array" ref="AF22">IF(OR($I$9="管理職/高プロ",$I$9="裁量",$I$9="固定残業代有"),IF(OR(C22="休日",C22="休暇"),IF(AND(D22="",E22="",F22="",G22="",H22="",$J$18=""),"○",_xlfn.IFS(OR(D22&lt;&gt;"",E22&lt;&gt;"",F22&lt;&gt;"",G22&lt;&gt;"",H22&lt;&gt;""),"✕",AND(OR($I$18&gt;0,$I$19&gt;0,$I$20&gt;0,$I$21&gt;0,$I$22&gt;0,$I$23&gt;0,$I$24&gt;0),COUNTA($J$18)=1),"○",TRUE,"✕")),"○"),"○")</f>
        <v>○</v>
      </c>
      <c r="AG22" s="75"/>
      <c r="AH22" s="212"/>
      <c r="AI22" s="213"/>
      <c r="AJ22" s="78"/>
      <c r="AO22" s="30"/>
      <c r="AP22" s="30"/>
      <c r="AQ22" s="30"/>
      <c r="AR22" s="30"/>
      <c r="AS22" s="30"/>
    </row>
    <row r="23" spans="1:45" ht="17.100000000000001" customHeight="1">
      <c r="A23" s="7">
        <f t="shared" ref="A23:A38" si="5">A22+1</f>
        <v>45972</v>
      </c>
      <c r="B23" s="46" t="str">
        <f t="shared" si="4"/>
        <v>火</v>
      </c>
      <c r="C23" s="95" t="s">
        <v>126</v>
      </c>
      <c r="D23" s="60"/>
      <c r="E23" s="15"/>
      <c r="F23" s="16"/>
      <c r="G23" s="17"/>
      <c r="H23" s="28"/>
      <c r="I23" s="6" t="str" cm="1">
        <f t="array" ref="I23">IFERROR(_xlfn.IFS(AND(D23&gt;0,E23=""),"--",AND(F23&gt;0,G23=""),"--",VALUE(TEXT(E23-D23,"[h]:mm"))+VALUE(TEXT(G23-F23,"[h]:mm"))-VALUE(TEXT(H23,"[h]:mm"))=0,"",VALUE(TEXT(E23-D23,"[h]:mm"))+VALUE(TEXT(G23-F23,"[h]:mm"))-VALUE(TEXT(H23,"[h]:mm"))&lt;0,"-",TRUE,(E23-D23)+(G23-F23)-H23),"-")</f>
        <v/>
      </c>
      <c r="J23" s="475"/>
      <c r="K23" s="473"/>
      <c r="L23" s="473"/>
      <c r="M23" s="473"/>
      <c r="N23" s="473"/>
      <c r="O23" s="473"/>
      <c r="P23" s="473"/>
      <c r="Q23" s="474"/>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$21)=0),"○",AND(I23="",COUNTA($J$21)=1),IF(OR($I$21&lt;&gt;"",$I$22&lt;&gt;"",$I$23&lt;&gt;"",$I$24&lt;&gt;"",$I$25&lt;&gt;"",$I$26&lt;&gt;"",$I$27&lt;&gt;""),"○","△"),AND(I23&gt;0,COUNTA($J$21)=1),"○",AND(I23="-",COUNTA($J$21)=1),"✕",TRUE,"✕")</f>
        <v>○</v>
      </c>
      <c r="AC23" s="75"/>
      <c r="AD23" s="75" t="str">
        <f t="shared" si="0"/>
        <v>○</v>
      </c>
      <c r="AE23" s="75" t="str" cm="1">
        <f t="array" ref="AE23">_xlfn.IFS(AND(E23&gt;0,D23=""),"✕",AND(G23&gt;0,F23=""),"✕",AND(F23&gt;0,E23&gt;F23),"✕",TRUE,"○")</f>
        <v>○</v>
      </c>
      <c r="AF23" s="189" t="str" cm="1">
        <f t="array" ref="AF23">IF(OR($I$9="管理職/高プロ",$I$9="裁量",$I$9="固定残業代有"),IF(OR(C23="休日",C23="休暇"),IF(AND(D23="",E23="",F23="",G23="",H23="",$J$18=""),"○",_xlfn.IFS(OR(D23&lt;&gt;"",E23&lt;&gt;"",F23&lt;&gt;"",G23&lt;&gt;"",H23&lt;&gt;""),"✕",AND(OR($I$18&gt;0,$I$19&gt;0,$I$20&gt;0,$I$21&gt;0,$I$22&gt;0,$I$23&gt;0,$I$24&gt;0),COUNTA($J$18)=1),"○",TRUE,"✕")),"○"),"○")</f>
        <v>○</v>
      </c>
      <c r="AG23" s="75"/>
      <c r="AH23" s="144"/>
      <c r="AJ23" s="144"/>
      <c r="AO23" s="30"/>
      <c r="AP23" s="30"/>
      <c r="AQ23" s="30"/>
      <c r="AR23" s="30"/>
      <c r="AS23" s="30"/>
    </row>
    <row r="24" spans="1:45" ht="17.100000000000001" customHeight="1">
      <c r="A24" s="7">
        <f t="shared" si="5"/>
        <v>45973</v>
      </c>
      <c r="B24" s="46" t="str">
        <f t="shared" si="4"/>
        <v>水</v>
      </c>
      <c r="C24" s="95" t="s">
        <v>126</v>
      </c>
      <c r="D24" s="60"/>
      <c r="E24" s="15"/>
      <c r="F24" s="16"/>
      <c r="G24" s="17"/>
      <c r="H24" s="18"/>
      <c r="I24" s="6" t="str" cm="1">
        <f t="array" ref="I24">IFERROR(_xlfn.IFS(AND(D24&gt;0,E24=""),"--",AND(F24&gt;0,G24=""),"--",VALUE(TEXT(E24-D24,"[h]:mm"))+VALUE(TEXT(G24-F24,"[h]:mm"))-VALUE(TEXT(H24,"[h]:mm"))=0,"",VALUE(TEXT(E24-D24,"[h]:mm"))+VALUE(TEXT(G24-F24,"[h]:mm"))-VALUE(TEXT(H24,"[h]:mm"))&lt;0,"-",TRUE,(E24-D24)+(G24-F24)-H24),"-")</f>
        <v/>
      </c>
      <c r="J24" s="475"/>
      <c r="K24" s="473"/>
      <c r="L24" s="473"/>
      <c r="M24" s="473"/>
      <c r="N24" s="473"/>
      <c r="O24" s="473"/>
      <c r="P24" s="473"/>
      <c r="Q24" s="474"/>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$21)=0),"○",AND(I24="",COUNTA($J$21)=1),IF(OR($I$21&lt;&gt;"",$I$22&lt;&gt;"",$I$23&lt;&gt;"",$I$24&lt;&gt;"",$I$25&lt;&gt;"",$I$26&lt;&gt;"",$I$27&lt;&gt;""),"○","△"),AND(I24&gt;0,COUNTA($J$21)=1),"○",AND(I24="-",COUNTA($J$21)=1),"✕",TRUE,"✕")</f>
        <v>○</v>
      </c>
      <c r="AC24" s="75"/>
      <c r="AD24" s="75" t="str">
        <f t="shared" si="0"/>
        <v>○</v>
      </c>
      <c r="AE24" s="75" t="str" cm="1">
        <f t="array" ref="AE24">_xlfn.IFS(AND(E24&gt;0,D24=""),"✕",AND(G24&gt;0,F24=""),"✕",AND(F24&gt;0,E24&gt;F24),"✕",TRUE,"○")</f>
        <v>○</v>
      </c>
      <c r="AF24" s="189" t="str" cm="1">
        <f t="array" ref="AF24">IF(OR($I$9="管理職/高プロ",$I$9="裁量",$I$9="固定残業代有"),IF(OR(C24="休日",C24="休暇"),IF(AND(D24="",E24="",F24="",G24="",H24="",$J$18=""),"○",_xlfn.IFS(OR(D24&lt;&gt;"",E24&lt;&gt;"",F24&lt;&gt;"",G24&lt;&gt;"",H24&lt;&gt;""),"✕",AND(OR($I$18&gt;0,$I$19&gt;0,$I$20&gt;0,$I$21&gt;0,$I$22&gt;0,$I$23&gt;0,$I$24&gt;0),COUNTA($J$18)=1),"○",TRUE,"✕")),"○"),"○")</f>
        <v>○</v>
      </c>
      <c r="AG24" s="75"/>
      <c r="AO24" s="30"/>
      <c r="AP24" s="30"/>
      <c r="AQ24" s="30"/>
      <c r="AR24" s="30"/>
      <c r="AS24" s="30"/>
    </row>
    <row r="25" spans="1:45" ht="17.100000000000001" customHeight="1">
      <c r="A25" s="7">
        <f t="shared" si="5"/>
        <v>45974</v>
      </c>
      <c r="B25" s="46" t="str">
        <f t="shared" si="4"/>
        <v>木</v>
      </c>
      <c r="C25" s="95" t="s">
        <v>126</v>
      </c>
      <c r="D25" s="60"/>
      <c r="E25" s="15"/>
      <c r="F25" s="16"/>
      <c r="G25" s="17"/>
      <c r="H25" s="18"/>
      <c r="I25" s="6" t="str" cm="1">
        <f t="array" ref="I25">IFERROR(_xlfn.IFS(AND(D25&gt;0,E25=""),"--",AND(F25&gt;0,G25=""),"--",VALUE(TEXT(E25-D25,"[h]:mm"))+VALUE(TEXT(G25-F25,"[h]:mm"))-VALUE(TEXT(H25,"[h]:mm"))=0,"",VALUE(TEXT(E25-D25,"[h]:mm"))+VALUE(TEXT(G25-F25,"[h]:mm"))-VALUE(TEXT(H25,"[h]:mm"))&lt;0,"-",TRUE,(E25-D25)+(G25-F25)-H25),"-")</f>
        <v/>
      </c>
      <c r="J25" s="475"/>
      <c r="K25" s="473"/>
      <c r="L25" s="473"/>
      <c r="M25" s="473"/>
      <c r="N25" s="473"/>
      <c r="O25" s="473"/>
      <c r="P25" s="473"/>
      <c r="Q25" s="474"/>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$21)=0),"○",AND(I25="",COUNTA($J$21)=1),IF(OR($I$21&lt;&gt;"",$I$22&lt;&gt;"",$I$23&lt;&gt;"",$I$24&lt;&gt;"",$I$25&lt;&gt;"",$I$26&lt;&gt;"",$I$27&lt;&gt;""),"○","△"),AND(I25&gt;0,COUNTA($J$21)=1),"○",AND(I25="-",COUNTA($J$21)=1),"✕",TRUE,"✕")</f>
        <v>○</v>
      </c>
      <c r="AC25" s="75"/>
      <c r="AD25" s="75" t="str">
        <f t="shared" si="0"/>
        <v>○</v>
      </c>
      <c r="AE25" s="75" t="str" cm="1">
        <f t="array" ref="AE25">_xlfn.IFS(AND(E25&gt;0,D25=""),"✕",AND(G25&gt;0,F25=""),"✕",AND(F25&gt;0,E25&gt;F25),"✕",TRUE,"○")</f>
        <v>○</v>
      </c>
      <c r="AF25" s="189" t="str" cm="1">
        <f t="array" ref="AF25">IF(OR($I$9="管理職/高プロ",$I$9="裁量",$I$9="固定残業代有"),IF(OR(C25="休日",C25="休暇"),IF(AND(D25="",E25="",F25="",G25="",H25="",$J$25=""),"○",_xlfn.IFS(OR(D25&lt;&gt;"",E25&lt;&gt;"",F25&lt;&gt;"",G25&lt;&gt;"",H25&lt;&gt;""),"✕",AND(OR($I$25&gt;0,$I$26&gt;0,$I$27&gt;0,$I$28&gt;0,$I$29&gt;0,$I$30&gt;0,$I$31&gt;0),COUNTA($J$25)=1),"○",TRUE,"✕")),"○"),"○")</f>
        <v>○</v>
      </c>
      <c r="AG25" s="75"/>
      <c r="AO25" s="30"/>
      <c r="AP25" s="30"/>
      <c r="AQ25" s="30"/>
      <c r="AR25" s="30"/>
      <c r="AS25" s="30"/>
    </row>
    <row r="26" spans="1:45" ht="17.100000000000001" customHeight="1">
      <c r="A26" s="7">
        <f t="shared" si="5"/>
        <v>45975</v>
      </c>
      <c r="B26" s="46" t="str">
        <f t="shared" si="4"/>
        <v>金</v>
      </c>
      <c r="C26" s="95" t="s">
        <v>126</v>
      </c>
      <c r="D26" s="61"/>
      <c r="E26" s="14"/>
      <c r="F26" s="16"/>
      <c r="G26" s="17"/>
      <c r="H26" s="18"/>
      <c r="I26" s="6" t="str" cm="1">
        <f t="array" ref="I26">IFERROR(_xlfn.IFS(AND(D26&gt;0,E26=""),"--",AND(F26&gt;0,G26=""),"--",VALUE(TEXT(E26-D26,"[h]:mm"))+VALUE(TEXT(G26-F26,"[h]:mm"))-VALUE(TEXT(H26,"[h]:mm"))=0,"",VALUE(TEXT(E26-D26,"[h]:mm"))+VALUE(TEXT(G26-F26,"[h]:mm"))-VALUE(TEXT(H26,"[h]:mm"))&lt;0,"-",TRUE,(E26-D26)+(G26-F26)-H26),"-")</f>
        <v/>
      </c>
      <c r="J26" s="475"/>
      <c r="K26" s="473"/>
      <c r="L26" s="473"/>
      <c r="M26" s="473"/>
      <c r="N26" s="473"/>
      <c r="O26" s="473"/>
      <c r="P26" s="473"/>
      <c r="Q26" s="474"/>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$21)=0),"○",AND(I26="",COUNTA($J$21)=1),IF(OR($I$21&lt;&gt;"",$I$22&lt;&gt;"",$I$23&lt;&gt;"",$I$24&lt;&gt;"",$I$25&lt;&gt;"",$I$26&lt;&gt;"",$I$27&lt;&gt;""),"○","△"),AND(I26&gt;0,COUNTA($J$21)=1),"○",AND(I26="-",COUNTA($J$21)=1),"✕",TRUE,"✕")</f>
        <v>○</v>
      </c>
      <c r="AC26" s="75"/>
      <c r="AD26" s="75" t="str">
        <f t="shared" si="0"/>
        <v>○</v>
      </c>
      <c r="AE26" s="75" t="str" cm="1">
        <f t="array" ref="AE26">_xlfn.IFS(AND(E26&gt;0,D26=""),"✕",AND(G26&gt;0,F26=""),"✕",AND(F26&gt;0,E26&gt;F26),"✕",TRUE,"○")</f>
        <v>○</v>
      </c>
      <c r="AF26" s="189" t="str" cm="1">
        <f t="array" ref="AF26">IF(OR($I$9="管理職/高プロ",$I$9="裁量",$I$9="固定残業代有"),IF(OR(C26="休日",C26="休暇"),IF(AND(D26="",E26="",F26="",G26="",H26="",$J$25=""),"○",_xlfn.IFS(OR(D26&lt;&gt;"",E26&lt;&gt;"",F26&lt;&gt;"",G26&lt;&gt;"",H26&lt;&gt;""),"✕",AND(OR($I$25&gt;0,$I$26&gt;0,$I$27&gt;0,$I$28&gt;0,$I$29&gt;0,$I$30&gt;0,$I$31&gt;0),COUNTA($J$25)=1),"○",TRUE,"✕")),"○"),"○")</f>
        <v>○</v>
      </c>
      <c r="AG26" s="75"/>
      <c r="AO26" s="30"/>
      <c r="AP26" s="30"/>
      <c r="AQ26" s="30"/>
      <c r="AR26" s="30"/>
      <c r="AS26" s="30"/>
    </row>
    <row r="27" spans="1:45" ht="17.100000000000001" customHeight="1">
      <c r="A27" s="7">
        <f t="shared" si="5"/>
        <v>45976</v>
      </c>
      <c r="B27" s="46" t="str">
        <f t="shared" si="4"/>
        <v>土</v>
      </c>
      <c r="C27" s="95" t="s">
        <v>23</v>
      </c>
      <c r="D27" s="61"/>
      <c r="E27" s="14"/>
      <c r="F27" s="16"/>
      <c r="G27" s="17"/>
      <c r="H27" s="18"/>
      <c r="I27" s="6" t="str" cm="1">
        <f t="array" ref="I27">IFERROR(_xlfn.IFS(AND(D27&gt;0,E27=""),"--",AND(F27&gt;0,G27=""),"--",VALUE(TEXT(E27-D27,"[h]:mm"))+VALUE(TEXT(G27-F27,"[h]:mm"))-VALUE(TEXT(H27,"[h]:mm"))=0,"",VALUE(TEXT(E27-D27,"[h]:mm"))+VALUE(TEXT(G27-F27,"[h]:mm"))-VALUE(TEXT(H27,"[h]:mm"))&lt;0,"-",TRUE,(E27-D27)+(G27-F27)-H27),"-")</f>
        <v/>
      </c>
      <c r="J27" s="475"/>
      <c r="K27" s="473"/>
      <c r="L27" s="473"/>
      <c r="M27" s="473"/>
      <c r="N27" s="473"/>
      <c r="O27" s="473"/>
      <c r="P27" s="473"/>
      <c r="Q27" s="474"/>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$21)=0),"○",AND(I27="",COUNTA($J$21)=1),IF(OR($I$21&lt;&gt;"",$I$22&lt;&gt;"",$I$23&lt;&gt;"",$I$24&lt;&gt;"",$I$25&lt;&gt;"",$I$26&lt;&gt;"",$I$27&lt;&gt;""),"○","△"),AND(I27&gt;0,COUNTA($J$21)=1),"○",AND(I27="-",COUNTA($J$21)=1),"✕",TRUE,"✕")</f>
        <v>○</v>
      </c>
      <c r="AC27" s="75"/>
      <c r="AD27" s="75" t="str">
        <f t="shared" si="0"/>
        <v>○</v>
      </c>
      <c r="AE27" s="75" t="str" cm="1">
        <f t="array" ref="AE27">_xlfn.IFS(AND(E27&gt;0,D27=""),"✕",AND(G27&gt;0,F27=""),"✕",AND(F27&gt;0,E27&gt;F27),"✕",TRUE,"○")</f>
        <v>○</v>
      </c>
      <c r="AF27" s="189" t="str" cm="1">
        <f t="array" ref="AF27">IF(OR($I$9="管理職/高プロ",$I$9="裁量",$I$9="固定残業代有"),IF(OR(C27="休日",C27="休暇"),IF(AND(D27="",E27="",F27="",G27="",H27="",$J$25=""),"○",_xlfn.IFS(OR(D27&lt;&gt;"",E27&lt;&gt;"",F27&lt;&gt;"",G27&lt;&gt;"",H27&lt;&gt;""),"✕",AND(OR($I$25&gt;0,$I$26&gt;0,$I$27&gt;0,$I$28&gt;0,$I$29&gt;0,$I$30&gt;0,$I$31&gt;0),COUNTA($J$25)=1),"○",TRUE,"✕")),"○"),"○")</f>
        <v>○</v>
      </c>
      <c r="AG27" s="75"/>
      <c r="AO27" s="30"/>
      <c r="AP27" s="30"/>
      <c r="AQ27" s="30"/>
      <c r="AR27" s="30"/>
      <c r="AS27" s="30"/>
    </row>
    <row r="28" spans="1:45" ht="17.100000000000001" customHeight="1">
      <c r="A28" s="7">
        <f t="shared" si="5"/>
        <v>45977</v>
      </c>
      <c r="B28" s="46" t="str">
        <f t="shared" si="4"/>
        <v>日</v>
      </c>
      <c r="C28" s="95" t="s">
        <v>23</v>
      </c>
      <c r="D28" s="61"/>
      <c r="E28" s="14"/>
      <c r="F28" s="16"/>
      <c r="G28" s="17"/>
      <c r="H28" s="18"/>
      <c r="I28" s="6" t="str" cm="1">
        <f t="array" ref="I28">IFERROR(_xlfn.IFS(AND(D28&gt;0,E28=""),"--",AND(F28&gt;0,G28=""),"--",VALUE(TEXT(E28-D28,"[h]:mm"))+VALUE(TEXT(G28-F28,"[h]:mm"))-VALUE(TEXT(H28,"[h]:mm"))=0,"",VALUE(TEXT(E28-D28,"[h]:mm"))+VALUE(TEXT(G28-F28,"[h]:mm"))-VALUE(TEXT(H28,"[h]:mm"))&lt;0,"-",TRUE,(E28-D28)+(G28-F28)-H28),"-")</f>
        <v/>
      </c>
      <c r="J28" s="475"/>
      <c r="K28" s="473"/>
      <c r="L28" s="473"/>
      <c r="M28" s="473"/>
      <c r="N28" s="473"/>
      <c r="O28" s="473"/>
      <c r="P28" s="473"/>
      <c r="Q28" s="47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$28)=0),"○",AND(I28="",COUNTA($J$28)=1),IF(OR($I$28&lt;&gt;"",$I$29&lt;&gt;"",$I$30&lt;&gt;"",$I$31&lt;&gt;"",$I$32&lt;&gt;"",$I$33&lt;&gt;"",$I$34&lt;&gt;""),"○","△"),AND(I28&gt;0,COUNTA($J$28)=1),"○",AND(I28="-",COUNTA($J$28)=1),"✕",TRUE,"✕")</f>
        <v>○</v>
      </c>
      <c r="AC28" s="75"/>
      <c r="AD28" s="75" t="str">
        <f t="shared" si="0"/>
        <v>○</v>
      </c>
      <c r="AE28" s="75" t="str" cm="1">
        <f t="array" ref="AE28">_xlfn.IFS(AND(E28&gt;0,D28=""),"✕",AND(G28&gt;0,F28=""),"✕",AND(F28&gt;0,E28&gt;F28),"✕",TRUE,"○")</f>
        <v>○</v>
      </c>
      <c r="AF28" s="189" t="str" cm="1">
        <f t="array" ref="AF28">IF(OR($I$9="管理職/高プロ",$I$9="裁量",$I$9="固定残業代有"),IF(OR(C28="休日",C28="休暇"),IF(AND(D28="",E28="",F28="",G28="",H28="",$J$25=""),"○",_xlfn.IFS(OR(D28&lt;&gt;"",E28&lt;&gt;"",F28&lt;&gt;"",G28&lt;&gt;"",H28&lt;&gt;""),"✕",AND(OR($I$25&gt;0,$I$26&gt;0,$I$27&gt;0,$I$28&gt;0,$I$29&gt;0,$I$30&gt;0,$I$31&gt;0),COUNTA($J$25)=1),"○",TRUE,"✕")),"○"),"○")</f>
        <v>○</v>
      </c>
      <c r="AG28" s="75"/>
      <c r="AO28" s="30"/>
      <c r="AP28" s="30"/>
      <c r="AQ28" s="30"/>
      <c r="AR28" s="30"/>
      <c r="AS28" s="30"/>
    </row>
    <row r="29" spans="1:45" ht="17.100000000000001" customHeight="1">
      <c r="A29" s="7">
        <f t="shared" si="5"/>
        <v>45978</v>
      </c>
      <c r="B29" s="46" t="str">
        <f t="shared" si="4"/>
        <v>月</v>
      </c>
      <c r="C29" s="95" t="s">
        <v>126</v>
      </c>
      <c r="D29" s="60"/>
      <c r="E29" s="15"/>
      <c r="F29" s="16"/>
      <c r="G29" s="17"/>
      <c r="H29" s="18"/>
      <c r="I29" s="6" t="str" cm="1">
        <f t="array" ref="I29">IFERROR(_xlfn.IFS(AND(D29&gt;0,E29=""),"--",AND(F29&gt;0,G29=""),"--",VALUE(TEXT(E29-D29,"[h]:mm"))+VALUE(TEXT(G29-F29,"[h]:mm"))-VALUE(TEXT(H29,"[h]:mm"))=0,"",VALUE(TEXT(E29-D29,"[h]:mm"))+VALUE(TEXT(G29-F29,"[h]:mm"))-VALUE(TEXT(H29,"[h]:mm"))&lt;0,"-",TRUE,(E29-D29)+(G29-F29)-H29),"-")</f>
        <v/>
      </c>
      <c r="J29" s="475"/>
      <c r="K29" s="473"/>
      <c r="L29" s="473"/>
      <c r="M29" s="473"/>
      <c r="N29" s="473"/>
      <c r="O29" s="473"/>
      <c r="P29" s="473"/>
      <c r="Q29" s="474"/>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$28)=0),"○",AND(I29="",COUNTA($J$28)=1),IF(OR($I$28&lt;&gt;"",$I$29&lt;&gt;"",$I$30&lt;&gt;"",$I$31&lt;&gt;"",$I$32&lt;&gt;"",$I$33&lt;&gt;"",$I$34&lt;&gt;""),"○","△"),AND(I29&gt;0,COUNTA($J$28)=1),"○",AND(I29="-",COUNTA($J$28)=1),"✕",TRUE,"✕")</f>
        <v>○</v>
      </c>
      <c r="AC29" s="75"/>
      <c r="AD29" s="75" t="str">
        <f t="shared" si="0"/>
        <v>○</v>
      </c>
      <c r="AE29" s="75" t="str" cm="1">
        <f t="array" ref="AE29">_xlfn.IFS(AND(E29&gt;0,D29=""),"✕",AND(G29&gt;0,F29=""),"✕",AND(F29&gt;0,E29&gt;F29),"✕",TRUE,"○")</f>
        <v>○</v>
      </c>
      <c r="AF29" s="189" t="str" cm="1">
        <f t="array" ref="AF29">IF(OR($I$9="管理職/高プロ",$I$9="裁量",$I$9="固定残業代有"),IF(OR(C29="休日",C29="休暇"),IF(AND(D29="",E29="",F29="",G29="",H29="",$J$25=""),"○",_xlfn.IFS(OR(D29&lt;&gt;"",E29&lt;&gt;"",F29&lt;&gt;"",G29&lt;&gt;"",H29&lt;&gt;""),"✕",AND(OR($I$25&gt;0,$I$26&gt;0,$I$27&gt;0,$I$28&gt;0,$I$29&gt;0,$I$30&gt;0,$I$31&gt;0),COUNTA($J$25)=1),"○",TRUE,"✕")),"○"),"○")</f>
        <v>○</v>
      </c>
      <c r="AG29" s="75"/>
      <c r="AO29" s="30"/>
      <c r="AP29" s="30"/>
      <c r="AQ29" s="30"/>
      <c r="AR29" s="30"/>
      <c r="AS29" s="30"/>
    </row>
    <row r="30" spans="1:45" ht="17.100000000000001" customHeight="1">
      <c r="A30" s="7">
        <f t="shared" si="5"/>
        <v>45979</v>
      </c>
      <c r="B30" s="46" t="str">
        <f t="shared" si="4"/>
        <v>火</v>
      </c>
      <c r="C30" s="95" t="s">
        <v>126</v>
      </c>
      <c r="D30" s="60"/>
      <c r="E30" s="15"/>
      <c r="F30" s="16"/>
      <c r="G30" s="17"/>
      <c r="H30" s="18"/>
      <c r="I30" s="6" t="str" cm="1">
        <f t="array" ref="I30">IFERROR(_xlfn.IFS(AND(D30&gt;0,E30=""),"--",AND(F30&gt;0,G30=""),"--",VALUE(TEXT(E30-D30,"[h]:mm"))+VALUE(TEXT(G30-F30,"[h]:mm"))-VALUE(TEXT(H30,"[h]:mm"))=0,"",VALUE(TEXT(E30-D30,"[h]:mm"))+VALUE(TEXT(G30-F30,"[h]:mm"))-VALUE(TEXT(H30,"[h]:mm"))&lt;0,"-",TRUE,(E30-D30)+(G30-F30)-H30),"-")</f>
        <v/>
      </c>
      <c r="J30" s="475"/>
      <c r="K30" s="473"/>
      <c r="L30" s="473"/>
      <c r="M30" s="473"/>
      <c r="N30" s="473"/>
      <c r="O30" s="473"/>
      <c r="P30" s="473"/>
      <c r="Q30" s="474"/>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$28)=0),"○",AND(I30="",COUNTA($J$28)=1),IF(OR($I$28&lt;&gt;"",$I$29&lt;&gt;"",$I$30&lt;&gt;"",$I$31&lt;&gt;"",$I$32&lt;&gt;"",$I$33&lt;&gt;"",$I$34&lt;&gt;""),"○","△"),AND(I30&gt;0,COUNTA($J$28)=1),"○",AND(I30="-",COUNTA($J$28)=1),"✕",TRUE,"✕")</f>
        <v>○</v>
      </c>
      <c r="AC30" s="75"/>
      <c r="AD30" s="75" t="str">
        <f t="shared" si="0"/>
        <v>○</v>
      </c>
      <c r="AE30" s="75" t="str" cm="1">
        <f t="array" ref="AE30">_xlfn.IFS(AND(E30&gt;0,D30=""),"✕",AND(G30&gt;0,F30=""),"✕",AND(F30&gt;0,E30&gt;F30),"✕",TRUE,"○")</f>
        <v>○</v>
      </c>
      <c r="AF30" s="189" t="str" cm="1">
        <f t="array" ref="AF30">IF(OR($I$9="管理職/高プロ",$I$9="裁量",$I$9="固定残業代有"),IF(OR(C30="休日",C30="休暇"),IF(AND(D30="",E30="",F30="",G30="",H30="",$J$25=""),"○",_xlfn.IFS(OR(D30&lt;&gt;"",E30&lt;&gt;"",F30&lt;&gt;"",G30&lt;&gt;"",H30&lt;&gt;""),"✕",AND(OR($I$25&gt;0,$I$26&gt;0,$I$27&gt;0,$I$28&gt;0,$I$29&gt;0,$I$30&gt;0,$I$31&gt;0),COUNTA($J$25)=1),"○",TRUE,"✕")),"○"),"○")</f>
        <v>○</v>
      </c>
      <c r="AG30" s="75"/>
      <c r="AO30" s="30"/>
      <c r="AP30" s="30"/>
      <c r="AQ30" s="30"/>
      <c r="AR30" s="30"/>
      <c r="AS30" s="30"/>
    </row>
    <row r="31" spans="1:45" ht="17.100000000000001" customHeight="1">
      <c r="A31" s="7">
        <f t="shared" si="5"/>
        <v>45980</v>
      </c>
      <c r="B31" s="46" t="str">
        <f t="shared" si="4"/>
        <v>水</v>
      </c>
      <c r="C31" s="95" t="s">
        <v>126</v>
      </c>
      <c r="D31" s="60"/>
      <c r="E31" s="15"/>
      <c r="F31" s="16"/>
      <c r="G31" s="17"/>
      <c r="H31" s="18"/>
      <c r="I31" s="6" t="str" cm="1">
        <f t="array" ref="I31">IFERROR(_xlfn.IFS(AND(D31&gt;0,E31=""),"--",AND(F31&gt;0,G31=""),"--",VALUE(TEXT(E31-D31,"[h]:mm"))+VALUE(TEXT(G31-F31,"[h]:mm"))-VALUE(TEXT(H31,"[h]:mm"))=0,"",VALUE(TEXT(E31-D31,"[h]:mm"))+VALUE(TEXT(G31-F31,"[h]:mm"))-VALUE(TEXT(H31,"[h]:mm"))&lt;0,"-",TRUE,(E31-D31)+(G31-F31)-H31),"-")</f>
        <v/>
      </c>
      <c r="J31" s="475"/>
      <c r="K31" s="473"/>
      <c r="L31" s="473"/>
      <c r="M31" s="473"/>
      <c r="N31" s="473"/>
      <c r="O31" s="473"/>
      <c r="P31" s="473"/>
      <c r="Q31" s="474"/>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$28)=0),"○",AND(I31="",COUNTA($J$28)=1),IF(OR($I$28&lt;&gt;"",$I$29&lt;&gt;"",$I$30&lt;&gt;"",$I$31&lt;&gt;"",$I$32&lt;&gt;"",$I$33&lt;&gt;"",$I$34&lt;&gt;""),"○","△"),AND(I31&gt;0,COUNTA($J$28)=1),"○",AND(I31="-",COUNTA($J$28)=1),"✕",TRUE,"✕")</f>
        <v>○</v>
      </c>
      <c r="AC31" s="75"/>
      <c r="AD31" s="75" t="str">
        <f t="shared" si="0"/>
        <v>○</v>
      </c>
      <c r="AE31" s="75" t="str" cm="1">
        <f t="array" ref="AE31">_xlfn.IFS(AND(E31&gt;0,D31=""),"✕",AND(G31&gt;0,F31=""),"✕",AND(F31&gt;0,E31&gt;F31),"✕",TRUE,"○")</f>
        <v>○</v>
      </c>
      <c r="AF31" s="189" t="str" cm="1">
        <f t="array" ref="AF31">IF(OR($I$9="管理職/高プロ",$I$9="裁量",$I$9="固定残業代有"),IF(OR(C31="休日",C31="休暇"),IF(AND(D31="",E31="",F31="",G31="",H31="",$J$25=""),"○",_xlfn.IFS(OR(D31&lt;&gt;"",E31&lt;&gt;"",F31&lt;&gt;"",G31&lt;&gt;"",H31&lt;&gt;""),"✕",AND(OR($I$25&gt;0,$I$26&gt;0,$I$27&gt;0,$I$28&gt;0,$I$29&gt;0,$I$30&gt;0,$I$31&gt;0),COUNTA($J$25)=1),"○",TRUE,"✕")),"○"),"○")</f>
        <v>○</v>
      </c>
      <c r="AG31" s="75"/>
      <c r="AO31" s="30"/>
      <c r="AP31" s="30"/>
      <c r="AQ31" s="30"/>
      <c r="AR31" s="30"/>
      <c r="AS31" s="30"/>
    </row>
    <row r="32" spans="1:45" ht="17.100000000000001" customHeight="1">
      <c r="A32" s="7">
        <f t="shared" si="5"/>
        <v>45981</v>
      </c>
      <c r="B32" s="46" t="str">
        <f t="shared" si="4"/>
        <v>木</v>
      </c>
      <c r="C32" s="95" t="s">
        <v>126</v>
      </c>
      <c r="D32" s="60"/>
      <c r="E32" s="15"/>
      <c r="F32" s="16"/>
      <c r="G32" s="17"/>
      <c r="H32" s="18"/>
      <c r="I32" s="6" t="str" cm="1">
        <f t="array" ref="I32">IFERROR(_xlfn.IFS(AND(D32&gt;0,E32=""),"--",AND(F32&gt;0,G32=""),"--",VALUE(TEXT(E32-D32,"[h]:mm"))+VALUE(TEXT(G32-F32,"[h]:mm"))-VALUE(TEXT(H32,"[h]:mm"))=0,"",VALUE(TEXT(E32-D32,"[h]:mm"))+VALUE(TEXT(G32-F32,"[h]:mm"))-VALUE(TEXT(H32,"[h]:mm"))&lt;0,"-",TRUE,(E32-D32)+(G32-F32)-H32),"-")</f>
        <v/>
      </c>
      <c r="J32" s="475"/>
      <c r="K32" s="473"/>
      <c r="L32" s="473"/>
      <c r="M32" s="473"/>
      <c r="N32" s="473"/>
      <c r="O32" s="473"/>
      <c r="P32" s="473"/>
      <c r="Q32" s="474"/>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$28)=0),"○",AND(I32="",COUNTA($J$28)=1),IF(OR($I$28&lt;&gt;"",$I$29&lt;&gt;"",$I$30&lt;&gt;"",$I$31&lt;&gt;"",$I$32&lt;&gt;"",$I$33&lt;&gt;"",$I$34&lt;&gt;""),"○","△"),AND(I32&gt;0,COUNTA($J$28)=1),"○",AND(I32="-",COUNTA($J$28)=1),"✕",TRUE,"✕")</f>
        <v>○</v>
      </c>
      <c r="AC32" s="75"/>
      <c r="AD32" s="75" t="str">
        <f t="shared" si="0"/>
        <v>○</v>
      </c>
      <c r="AE32" s="75" t="str" cm="1">
        <f t="array" ref="AE32">_xlfn.IFS(AND(E32&gt;0,D32=""),"✕",AND(G32&gt;0,F32=""),"✕",AND(F32&gt;0,E32&gt;F32),"✕",TRUE,"○")</f>
        <v>○</v>
      </c>
      <c r="AF32" s="189" t="str" cm="1">
        <f t="array" ref="AF32">IF(OR($I$9="管理職/高プロ",$I$9="裁量",$I$9="固定残業代有"),IF(OR(C32="休日",C32="休暇"),IF(AND(D32="",E32="",F32="",G32="",H32="",$J$32=""),"○",_xlfn.IFS(OR(D32&lt;&gt;"",E32&lt;&gt;"",F32&lt;&gt;"",G32&lt;&gt;"",H32&lt;&gt;""),"✕",AND(OR($I$32&gt;0,$I$33&gt;0,$I$34&gt;0,$I$35&gt;0,$I$36&gt;0,$I$37&gt;0,$I$38&gt;0),COUNTA($J$32)=1),"○",TRUE,"✕")),"○"),"○")</f>
        <v>○</v>
      </c>
      <c r="AG32" s="75"/>
      <c r="AO32" s="30"/>
      <c r="AP32" s="30"/>
      <c r="AQ32" s="30"/>
      <c r="AR32" s="30"/>
      <c r="AS32" s="30"/>
    </row>
    <row r="33" spans="1:45" ht="17.100000000000001" customHeight="1">
      <c r="A33" s="7">
        <f t="shared" si="5"/>
        <v>45982</v>
      </c>
      <c r="B33" s="46" t="str">
        <f t="shared" si="4"/>
        <v>金</v>
      </c>
      <c r="C33" s="95" t="s">
        <v>126</v>
      </c>
      <c r="D33" s="61"/>
      <c r="E33" s="14"/>
      <c r="F33" s="16"/>
      <c r="G33" s="17"/>
      <c r="H33" s="18"/>
      <c r="I33" s="6" t="str" cm="1">
        <f t="array" ref="I33">IFERROR(_xlfn.IFS(AND(D33&gt;0,E33=""),"--",AND(F33&gt;0,G33=""),"--",VALUE(TEXT(E33-D33,"[h]:mm"))+VALUE(TEXT(G33-F33,"[h]:mm"))-VALUE(TEXT(H33,"[h]:mm"))=0,"",VALUE(TEXT(E33-D33,"[h]:mm"))+VALUE(TEXT(G33-F33,"[h]:mm"))-VALUE(TEXT(H33,"[h]:mm"))&lt;0,"-",TRUE,(E33-D33)+(G33-F33)-H33),"-")</f>
        <v/>
      </c>
      <c r="J33" s="475"/>
      <c r="K33" s="473"/>
      <c r="L33" s="473"/>
      <c r="M33" s="473"/>
      <c r="N33" s="473"/>
      <c r="O33" s="473"/>
      <c r="P33" s="473"/>
      <c r="Q33" s="474"/>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$28)=0),"○",AND(I33="",COUNTA($J$28)=1),IF(OR($I$28&lt;&gt;"",$I$29&lt;&gt;"",$I$30&lt;&gt;"",$I$31&lt;&gt;"",$I$32&lt;&gt;"",$I$33&lt;&gt;"",$I$34&lt;&gt;""),"○","△"),AND(I33&gt;0,COUNTA($J$28)=1),"○",AND(I33="-",COUNTA($J$28)=1),"✕",TRUE,"✕")</f>
        <v>○</v>
      </c>
      <c r="AC33" s="75"/>
      <c r="AD33" s="75" t="str">
        <f t="shared" si="0"/>
        <v>○</v>
      </c>
      <c r="AE33" s="75" t="str" cm="1">
        <f t="array" ref="AE33">_xlfn.IFS(AND(E33&gt;0,D33=""),"✕",AND(G33&gt;0,F33=""),"✕",AND(F33&gt;0,E33&gt;F33),"✕",TRUE,"○")</f>
        <v>○</v>
      </c>
      <c r="AF33" s="189" t="str" cm="1">
        <f t="array" ref="AF33">IF(OR($I$9="管理職/高プロ",$I$9="裁量",$I$9="固定残業代有"),IF(OR(C33="休日",C33="休暇"),IF(AND(D33="",E33="",F33="",G33="",H33="",$J$32=""),"○",_xlfn.IFS(OR(D33&lt;&gt;"",E33&lt;&gt;"",F33&lt;&gt;"",G33&lt;&gt;"",H33&lt;&gt;""),"✕",AND(OR($I$32&gt;0,$I$33&gt;0,$I$34&gt;0,$I$35&gt;0,$I$36&gt;0,$I$37&gt;0,$I$38&gt;0),COUNTA($J$32)=1),"○",TRUE,"✕")),"○"),"○")</f>
        <v>○</v>
      </c>
      <c r="AG33" s="75"/>
      <c r="AO33" s="30"/>
      <c r="AP33" s="30"/>
      <c r="AQ33" s="30"/>
      <c r="AR33" s="30"/>
      <c r="AS33" s="30"/>
    </row>
    <row r="34" spans="1:45" ht="17.100000000000001" customHeight="1">
      <c r="A34" s="7">
        <f t="shared" si="5"/>
        <v>45983</v>
      </c>
      <c r="B34" s="46" t="str">
        <f t="shared" si="4"/>
        <v>土</v>
      </c>
      <c r="C34" s="95" t="s">
        <v>23</v>
      </c>
      <c r="D34" s="61"/>
      <c r="E34" s="14"/>
      <c r="F34" s="16"/>
      <c r="G34" s="17"/>
      <c r="H34" s="18"/>
      <c r="I34" s="6" t="str" cm="1">
        <f t="array" ref="I34">IFERROR(_xlfn.IFS(AND(D34&gt;0,E34=""),"--",AND(F34&gt;0,G34=""),"--",VALUE(TEXT(E34-D34,"[h]:mm"))+VALUE(TEXT(G34-F34,"[h]:mm"))-VALUE(TEXT(H34,"[h]:mm"))=0,"",VALUE(TEXT(E34-D34,"[h]:mm"))+VALUE(TEXT(G34-F34,"[h]:mm"))-VALUE(TEXT(H34,"[h]:mm"))&lt;0,"-",TRUE,(E34-D34)+(G34-F34)-H34),"-")</f>
        <v/>
      </c>
      <c r="J34" s="475"/>
      <c r="K34" s="473"/>
      <c r="L34" s="473"/>
      <c r="M34" s="473"/>
      <c r="N34" s="473"/>
      <c r="O34" s="473"/>
      <c r="P34" s="473"/>
      <c r="Q34" s="474"/>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$28)=0),"○",AND(I34="",COUNTA($J$28)=1),IF(OR($I$28&lt;&gt;"",$I$29&lt;&gt;"",$I$30&lt;&gt;"",$I$31&lt;&gt;"",$I$32&lt;&gt;"",$I$33&lt;&gt;"",$I$34&lt;&gt;""),"○","△"),AND(I34&gt;0,COUNTA($J$28)=1),"○",AND(I34="-",COUNTA($J$28)=1),"✕",TRUE,"✕")</f>
        <v>○</v>
      </c>
      <c r="AC34" s="75"/>
      <c r="AD34" s="75" t="str">
        <f t="shared" si="0"/>
        <v>○</v>
      </c>
      <c r="AE34" s="75" t="str" cm="1">
        <f t="array" ref="AE34">_xlfn.IFS(AND(E34&gt;0,D34=""),"✕",AND(G34&gt;0,F34=""),"✕",AND(F34&gt;0,E34&gt;F34),"✕",TRUE,"○")</f>
        <v>○</v>
      </c>
      <c r="AF34" s="189" t="str" cm="1">
        <f t="array" ref="AF34">IF(OR($I$9="管理職/高プロ",$I$9="裁量",$I$9="固定残業代有"),IF(OR(C34="休日",C34="休暇"),IF(AND(D34="",E34="",F34="",G34="",H34="",$J$32=""),"○",_xlfn.IFS(OR(D34&lt;&gt;"",E34&lt;&gt;"",F34&lt;&gt;"",G34&lt;&gt;"",H34&lt;&gt;""),"✕",AND(OR($I$32&gt;0,$I$33&gt;0,$I$34&gt;0,$I$35&gt;0,$I$36&gt;0,$I$37&gt;0,$I$38&gt;0),COUNTA($J$32)=1),"○",TRUE,"✕")),"○"),"○")</f>
        <v>○</v>
      </c>
      <c r="AG34" s="75"/>
      <c r="AO34" s="30"/>
      <c r="AP34" s="30"/>
      <c r="AQ34" s="30"/>
      <c r="AR34" s="30"/>
      <c r="AS34" s="30"/>
    </row>
    <row r="35" spans="1:45" ht="17.100000000000001" customHeight="1">
      <c r="A35" s="7">
        <f t="shared" si="5"/>
        <v>45984</v>
      </c>
      <c r="B35" s="46" t="str">
        <f t="shared" si="4"/>
        <v>日</v>
      </c>
      <c r="C35" s="95" t="s">
        <v>23</v>
      </c>
      <c r="D35" s="13"/>
      <c r="E35" s="14"/>
      <c r="F35" s="16"/>
      <c r="G35" s="17"/>
      <c r="H35" s="18"/>
      <c r="I35" s="6" t="str" cm="1">
        <f t="array" ref="I35">IFERROR(_xlfn.IFS(AND(D35&gt;0,E35=""),"--",AND(F35&gt;0,G35=""),"--",VALUE(TEXT(E35-D35,"[h]:mm"))+VALUE(TEXT(G35-F35,"[h]:mm"))-VALUE(TEXT(H35,"[h]:mm"))=0,"",VALUE(TEXT(E35-D35,"[h]:mm"))+VALUE(TEXT(G35-F35,"[h]:mm"))-VALUE(TEXT(H35,"[h]:mm"))&lt;0,"-",TRUE,(E35-D35)+(G35-F35)-H35),"-")</f>
        <v/>
      </c>
      <c r="J35" s="475"/>
      <c r="K35" s="473"/>
      <c r="L35" s="473"/>
      <c r="M35" s="473"/>
      <c r="N35" s="473"/>
      <c r="O35" s="473"/>
      <c r="P35" s="473"/>
      <c r="Q35" s="474"/>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$35)=0),"○",AND(I35="",COUNTA($J$35)=1),IF(OR($I$35&lt;&gt;"",$I$36&lt;&gt;"",$I$37&lt;&gt;"",$I$38&lt;&gt;"",$I$39&lt;&gt;"",$I$40&lt;&gt;"",$I$41&lt;&gt;""),"○","△"),AND(I35&gt;0,COUNTA($J$35)=1),"○",AND(I35="-",COUNTA($J$35)=1),"✕",TRUE,"✕")</f>
        <v>○</v>
      </c>
      <c r="AC35" s="75"/>
      <c r="AD35" s="75" t="str">
        <f t="shared" si="0"/>
        <v>○</v>
      </c>
      <c r="AE35" s="75" t="str" cm="1">
        <f t="array" ref="AE35">_xlfn.IFS(AND(E35&gt;0,D35=""),"✕",AND(G35&gt;0,F35=""),"✕",AND(F35&gt;0,E35&gt;F35),"✕",TRUE,"○")</f>
        <v>○</v>
      </c>
      <c r="AF35" s="189" t="str" cm="1">
        <f t="array" ref="AF35">IF(OR($I$9="管理職/高プロ",$I$9="裁量",$I$9="固定残業代有"),IF(OR(C35="休日",C35="休暇"),IF(AND(D35="",E35="",F35="",G35="",H35="",$J$32=""),"○",_xlfn.IFS(OR(D35&lt;&gt;"",E35&lt;&gt;"",F35&lt;&gt;"",G35&lt;&gt;"",H35&lt;&gt;""),"✕",AND(OR($I$32&gt;0,$I$33&gt;0,$I$34&gt;0,$I$35&gt;0,$I$36&gt;0,$I$37&gt;0,$I$38&gt;0),COUNTA($J$32)=1),"○",TRUE,"✕")),"○"),"○")</f>
        <v>○</v>
      </c>
      <c r="AG35" s="75"/>
      <c r="AO35" s="30"/>
      <c r="AP35" s="30"/>
      <c r="AQ35" s="30"/>
      <c r="AR35" s="30"/>
      <c r="AS35" s="30"/>
    </row>
    <row r="36" spans="1:45" ht="17.100000000000001" customHeight="1">
      <c r="A36" s="7">
        <f t="shared" si="5"/>
        <v>45985</v>
      </c>
      <c r="B36" s="46" t="str">
        <f t="shared" si="4"/>
        <v>月</v>
      </c>
      <c r="C36" s="95" t="s">
        <v>23</v>
      </c>
      <c r="D36" s="60"/>
      <c r="E36" s="15"/>
      <c r="F36" s="16"/>
      <c r="G36" s="17"/>
      <c r="H36" s="18"/>
      <c r="I36" s="6" t="str" cm="1">
        <f t="array" ref="I36">IFERROR(_xlfn.IFS(AND(D36&gt;0,E36=""),"--",AND(F36&gt;0,G36=""),"--",VALUE(TEXT(E36-D36,"[h]:mm"))+VALUE(TEXT(G36-F36,"[h]:mm"))-VALUE(TEXT(H36,"[h]:mm"))=0,"",VALUE(TEXT(E36-D36,"[h]:mm"))+VALUE(TEXT(G36-F36,"[h]:mm"))-VALUE(TEXT(H36,"[h]:mm"))&lt;0,"-",TRUE,(E36-D36)+(G36-F36)-H36),"-")</f>
        <v/>
      </c>
      <c r="J36" s="475"/>
      <c r="K36" s="473"/>
      <c r="L36" s="473"/>
      <c r="M36" s="473"/>
      <c r="N36" s="473"/>
      <c r="O36" s="473"/>
      <c r="P36" s="473"/>
      <c r="Q36" s="47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$35)=0),"○",AND(I36="",COUNTA($J$35)=1),IF(OR($I$35&lt;&gt;"",$I$36&lt;&gt;"",$I$37&lt;&gt;"",$I$38&lt;&gt;"",$I$39&lt;&gt;"",$I$40&lt;&gt;"",$I$41&lt;&gt;""),"○","△"),AND(I36&gt;0,COUNTA($J$35)=1),"○",AND(I36="-",COUNTA($J$35)=1),"✕",TRUE,"✕")</f>
        <v>○</v>
      </c>
      <c r="AC36" s="75"/>
      <c r="AD36" s="75" t="str">
        <f t="shared" si="0"/>
        <v>○</v>
      </c>
      <c r="AE36" s="75" t="str" cm="1">
        <f t="array" ref="AE36">_xlfn.IFS(AND(E36&gt;0,D36=""),"✕",AND(G36&gt;0,F36=""),"✕",AND(F36&gt;0,E36&gt;F36),"✕",TRUE,"○")</f>
        <v>○</v>
      </c>
      <c r="AF36" s="189" t="str" cm="1">
        <f t="array" ref="AF36">IF(OR($I$9="管理職/高プロ",$I$9="裁量",$I$9="固定残業代有"),IF(OR(C36="休日",C36="休暇"),IF(AND(D36="",E36="",F36="",G36="",H36="",$J$32=""),"○",_xlfn.IFS(OR(D36&lt;&gt;"",E36&lt;&gt;"",F36&lt;&gt;"",G36&lt;&gt;"",H36&lt;&gt;""),"✕",AND(OR($I$32&gt;0,$I$33&gt;0,$I$34&gt;0,$I$35&gt;0,$I$36&gt;0,$I$37&gt;0,$I$38&gt;0),COUNTA($J$32)=1),"○",TRUE,"✕")),"○"),"○")</f>
        <v>○</v>
      </c>
      <c r="AG36" s="75"/>
      <c r="AO36" s="30"/>
      <c r="AP36" s="30"/>
      <c r="AQ36" s="30"/>
      <c r="AR36" s="30"/>
      <c r="AS36" s="30"/>
    </row>
    <row r="37" spans="1:45" ht="17.100000000000001" customHeight="1">
      <c r="A37" s="7">
        <f t="shared" si="5"/>
        <v>45986</v>
      </c>
      <c r="B37" s="46" t="str">
        <f t="shared" si="4"/>
        <v>火</v>
      </c>
      <c r="C37" s="95" t="s">
        <v>126</v>
      </c>
      <c r="D37" s="60"/>
      <c r="E37" s="15"/>
      <c r="F37" s="16"/>
      <c r="G37" s="17"/>
      <c r="H37" s="18"/>
      <c r="I37" s="6" t="str" cm="1">
        <f t="array" ref="I37">IFERROR(_xlfn.IFS(AND(D37&gt;0,E37=""),"--",AND(F37&gt;0,G37=""),"--",VALUE(TEXT(E37-D37,"[h]:mm"))+VALUE(TEXT(G37-F37,"[h]:mm"))-VALUE(TEXT(H37,"[h]:mm"))=0,"",VALUE(TEXT(E37-D37,"[h]:mm"))+VALUE(TEXT(G37-F37,"[h]:mm"))-VALUE(TEXT(H37,"[h]:mm"))&lt;0,"-",TRUE,(E37-D37)+(G37-F37)-H37),"-")</f>
        <v/>
      </c>
      <c r="J37" s="475"/>
      <c r="K37" s="473"/>
      <c r="L37" s="473"/>
      <c r="M37" s="473"/>
      <c r="N37" s="473"/>
      <c r="O37" s="473"/>
      <c r="P37" s="473"/>
      <c r="Q37" s="474"/>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$35)=0),"○",AND(I37="",COUNTA($J$35)=1),IF(OR($I$35&lt;&gt;"",$I$36&lt;&gt;"",$I$37&lt;&gt;"",$I$38&lt;&gt;"",$I$39&lt;&gt;"",$I$40&lt;&gt;"",$I$41&lt;&gt;""),"○","△"),AND(I37&gt;0,COUNTA($J$35)=1),"○",AND(I37="-",COUNTA($J$35)=1),"✕",TRUE,"✕")</f>
        <v>○</v>
      </c>
      <c r="AC37" s="75"/>
      <c r="AD37" s="75" t="str">
        <f t="shared" si="0"/>
        <v>○</v>
      </c>
      <c r="AE37" s="75" t="str" cm="1">
        <f t="array" ref="AE37">_xlfn.IFS(AND(E37&gt;0,D37=""),"✕",AND(G37&gt;0,F37=""),"✕",AND(F37&gt;0,E37&gt;F37),"✕",TRUE,"○")</f>
        <v>○</v>
      </c>
      <c r="AF37" s="189" t="str" cm="1">
        <f t="array" ref="AF37">IF(OR($I$9="管理職/高プロ",$I$9="裁量",$I$9="固定残業代有"),IF(OR(C37="休日",C37="休暇"),IF(AND(D37="",E37="",F37="",G37="",H37="",$J$32=""),"○",_xlfn.IFS(OR(D37&lt;&gt;"",E37&lt;&gt;"",F37&lt;&gt;"",G37&lt;&gt;"",H37&lt;&gt;""),"✕",AND(OR($I$32&gt;0,$I$33&gt;0,$I$34&gt;0,$I$35&gt;0,$I$36&gt;0,$I$37&gt;0,$I$38&gt;0),COUNTA($J$32)=1),"○",TRUE,"✕")),"○"),"○")</f>
        <v>○</v>
      </c>
      <c r="AG37" s="75"/>
      <c r="AO37" s="30"/>
      <c r="AP37" s="30"/>
      <c r="AQ37" s="30"/>
      <c r="AR37" s="30"/>
      <c r="AS37" s="30"/>
    </row>
    <row r="38" spans="1:45" ht="17.100000000000001" customHeight="1">
      <c r="A38" s="7">
        <f t="shared" si="5"/>
        <v>45987</v>
      </c>
      <c r="B38" s="46" t="str">
        <f t="shared" si="4"/>
        <v>水</v>
      </c>
      <c r="C38" s="95" t="s">
        <v>126</v>
      </c>
      <c r="D38" s="60"/>
      <c r="E38" s="15"/>
      <c r="F38" s="16"/>
      <c r="G38" s="17"/>
      <c r="H38" s="18"/>
      <c r="I38" s="6" t="str" cm="1">
        <f t="array" ref="I38">IFERROR(_xlfn.IFS(AND(D38&gt;0,E38=""),"--",AND(F38&gt;0,G38=""),"--",VALUE(TEXT(E38-D38,"[h]:mm"))+VALUE(TEXT(G38-F38,"[h]:mm"))-VALUE(TEXT(H38,"[h]:mm"))=0,"",VALUE(TEXT(E38-D38,"[h]:mm"))+VALUE(TEXT(G38-F38,"[h]:mm"))-VALUE(TEXT(H38,"[h]:mm"))&lt;0,"-",TRUE,(E38-D38)+(G38-F38)-H38),"-")</f>
        <v/>
      </c>
      <c r="J38" s="475"/>
      <c r="K38" s="473"/>
      <c r="L38" s="473"/>
      <c r="M38" s="473"/>
      <c r="N38" s="473"/>
      <c r="O38" s="473"/>
      <c r="P38" s="473"/>
      <c r="Q38" s="474"/>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$35)=0),"○",AND(I38="",COUNTA($J$35)=1),IF(OR($I$35&lt;&gt;"",$I$36&lt;&gt;"",$I$37&lt;&gt;"",$I$38&lt;&gt;"",$I$39&lt;&gt;"",$I$40&lt;&gt;"",$I$41&lt;&gt;""),"○","△"),AND(I38&gt;0,COUNTA($J$35)=1),"○",AND(I38="-",COUNTA($J$35)=1),"✕",TRUE,"✕")</f>
        <v>○</v>
      </c>
      <c r="AC38" s="75"/>
      <c r="AD38" s="75" t="str">
        <f t="shared" si="0"/>
        <v>○</v>
      </c>
      <c r="AE38" s="75" t="str" cm="1">
        <f t="array" ref="AE38">_xlfn.IFS(AND(E38&gt;0,D38=""),"✕",AND(G38&gt;0,F38=""),"✕",AND(F38&gt;0,E38&gt;F38),"✕",TRUE,"○")</f>
        <v>○</v>
      </c>
      <c r="AF38" s="189" t="str" cm="1">
        <f t="array" ref="AF38">IF(OR($I$9="管理職/高プロ",$I$9="裁量",$I$9="固定残業代有"),IF(OR(C38="休日",C38="休暇"),IF(AND(D38="",E38="",F38="",G38="",H38="",$J$32=""),"○",_xlfn.IFS(OR(D38&lt;&gt;"",E38&lt;&gt;"",F38&lt;&gt;"",G38&lt;&gt;"",H38&lt;&gt;""),"✕",AND(OR($I$32&gt;0,$I$33&gt;0,$I$34&gt;0,$I$35&gt;0,$I$36&gt;0,$I$37&gt;0,$I$38&gt;0),COUNTA($J$32)=1),"○",TRUE,"✕")),"○"),"○")</f>
        <v>○</v>
      </c>
      <c r="AG38" s="75"/>
      <c r="AO38" s="30"/>
      <c r="AP38" s="30"/>
      <c r="AQ38" s="30"/>
      <c r="AR38" s="30"/>
      <c r="AS38" s="30"/>
    </row>
    <row r="39" spans="1:45" ht="17.100000000000001" customHeight="1">
      <c r="A39" s="7">
        <f>A38+1</f>
        <v>45988</v>
      </c>
      <c r="B39" s="46" t="str">
        <f t="shared" si="4"/>
        <v>木</v>
      </c>
      <c r="C39" s="95" t="s">
        <v>126</v>
      </c>
      <c r="D39" s="60"/>
      <c r="E39" s="15"/>
      <c r="F39" s="16"/>
      <c r="G39" s="17"/>
      <c r="H39" s="18"/>
      <c r="I39" s="6" t="str" cm="1">
        <f t="array" ref="I39">IFERROR(_xlfn.IFS(AND(D39&gt;0,E39=""),"--",AND(F39&gt;0,G39=""),"--",VALUE(TEXT(E39-D39,"[h]:mm"))+VALUE(TEXT(G39-F39,"[h]:mm"))-VALUE(TEXT(H39,"[h]:mm"))=0,"",VALUE(TEXT(E39-D39,"[h]:mm"))+VALUE(TEXT(G39-F39,"[h]:mm"))-VALUE(TEXT(H39,"[h]:mm"))&lt;0,"-",TRUE,(E39-D39)+(G39-F39)-H39),"-")</f>
        <v/>
      </c>
      <c r="J39" s="475"/>
      <c r="K39" s="473"/>
      <c r="L39" s="473"/>
      <c r="M39" s="473"/>
      <c r="N39" s="473"/>
      <c r="O39" s="473"/>
      <c r="P39" s="473"/>
      <c r="Q39" s="474"/>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$35)=0),"○",AND(I39="",COUNTA($J$35)=1),IF(OR($I$35&lt;&gt;"",$I$36&lt;&gt;"",$I$37&lt;&gt;"",$I$38&lt;&gt;"",$I$39&lt;&gt;"",$I$40&lt;&gt;"",$I$41&lt;&gt;""),"○","△"),AND(I39&gt;0,COUNTA($J$35)=1),"○",AND(I39="-",COUNTA($J$35)=1),"✕",TRUE,"✕")</f>
        <v>○</v>
      </c>
      <c r="AC39" s="75"/>
      <c r="AD39" s="75" t="str">
        <f t="shared" si="0"/>
        <v>○</v>
      </c>
      <c r="AE39" s="75" t="str" cm="1">
        <f t="array" ref="AE39">_xlfn.IFS(AND(E39&gt;0,D39=""),"✕",AND(G39&gt;0,F39=""),"✕",AND(F39&gt;0,E39&gt;F39),"✕",TRUE,"○")</f>
        <v>○</v>
      </c>
      <c r="AF39" s="189" t="str" cm="1">
        <f t="array" ref="AF39">IF(OR($I$9="管理職/高プロ",$I$9="裁量",$I$9="固定残業代有"),IF(OR(C39="休日",C39="休暇"),IF(AND(D39="",E39="",F39="",G39="",H39="",$J$39=""),"○",_xlfn.IFS(OR(D39&lt;&gt;"",E39&lt;&gt;"",F39&lt;&gt;"",G39&lt;&gt;"",H39&lt;&gt;""),"✕",AND(OR($I$39&gt;0,$I$40&gt;0,$I$41&gt;0,$I$42&gt;0,$I$43&gt;0),COUNTA($J$39)=1),"○",TRUE,"✕")),"○"),"○")</f>
        <v>○</v>
      </c>
      <c r="AG39" s="75"/>
      <c r="AO39" s="30"/>
      <c r="AP39" s="30"/>
      <c r="AQ39" s="30"/>
      <c r="AR39" s="30"/>
      <c r="AS39" s="30"/>
    </row>
    <row r="40" spans="1:45" ht="17.100000000000001" customHeight="1">
      <c r="A40" s="7">
        <f>A39+1</f>
        <v>45989</v>
      </c>
      <c r="B40" s="46" t="str">
        <f t="shared" si="4"/>
        <v>金</v>
      </c>
      <c r="C40" s="95" t="s">
        <v>126</v>
      </c>
      <c r="D40" s="60"/>
      <c r="E40" s="15"/>
      <c r="F40" s="16"/>
      <c r="G40" s="17"/>
      <c r="H40" s="18"/>
      <c r="I40" s="6" t="str" cm="1">
        <f t="array" ref="I40">IFERROR(_xlfn.IFS(AND(D40&gt;0,E40=""),"--",AND(F40&gt;0,G40=""),"--",VALUE(TEXT(E40-D40,"[h]:mm"))+VALUE(TEXT(G40-F40,"[h]:mm"))-VALUE(TEXT(H40,"[h]:mm"))=0,"",VALUE(TEXT(E40-D40,"[h]:mm"))+VALUE(TEXT(G40-F40,"[h]:mm"))-VALUE(TEXT(H40,"[h]:mm"))&lt;0,"-",TRUE,(E40-D40)+(G40-F40)-H40),"-")</f>
        <v/>
      </c>
      <c r="J40" s="475"/>
      <c r="K40" s="473"/>
      <c r="L40" s="473"/>
      <c r="M40" s="473"/>
      <c r="N40" s="473"/>
      <c r="O40" s="473"/>
      <c r="P40" s="473"/>
      <c r="Q40" s="474"/>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$35)=0),"○",AND(I40="",COUNTA($J$35)=1),IF(OR($I$35&lt;&gt;"",$I$36&lt;&gt;"",$I$37&lt;&gt;"",$I$38&lt;&gt;"",$I$39&lt;&gt;"",$I$40&lt;&gt;"",$I$41&lt;&gt;""),"○","△"),AND(I40&gt;0,COUNTA($J$35)=1),"○",AND(I40="-",COUNTA($J$35)=1),"✕",TRUE,"✕")</f>
        <v>○</v>
      </c>
      <c r="AC40" s="75"/>
      <c r="AD40" s="75" t="str">
        <f t="shared" si="0"/>
        <v>○</v>
      </c>
      <c r="AE40" s="75" t="str" cm="1">
        <f t="array" ref="AE40">_xlfn.IFS(AND(E40&gt;0,D40=""),"✕",AND(G40&gt;0,F40=""),"✕",AND(F40&gt;0,E40&gt;F40),"✕",TRUE,"○")</f>
        <v>○</v>
      </c>
      <c r="AF40" s="189" t="str" cm="1">
        <f t="array" ref="AF40">IF(OR($I$9="管理職/高プロ",$I$9="裁量",$I$9="固定残業代有"),IF(OR(C40="休日",C40="休暇"),IF(AND(D40="",E40="",F40="",G40="",H40="",$J$39=""),"○",_xlfn.IFS(OR(D40&lt;&gt;"",E40&lt;&gt;"",F40&lt;&gt;"",G40&lt;&gt;"",H40&lt;&gt;""),"✕",AND(OR($I$39&gt;0,$I$40&gt;0,$I$41&gt;0,$I$42&gt;0,$I$43&gt;0),COUNTA($J$39)=1),"○",TRUE,"✕")),"○"),"○")</f>
        <v>○</v>
      </c>
      <c r="AG40" s="75"/>
      <c r="AO40" s="30"/>
      <c r="AP40" s="30"/>
      <c r="AQ40" s="30"/>
      <c r="AR40" s="30"/>
      <c r="AS40" s="30"/>
    </row>
    <row r="41" spans="1:45" ht="17.100000000000001" customHeight="1">
      <c r="A41" s="7">
        <f>IF(DAY(A40+1)&lt;4,"",A40+1)</f>
        <v>45990</v>
      </c>
      <c r="B41" s="46" t="str">
        <f t="shared" si="4"/>
        <v>土</v>
      </c>
      <c r="C41" s="95" t="s">
        <v>23</v>
      </c>
      <c r="D41" s="61"/>
      <c r="E41" s="14"/>
      <c r="F41" s="16"/>
      <c r="G41" s="17"/>
      <c r="H41" s="18"/>
      <c r="I41" s="6" t="str" cm="1">
        <f t="array" ref="I41">IFERROR(_xlfn.IFS(AND(D41&gt;0,E41=""),"--",AND(F41&gt;0,G41=""),"--",VALUE(TEXT(E41-D41,"[h]:mm"))+VALUE(TEXT(G41-F41,"[h]:mm"))-VALUE(TEXT(H41,"[h]:mm"))=0,"",VALUE(TEXT(E41-D41,"[h]:mm"))+VALUE(TEXT(G41-F41,"[h]:mm"))-VALUE(TEXT(H41,"[h]:mm"))&lt;0,"-",TRUE,(E41-D41)+(G41-F41)-H41),"-")</f>
        <v/>
      </c>
      <c r="J41" s="475"/>
      <c r="K41" s="473"/>
      <c r="L41" s="473"/>
      <c r="M41" s="473"/>
      <c r="N41" s="473"/>
      <c r="O41" s="473"/>
      <c r="P41" s="473"/>
      <c r="Q41" s="474"/>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$35)=0),"○",AND(I41="",COUNTA($J$35)=1),IF(OR($I$35&lt;&gt;"",$I$36&lt;&gt;"",$I$37&lt;&gt;"",$I$38&lt;&gt;"",$I$39&lt;&gt;"",$I$40&lt;&gt;"",$I$41&lt;&gt;""),"○","△"),AND(I41&gt;0,COUNTA($J$35)=1),"○",AND(I41="-",COUNTA($J$35)=1),"✕",TRUE,"✕")</f>
        <v>○</v>
      </c>
      <c r="AC41" s="75"/>
      <c r="AD41" s="75" t="str">
        <f t="shared" si="0"/>
        <v>○</v>
      </c>
      <c r="AE41" s="75" t="str" cm="1">
        <f t="array" ref="AE41">_xlfn.IFS(AND(E41&gt;0,D41=""),"✕",AND(G41&gt;0,F41=""),"✕",AND(F41&gt;0,E41&gt;F41),"✕",TRUE,"○")</f>
        <v>○</v>
      </c>
      <c r="AF41" s="189" t="str" cm="1">
        <f t="array" ref="AF41">IF(OR($I$9="管理職/高プロ",$I$9="裁量",$I$9="固定残業代有"),IF(OR(C41="休日",C41="休暇"),IF(AND(D41="",E41="",F41="",G41="",H41="",$J$39=""),"○",_xlfn.IFS(OR(D41&lt;&gt;"",E41&lt;&gt;"",F41&lt;&gt;"",G41&lt;&gt;"",H41&lt;&gt;""),"✕",AND(OR($I$39&gt;0,$I$40&gt;0,$I$41&gt;0,$I$42&gt;0,$I$43&gt;0),COUNTA($J$39)=1),"○",TRUE,"✕")),"○"),"○")</f>
        <v>○</v>
      </c>
      <c r="AG41" s="75"/>
      <c r="AO41" s="30"/>
      <c r="AP41" s="30"/>
      <c r="AQ41" s="30"/>
      <c r="AR41" s="30"/>
      <c r="AS41" s="30"/>
    </row>
    <row r="42" spans="1:45" ht="17.100000000000001" customHeight="1">
      <c r="A42" s="7">
        <f>IF(DAY(A40+2)&lt;4,"",A40+2)</f>
        <v>45991</v>
      </c>
      <c r="B42" s="46" t="str">
        <f t="shared" si="4"/>
        <v>日</v>
      </c>
      <c r="C42" s="95" t="s">
        <v>23</v>
      </c>
      <c r="D42" s="60"/>
      <c r="E42" s="15"/>
      <c r="F42" s="16"/>
      <c r="G42" s="17"/>
      <c r="H42" s="18"/>
      <c r="I42" s="6" t="str" cm="1">
        <f t="array" ref="I42">IFERROR(_xlfn.IFS(AND(D42&gt;0,E42=""),"--",AND(F42&gt;0,G42=""),"--",VALUE(TEXT(E42-D42,"[h]:mm"))+VALUE(TEXT(G42-F42,"[h]:mm"))-VALUE(TEXT(H42,"[h]:mm"))=0,"",VALUE(TEXT(E42-D42,"[h]:mm"))+VALUE(TEXT(G42-F42,"[h]:mm"))-VALUE(TEXT(H42,"[h]:mm"))&lt;0,"-",TRUE,(E42-D42)+(G42-F42)-H42),"-")</f>
        <v/>
      </c>
      <c r="J42" s="475"/>
      <c r="K42" s="473"/>
      <c r="L42" s="473"/>
      <c r="M42" s="473"/>
      <c r="N42" s="473"/>
      <c r="O42" s="473"/>
      <c r="P42" s="473"/>
      <c r="Q42" s="474"/>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_xlfn.IFS(AND(D42="",F42="",COUNTA($J$42)=0),"○",AND(I42="",COUNTA($J$42)=1),IF(OR($I$42&lt;&gt;"",$I$43&lt;&gt;""),"○","△"),AND(I42&gt;0,COUNTA($J$42)=1),"○",AND(I42="-",COUNTA($J$42)=1),"✕",TRUE,"✕")</f>
        <v>○</v>
      </c>
      <c r="AC42" s="75"/>
      <c r="AD42" s="75" t="str">
        <f t="shared" si="0"/>
        <v>○</v>
      </c>
      <c r="AE42" s="75" t="str" cm="1">
        <f t="array" ref="AE42">_xlfn.IFS(AND(E42&gt;0,D42=""),"✕",AND(G42&gt;0,F42=""),"✕",AND(F42&gt;0,E42&gt;F42),"✕",TRUE,"○")</f>
        <v>○</v>
      </c>
      <c r="AF42" s="189" t="str" cm="1">
        <f t="array" ref="AF42">IF(OR($I$9="管理職/高プロ",$I$9="裁量",$I$9="固定残業代有"),IF(OR(C42="休日",C42="休暇"),IF(AND(D42="",E42="",F42="",G42="",H42="",$J$39=""),"○",_xlfn.IFS(OR(D42&lt;&gt;"",E42&lt;&gt;"",F42&lt;&gt;"",G42&lt;&gt;"",H42&lt;&gt;""),"✕",AND(OR($I$39&gt;0,$I$40&gt;0,$I$41&gt;0,$I$42&gt;0,$I$43&gt;0),COUNTA($J$39)=1),"○",TRUE,"✕")),"○"),"○")</f>
        <v>○</v>
      </c>
      <c r="AG42" s="75"/>
      <c r="AO42" s="30"/>
      <c r="AP42" s="30"/>
      <c r="AQ42" s="30"/>
      <c r="AR42" s="30"/>
      <c r="AS42" s="30"/>
    </row>
    <row r="43" spans="1:45" ht="17.100000000000001" customHeight="1" thickBot="1">
      <c r="A43" s="8" t="str">
        <f>IF(DAY(A40+3)&lt;4,"",A40+3)</f>
        <v/>
      </c>
      <c r="B43" s="48" t="str">
        <f t="shared" si="4"/>
        <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476"/>
      <c r="K43" s="477"/>
      <c r="L43" s="477"/>
      <c r="M43" s="477"/>
      <c r="N43" s="477"/>
      <c r="O43" s="477"/>
      <c r="P43" s="477"/>
      <c r="Q43" s="478"/>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_xlfn.IFS(AND(D43="",F43="",COUNTA($J$42)=0),"○",AND(I43="",COUNTA($J$42)=1),IF(OR($I$42&lt;&gt;"",$I$43&lt;&gt;""),"○","△"),AND(I43&gt;0,COUNTA($J$42)=1),"○",AND(I43="-",COUNTA($J$42)=1),"✕",TRUE,"✕")</f>
        <v>○</v>
      </c>
      <c r="AC43" s="75"/>
      <c r="AD43" s="75" t="str">
        <f t="shared" si="0"/>
        <v>○</v>
      </c>
      <c r="AE43" s="75" t="str" cm="1">
        <f t="array" ref="AE43">_xlfn.IFS(AND(E43&gt;0,D43=""),"✕",AND(G43&gt;0,F43=""),"✕",AND(F43&gt;0,E43&gt;F43),"✕",TRUE,"○")</f>
        <v>○</v>
      </c>
      <c r="AF43" s="189" t="str" cm="1">
        <f t="array" ref="AF43">IF(OR($I$9="管理職/高プロ",$I$9="裁量",$I$9="固定残業代有"),IF(OR(C43="休日",C43="休暇"),IF(AND(D43="",E43="",F43="",G43="",H43="",$J$39=""),"○",_xlfn.IFS(OR(D43&lt;&gt;"",E43&lt;&gt;"",F43&lt;&gt;"",G43&lt;&gt;"",H43&lt;&gt;""),"✕",AND(OR($I$39&gt;0,$I$40&gt;0,$I$41&gt;0,$I$42&gt;0,$I$43&gt;0),COUNTA($J$39)=1),"○",TRUE,"✕")),"○"),"○")</f>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352" t="s">
        <v>10</v>
      </c>
      <c r="B46" s="353"/>
      <c r="C46" s="353"/>
      <c r="D46" s="353"/>
      <c r="E46" s="353"/>
      <c r="F46" s="353"/>
      <c r="G46" s="353"/>
      <c r="H46" s="353"/>
      <c r="I46" s="353"/>
      <c r="J46" s="353"/>
      <c r="K46" s="353"/>
      <c r="L46" s="353"/>
      <c r="M46" s="353"/>
      <c r="N46" s="353"/>
      <c r="O46" s="353"/>
      <c r="P46" s="353"/>
      <c r="Q46" s="354"/>
      <c r="AO46" s="30"/>
      <c r="AP46" s="30"/>
      <c r="AQ46" s="30"/>
      <c r="AR46" s="30"/>
      <c r="AS46" s="30"/>
    </row>
    <row r="47" spans="1:45" ht="10.5" customHeight="1" thickBot="1">
      <c r="A47" s="41"/>
      <c r="B47" s="65"/>
      <c r="C47" s="65"/>
      <c r="D47" s="355"/>
      <c r="E47" s="355"/>
      <c r="F47" s="66"/>
      <c r="G47" s="66"/>
      <c r="H47" s="66"/>
      <c r="I47" s="66"/>
      <c r="J47" s="355"/>
      <c r="K47" s="355"/>
      <c r="L47" s="355"/>
      <c r="M47" s="355"/>
      <c r="N47" s="355"/>
      <c r="O47" s="355"/>
      <c r="P47" s="355"/>
      <c r="Q47" s="356"/>
      <c r="AO47" s="30"/>
      <c r="AP47" s="30"/>
      <c r="AQ47" s="30"/>
      <c r="AR47" s="30"/>
      <c r="AS47" s="30"/>
    </row>
    <row r="48" spans="1:45" ht="17.100000000000001" customHeight="1" thickBot="1">
      <c r="A48" s="11"/>
      <c r="B48" s="357" t="s">
        <v>12</v>
      </c>
      <c r="C48" s="358"/>
      <c r="D48" s="359"/>
      <c r="E48" s="360"/>
      <c r="F48" s="64" t="s">
        <v>13</v>
      </c>
      <c r="G48" s="361"/>
      <c r="H48" s="362"/>
      <c r="I48" s="362"/>
      <c r="J48" s="363"/>
      <c r="K48" s="64" t="s">
        <v>11</v>
      </c>
      <c r="L48" s="410"/>
      <c r="M48" s="362"/>
      <c r="N48" s="362"/>
      <c r="O48" s="362"/>
      <c r="P48" s="36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406" t="s">
        <v>55</v>
      </c>
      <c r="B50" s="406"/>
      <c r="C50" s="406"/>
      <c r="D50" s="406"/>
      <c r="E50" s="406"/>
      <c r="F50" s="406"/>
      <c r="G50" s="406"/>
      <c r="H50" s="406"/>
      <c r="I50" s="406"/>
      <c r="J50" s="406"/>
      <c r="K50" s="406"/>
      <c r="L50" s="406"/>
      <c r="M50" s="406"/>
      <c r="N50" s="406"/>
      <c r="O50" s="406"/>
      <c r="P50" s="406"/>
      <c r="Q50" s="406"/>
      <c r="AO50" s="30"/>
      <c r="AP50" s="30"/>
      <c r="AQ50" s="30"/>
      <c r="AR50" s="30"/>
      <c r="AS50" s="30"/>
    </row>
    <row r="51" spans="1:45" ht="21" customHeight="1">
      <c r="A51" s="407"/>
      <c r="B51" s="407"/>
      <c r="C51" s="407"/>
      <c r="D51" s="407"/>
      <c r="E51" s="407"/>
      <c r="F51" s="407"/>
      <c r="G51" s="407"/>
      <c r="H51" s="407"/>
      <c r="I51" s="407"/>
      <c r="J51" s="407"/>
      <c r="K51" s="407"/>
      <c r="L51" s="407"/>
      <c r="M51" s="407"/>
      <c r="N51" s="407"/>
      <c r="O51" s="407"/>
      <c r="P51" s="407"/>
      <c r="Q51" s="407"/>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408" t="s">
        <v>144</v>
      </c>
      <c r="M53" s="409"/>
      <c r="N53" s="220" t="s">
        <v>21</v>
      </c>
      <c r="O53" s="221"/>
      <c r="P53" s="221"/>
      <c r="Q53" s="221"/>
      <c r="AI53" s="76"/>
    </row>
    <row r="54" spans="1:45" ht="12" hidden="1" outlineLevel="1" thickBot="1">
      <c r="A54" s="222">
        <f>$B$10</f>
        <v>18</v>
      </c>
      <c r="B54" s="223">
        <f>G10</f>
        <v>0</v>
      </c>
      <c r="C54" s="223"/>
      <c r="D54" s="224">
        <f>N10</f>
        <v>0</v>
      </c>
      <c r="E54" s="224">
        <f>COUNTIF($C$13:$C$43,"休暇")</f>
        <v>0</v>
      </c>
      <c r="F54" s="225">
        <f>A54-E54</f>
        <v>18</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97" t="str" cm="1">
        <f t="array" ref="L54">_xlfn.IFS(N54="裁量労働制",L57,N54="固定残業制",L58,N54="管理職",L56,N54="一般従業員",L59,N54="(大学・国研等)管理職",L60,N54="(大学・国研等)裁量労働制",L61,TRUE,"-")</f>
        <v>-</v>
      </c>
      <c r="M54" s="398"/>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18</v>
      </c>
      <c r="B56" s="223">
        <f>B54</f>
        <v>0</v>
      </c>
      <c r="C56" s="223"/>
      <c r="D56" s="233"/>
      <c r="E56" s="224">
        <f>E54</f>
        <v>0</v>
      </c>
      <c r="F56" s="225">
        <f>A56-E56</f>
        <v>18</v>
      </c>
      <c r="G56" s="233">
        <f>G54</f>
        <v>0</v>
      </c>
      <c r="H56" s="224">
        <f>H54</f>
        <v>0</v>
      </c>
      <c r="I56" s="224">
        <f>I54</f>
        <v>0</v>
      </c>
      <c r="J56" s="233">
        <f>J54</f>
        <v>0</v>
      </c>
      <c r="K56" s="219"/>
      <c r="L56" s="397">
        <f>ROUNDDOWN(IF((B56*F56-G56)&gt;=(H56+I56+J56),H56+J56,IF((B56*F56-G56)&lt;=(H56+I56+J56),(B56*F56-G56)*(H56+J56)/(H56+I56+J56))),2)</f>
        <v>0</v>
      </c>
      <c r="M56" s="398"/>
      <c r="N56" s="228" t="s">
        <v>84</v>
      </c>
      <c r="O56" s="228"/>
      <c r="P56" s="228"/>
      <c r="Q56" s="228"/>
    </row>
    <row r="57" spans="1:45" ht="12" hidden="1" outlineLevel="1" thickBot="1">
      <c r="A57" s="222">
        <f>A54</f>
        <v>18</v>
      </c>
      <c r="B57" s="223">
        <f>B54</f>
        <v>0</v>
      </c>
      <c r="C57" s="223"/>
      <c r="D57" s="234">
        <f>D54</f>
        <v>0</v>
      </c>
      <c r="E57" s="224">
        <f>E54</f>
        <v>0</v>
      </c>
      <c r="F57" s="225">
        <f>A57-E57</f>
        <v>18</v>
      </c>
      <c r="G57" s="233">
        <f>G54</f>
        <v>0</v>
      </c>
      <c r="H57" s="224">
        <f>H54</f>
        <v>0</v>
      </c>
      <c r="I57" s="224">
        <f>I54</f>
        <v>0</v>
      </c>
      <c r="J57" s="224">
        <f>J54</f>
        <v>0</v>
      </c>
      <c r="K57" s="219"/>
      <c r="L57" s="397">
        <f>ROUNDDOWN(IF((D57*F57-G57)&gt;=(H57+I57),H57,IF((D57*F57-G57)&lt;(H57+I57),(D57*F57-G57)/(H57+I57)*H57))+J57,2)</f>
        <v>0</v>
      </c>
      <c r="M57" s="398"/>
      <c r="N57" s="228" t="s">
        <v>16</v>
      </c>
      <c r="O57" s="228"/>
      <c r="P57" s="228"/>
      <c r="Q57" s="228"/>
    </row>
    <row r="58" spans="1:45" ht="12" hidden="1" outlineLevel="1" thickBot="1">
      <c r="A58" s="222">
        <f>A54</f>
        <v>18</v>
      </c>
      <c r="B58" s="223">
        <f>B54</f>
        <v>0</v>
      </c>
      <c r="C58" s="223"/>
      <c r="D58" s="234">
        <f>D54</f>
        <v>0</v>
      </c>
      <c r="E58" s="224">
        <f>E54</f>
        <v>0</v>
      </c>
      <c r="F58" s="225">
        <f>A58-E58</f>
        <v>18</v>
      </c>
      <c r="G58" s="233">
        <f>G54</f>
        <v>0</v>
      </c>
      <c r="H58" s="224">
        <f>H54</f>
        <v>0</v>
      </c>
      <c r="I58" s="224">
        <f>I54</f>
        <v>0</v>
      </c>
      <c r="J58" s="224">
        <f>J54</f>
        <v>0</v>
      </c>
      <c r="K58" s="219"/>
      <c r="L58" s="397">
        <f>ROUNDDOWN(IF((B58*F58-G58)&gt;=(H58+I58),H58,IF((H58+I58)&lt;(B58*F58-G58+D58),(B58*F58-G58)*H58/(H58+I58),(B58*F58-G58)*H58/(H58+I58)+((H58+I58)-(B58*F58-G58+D58))*H58/(H58+I58)))+J58,2)</f>
        <v>0</v>
      </c>
      <c r="M58" s="398"/>
      <c r="N58" s="228" t="s">
        <v>17</v>
      </c>
      <c r="O58" s="228"/>
      <c r="P58" s="228"/>
      <c r="Q58" s="228"/>
    </row>
    <row r="59" spans="1:45" ht="12" hidden="1" outlineLevel="1" thickBot="1">
      <c r="A59" s="235"/>
      <c r="B59" s="235"/>
      <c r="C59" s="235"/>
      <c r="D59" s="236"/>
      <c r="E59" s="236"/>
      <c r="F59" s="236"/>
      <c r="G59" s="236"/>
      <c r="H59" s="236"/>
      <c r="I59" s="236"/>
      <c r="J59" s="236"/>
      <c r="K59" s="235"/>
      <c r="L59" s="397">
        <f>H54+J54</f>
        <v>0</v>
      </c>
      <c r="M59" s="398"/>
      <c r="N59" s="228" t="s">
        <v>18</v>
      </c>
      <c r="O59" s="228"/>
      <c r="P59" s="228"/>
      <c r="Q59" s="228"/>
    </row>
    <row r="60" spans="1:45" ht="14.25" hidden="1" outlineLevel="1" thickBot="1">
      <c r="A60" s="222">
        <f>A54</f>
        <v>18</v>
      </c>
      <c r="B60" s="223">
        <f>B54</f>
        <v>0</v>
      </c>
      <c r="C60" s="223"/>
      <c r="D60" s="234"/>
      <c r="E60" s="224">
        <f>E54</f>
        <v>0</v>
      </c>
      <c r="F60" s="225">
        <f>A60-E60</f>
        <v>18</v>
      </c>
      <c r="G60" s="233"/>
      <c r="H60" s="224">
        <f>H54</f>
        <v>0</v>
      </c>
      <c r="I60" s="224">
        <f>I54</f>
        <v>0</v>
      </c>
      <c r="J60" s="224">
        <f>J54</f>
        <v>0</v>
      </c>
      <c r="K60" s="219"/>
      <c r="L60" s="397">
        <f>ROUNDDOWN(IF((A60*B60)&gt;=(H60+J60+I60),(A60*B60),IF((A60*B60)&lt;(H60+J60+I60),(H60+J60+I60))),2)</f>
        <v>0</v>
      </c>
      <c r="M60" s="399"/>
      <c r="N60" s="237" t="s">
        <v>108</v>
      </c>
      <c r="O60" s="228"/>
      <c r="P60" s="228"/>
      <c r="Q60" s="228"/>
    </row>
    <row r="61" spans="1:45" ht="14.25" hidden="1" outlineLevel="1" thickBot="1">
      <c r="A61" s="222">
        <f>A54</f>
        <v>18</v>
      </c>
      <c r="B61" s="223">
        <f>B54</f>
        <v>0</v>
      </c>
      <c r="C61" s="223"/>
      <c r="D61" s="234">
        <f>D54</f>
        <v>0</v>
      </c>
      <c r="E61" s="224">
        <f>E54</f>
        <v>0</v>
      </c>
      <c r="F61" s="225">
        <f>A61-E61</f>
        <v>18</v>
      </c>
      <c r="G61" s="233">
        <f>G54</f>
        <v>0</v>
      </c>
      <c r="H61" s="224">
        <f>H54</f>
        <v>0</v>
      </c>
      <c r="I61" s="224">
        <f>I54</f>
        <v>0</v>
      </c>
      <c r="J61" s="224">
        <f>J54</f>
        <v>0</v>
      </c>
      <c r="K61" s="219"/>
      <c r="L61" s="397">
        <f>ROUNDDOWN(IF((A61*D61)+G61&gt;=(H61+J61+I61),(A61*D61)+G61,IF((A61*D61)+G61&lt;(H61+J61+I61),(H61+J61+I61))),2)</f>
        <v>0</v>
      </c>
      <c r="M61" s="399"/>
      <c r="N61" s="237" t="s">
        <v>109</v>
      </c>
      <c r="O61" s="228"/>
      <c r="P61" s="228"/>
      <c r="Q61" s="228"/>
    </row>
    <row r="62" spans="1:45" ht="12" hidden="1" outlineLevel="1" thickBot="1">
      <c r="A62" s="235"/>
      <c r="B62" s="235"/>
      <c r="C62" s="235"/>
      <c r="D62" s="235"/>
      <c r="E62" s="235"/>
      <c r="F62" s="235"/>
      <c r="G62" s="235"/>
      <c r="H62" s="235"/>
      <c r="I62" s="235"/>
      <c r="J62" s="235"/>
      <c r="K62" s="235"/>
      <c r="L62" s="238"/>
      <c r="M62" s="238"/>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40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01"/>
      <c r="D64" s="402" t="str" cm="1">
        <f t="array" ref="D64">IF(AND(B95="",B126="",B157=""),"●",IF(_xlfn.IFS($N$54="管理職",B95,$N$54="裁量労働制",B126,$N$54="固定残業制",B157,TRUE,"")=0,"",_xlfn.IFS($N$54="管理職",B95,$N$54="裁量労働制",B126,$N$54="固定残業制",B157,TRUE,"")))</f>
        <v/>
      </c>
      <c r="E64" s="403"/>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40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05"/>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424"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25"/>
      <c r="N68" s="425"/>
      <c r="O68" s="426"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7"/>
      <c r="Q68" s="119"/>
    </row>
    <row r="69" spans="1:18" ht="16.5" customHeight="1">
      <c r="A69" s="115"/>
      <c r="B69" s="428"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9"/>
      <c r="D69" s="430"/>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1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1"/>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414" t="str" cm="1">
        <f t="array" ref="B71">IF(AND(B101="",B132="",B163=""),"●",IF(_xlfn.IFS($N$54="管理職",B101,$N$54="裁量労働制",B132,$N$54="固定残業制",B163,TRUE,"")=0,"",_xlfn.IFS($N$54="管理職",B101,$N$54="裁量労働制",B132,$N$54="固定残業制",B163,TRUE,"")))</f>
        <v/>
      </c>
      <c r="C71" s="414"/>
      <c r="D71" s="414"/>
      <c r="E71" s="414"/>
      <c r="F71" s="414"/>
      <c r="G71" s="432" t="str" cm="1">
        <f t="array" ref="G71">IF(AND(H101="",H132="",H163=""),"●",IF(_xlfn.IFS($N$54="管理職",H101,$N$54="裁量労働制",H132,$N$54="固定残業制",H163,TRUE,"")=0,"",_xlfn.IFS($N$54="管理職",H101,$N$54="裁量労働制",H132,$N$54="固定残業制",H163,TRUE,"")))</f>
        <v/>
      </c>
      <c r="H71" s="432"/>
      <c r="I71" s="80"/>
      <c r="J71" s="80"/>
      <c r="K71" s="239"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411" t="str" cm="1">
        <f t="array" ref="B72">IF(AND(B102="",B133="",B164=""),"●",IF(_xlfn.IFS($N$54="管理職",B102,$N$54="裁量労働制",B133,$N$54="固定残業制",B164,TRUE,"")=0,"",_xlfn.IFS($N$54="管理職",B102,$N$54="裁量労働制",B133,$N$54="固定残業制",B164,TRUE,"")))</f>
        <v/>
      </c>
      <c r="C72" s="412"/>
      <c r="D72" s="413"/>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0"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414" t="str" cm="1">
        <f t="array" ref="B76">IF(AND(B106="",B137="",B166=""),"●",IF(_xlfn.IFS($N$54="管理職",B106,$N$54="裁量労働制",B137,$N$54="固定残業制",B166,TRUE,"")=0,"",_xlfn.IFS($N$54="管理職",B106,$N$54="裁量労働制",B137,$N$54="固定残業制",B166,TRUE,"")))</f>
        <v/>
      </c>
      <c r="C76" s="414"/>
      <c r="D76" s="414"/>
      <c r="E76" s="414"/>
      <c r="F76" s="414"/>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415" t="str" cm="1">
        <f t="array" ref="B78">IF(AND(B108="",B139="",B168=""),"●",IF(_xlfn.IFS($N$54="管理職",B108,$N$54="裁量労働制",B139,$N$54="固定残業制",B168,TRUE,"")=0,"",_xlfn.IFS($N$54="管理職",B108,$N$54="裁量労働制",B139,$N$54="固定残業制",B168,TRUE,"")))</f>
        <v/>
      </c>
      <c r="C78" s="416"/>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2"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417" t="str" cm="1">
        <f t="array" ref="B83">IF(AND(B114="",B145="",B174=""),"●",IF(_xlfn.IFS($N$54="管理職",B114,$N$54="裁量労働制",B145,$N$54="固定残業制",B174,TRUE,"")=0,"",_xlfn.IFS($N$54="管理職",B114,$N$54="裁量労働制",B145,$N$54="固定残業制",B174,TRUE,"")))</f>
        <v/>
      </c>
      <c r="C83" s="418"/>
      <c r="D83" s="418"/>
      <c r="E83" s="419"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420"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421" t="str" cm="1">
        <f t="array" ref="B84">IF(AND(B115="",B146="",B175=""),"●",IF(_xlfn.IFS($N$54="管理職",B115,$N$54="裁量労働制",B146,$N$54="固定残業制",B175,TRUE,"")=0,"",_xlfn.IFS($N$54="管理職",B115,$N$54="裁量労働制",B146,$N$54="固定残業制",B175,TRUE,"")))</f>
        <v/>
      </c>
      <c r="C84" s="422" t="str" cm="1">
        <f t="array" ref="C84">IF(AND(C115="",C146="",C175=""),"●",IF(_xlfn.IFS($N$54="管理職",C115,$N$54="裁量労働制",C146,$N$54="固定残業制",C175,TRUE,"")=0,"",_xlfn.IFS($N$54="管理職",C115,$N$54="裁量労働制",C146,$N$54="固定残業制",C175,TRUE,"")))</f>
        <v>●</v>
      </c>
      <c r="D84" s="423"/>
      <c r="E84" s="418"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420"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417" t="str" cm="1">
        <f t="array" ref="B87">IF(AND(B118="",B149="",B178=""),"●",IF(_xlfn.IFS($N$54="管理職",B118,$N$54="裁量労働制",B149,$N$54="固定残業制",B178,TRUE,"")=0,"",_xlfn.IFS($N$54="管理職",B118,$N$54="裁量労働制",B149,$N$54="固定残業制",B178,TRUE,"")))</f>
        <v/>
      </c>
      <c r="C87" s="418"/>
      <c r="D87" s="418"/>
      <c r="E87" s="419"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420"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421" t="str" cm="1">
        <f t="array" ref="B88">IF(AND(B119="",B150="",B179=""),"●",IF(_xlfn.IFS($N$54="管理職",B119,$N$54="裁量労働制",B150,$N$54="固定残業制",B179,TRUE,"")=0,"",_xlfn.IFS($N$54="管理職",B119,$N$54="裁量労働制",B150,$N$54="固定残業制",B179,TRUE,"")))</f>
        <v/>
      </c>
      <c r="C88" s="422" t="str" cm="1">
        <f t="array" ref="C88">IF(AND(C119="",C150="",C179=""),"●",IF(_xlfn.IFS($N$54="管理職",C119,$N$54="裁量労働制",C150,$N$54="固定残業制",C179,TRUE,"")=0,"",_xlfn.IFS($N$54="管理職",C119,$N$54="裁量労働制",C150,$N$54="固定残業制",C179,TRUE,"")))</f>
        <v>●</v>
      </c>
      <c r="D88" s="423"/>
      <c r="E88" s="418"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420"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419" t="str" cm="1">
        <f t="array" ref="G90">IF(AND(G121="",G152="",G181=""),"●",IF(_xlfn.IFS($N$54="管理職",G121,$N$54="裁量労働制",G152,$N$54="固定残業制",G181,TRUE,"")=0,"",_xlfn.IFS($N$54="管理職",G121,$N$54="裁量労働制",G152,$N$54="固定残業制",G181,TRUE,"")))</f>
        <v/>
      </c>
      <c r="H90" s="3"/>
      <c r="I90" s="3"/>
      <c r="J90" s="243" t="str" cm="1">
        <f t="array" ref="J90">IF(AND(J121="",J152="",J181=""),"●",IF(_xlfn.IFS($N$54="管理職",J121,$N$54="裁量労働制",J152,$N$54="固定残業制",J181,TRUE,"")=0,"",_xlfn.IFS($N$54="管理職",J121,$N$54="裁量労働制",J152,$N$54="固定残業制",J181,TRUE,"")))</f>
        <v/>
      </c>
      <c r="K90" s="88"/>
      <c r="L90" s="44"/>
      <c r="M90" s="440" t="str" cm="1">
        <f t="array" ref="M90">IF(AND(M121="",M152="",M181=""),"●",IF(_xlfn.IFS($N$54="管理職",M121,$N$54="裁量労働制",M152,$N$54="固定残業制",M181,TRUE,"")=0,"",_xlfn.IFS($N$54="管理職",M121,$N$54="裁量労働制",M152,$N$54="固定残業制",M181,TRUE,"")))</f>
        <v/>
      </c>
      <c r="N90" s="441"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442" t="str" cm="1">
        <f t="array" ref="B91">IF(AND(B122="",B153="",B182=""),"●",IF(_xlfn.IFS($N$54="管理職",B122,$N$54="裁量労働制",B153,$N$54="固定残業制",B182,TRUE,"")=0,"",_xlfn.IFS($N$54="管理職",B122,$N$54="裁量労働制",B153,$N$54="固定残業制",B182,TRUE,"")))</f>
        <v/>
      </c>
      <c r="C91" s="423" t="str" cm="1">
        <f t="array" ref="C91">IF(AND(C122="",C153="",C182=""),"●",IF(_xlfn.IFS($N$54="管理職",C122,$N$54="裁量労働制",C153,$N$54="固定残業制",C182,TRUE,"")=0,"",_xlfn.IFS($N$54="管理職",C122,$N$54="裁量労働制",C153,$N$54="固定残業制",C182,TRUE,"")))</f>
        <v>●</v>
      </c>
      <c r="D91" s="139"/>
      <c r="E91" s="87"/>
      <c r="F91" s="244" t="str" cm="1">
        <f t="array" ref="F91">IF(AND(F122="",F153="",F182=""),"●",IF(_xlfn.IFS($N$54="管理職",F122,$N$54="裁量労働制",F153,$N$54="固定残業制",F182,TRUE,"")=0,"",_xlfn.IFS($N$54="管理職",F122,$N$54="裁量労働制",F153,$N$54="固定残業制",F182,TRUE,"")))</f>
        <v/>
      </c>
      <c r="G91" s="418"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50" t="s">
        <v>56</v>
      </c>
      <c r="B93" s="245" t="s">
        <v>135</v>
      </c>
      <c r="C93" s="246"/>
      <c r="D93" s="247"/>
      <c r="E93" s="247"/>
      <c r="F93" s="247"/>
      <c r="G93" s="247"/>
      <c r="H93" s="247"/>
      <c r="I93" s="247"/>
      <c r="J93" s="248"/>
      <c r="K93" s="248"/>
      <c r="L93" s="248"/>
      <c r="M93" s="248"/>
      <c r="N93" s="248"/>
      <c r="O93" s="248"/>
      <c r="P93" s="248"/>
      <c r="Q93" s="251"/>
    </row>
    <row r="94" spans="1:18" ht="16.5" hidden="1" outlineLevel="1">
      <c r="A94" s="252"/>
      <c r="B94" s="253" t="str">
        <f>$A$53</f>
        <v>所定労働日数(日/月)</v>
      </c>
      <c r="C94" s="249"/>
      <c r="D94" s="252"/>
      <c r="E94" s="236">
        <f>$A$54</f>
        <v>18</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18</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464">
        <f>O95</f>
        <v>0</v>
      </c>
      <c r="C99" s="465"/>
      <c r="D99" s="275"/>
      <c r="E99" s="276" t="str" cm="1">
        <f t="array" ref="E99">_xlfn.IFS(B99&lt;G99,"＜",B99&gt;=G99,"≧",TRUE,"")</f>
        <v>≧</v>
      </c>
      <c r="F99" s="257"/>
      <c r="G99" s="277">
        <f>$H$54+$I$54+$J$54</f>
        <v>0</v>
      </c>
      <c r="H99" s="252" t="s">
        <v>57</v>
      </c>
      <c r="I99" s="263" t="s">
        <v>58</v>
      </c>
      <c r="J99" s="277">
        <f>$H$54</f>
        <v>0</v>
      </c>
      <c r="K99" s="276" t="s">
        <v>86</v>
      </c>
      <c r="L99" s="439">
        <f>$I$54</f>
        <v>0</v>
      </c>
      <c r="M99" s="46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49"/>
      <c r="D100" s="275"/>
      <c r="E100" s="275"/>
      <c r="F100" s="275"/>
      <c r="G100" s="252"/>
      <c r="H100" s="277"/>
      <c r="I100" s="275" t="s">
        <v>87</v>
      </c>
      <c r="J100" s="275" t="s">
        <v>87</v>
      </c>
      <c r="K100" s="275" t="s">
        <v>87</v>
      </c>
      <c r="L100" s="249"/>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49"/>
      <c r="D101" s="275"/>
      <c r="E101" s="276"/>
      <c r="F101" s="266"/>
      <c r="G101" s="257"/>
      <c r="H101" s="277"/>
      <c r="I101" s="252"/>
      <c r="J101" s="263"/>
      <c r="K101" s="277"/>
      <c r="L101" s="249"/>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49"/>
      <c r="D102" s="275"/>
      <c r="E102" s="276"/>
      <c r="F102" s="277">
        <f>$H$54</f>
        <v>0</v>
      </c>
      <c r="G102" s="263"/>
      <c r="H102" s="252" t="s">
        <v>86</v>
      </c>
      <c r="I102" s="257"/>
      <c r="J102" s="256" t="str">
        <f>$J$53</f>
        <v>休日NEDO従事時間(h/月)</v>
      </c>
      <c r="K102" s="277"/>
      <c r="L102" s="249"/>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49"/>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49"/>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49"/>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49"/>
      <c r="D106" s="275"/>
      <c r="E106" s="219"/>
      <c r="F106" s="266"/>
      <c r="G106" s="277"/>
      <c r="H106" s="249"/>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439"/>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433">
        <f>O95</f>
        <v>0</v>
      </c>
      <c r="C108" s="434"/>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438"/>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49"/>
      <c r="D125" s="252"/>
      <c r="E125" s="236">
        <f>$A$54</f>
        <v>18</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18</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433">
        <f>O126</f>
        <v>0</v>
      </c>
      <c r="C130" s="434"/>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49"/>
      <c r="D131" s="275" t="s">
        <v>87</v>
      </c>
      <c r="E131" s="275" t="s">
        <v>87</v>
      </c>
      <c r="F131" s="275" t="s">
        <v>87</v>
      </c>
      <c r="G131" s="252"/>
      <c r="H131" s="277"/>
      <c r="I131" s="252"/>
      <c r="J131" s="263"/>
      <c r="K131" s="277"/>
      <c r="L131" s="249"/>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49"/>
      <c r="D132" s="275"/>
      <c r="E132" s="276"/>
      <c r="F132" s="266"/>
      <c r="G132" s="257"/>
      <c r="H132" s="277"/>
      <c r="I132" s="252"/>
      <c r="J132" s="263"/>
      <c r="K132" s="277"/>
      <c r="L132" s="249"/>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49"/>
      <c r="D133" s="275"/>
      <c r="E133" s="276"/>
      <c r="F133" s="277">
        <f>$H$54</f>
        <v>0</v>
      </c>
      <c r="G133" s="263"/>
      <c r="H133" s="277"/>
      <c r="I133" s="252"/>
      <c r="J133" s="263"/>
      <c r="K133" s="277"/>
      <c r="L133" s="249"/>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49"/>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49"/>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49"/>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49"/>
      <c r="D137" s="275"/>
      <c r="E137" s="219"/>
      <c r="F137" s="266"/>
      <c r="G137" s="277"/>
      <c r="H137" s="249"/>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49"/>
      <c r="J138" s="230"/>
      <c r="K138" s="232">
        <f>$H$54</f>
        <v>0</v>
      </c>
      <c r="L138" s="219"/>
      <c r="M138" s="435"/>
      <c r="N138" s="261"/>
      <c r="O138" s="437"/>
      <c r="P138" s="439"/>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433">
        <f>$O$126</f>
        <v>0</v>
      </c>
      <c r="C139" s="434"/>
      <c r="D139" s="275"/>
      <c r="E139" s="261" t="s">
        <v>51</v>
      </c>
      <c r="F139" s="300" t="str">
        <f>"("&amp;$H$138&amp;" "&amp;$K$138&amp;" + "&amp;$I$53&amp;" "&amp;$I$54&amp;")"</f>
        <v>(NEDO事業の従事時間(h/月) 0 + 他の公的事業従事時間(h/月) 0)</v>
      </c>
      <c r="G139" s="291"/>
      <c r="H139" s="292"/>
      <c r="I139" s="292"/>
      <c r="J139" s="292"/>
      <c r="K139" s="292"/>
      <c r="L139" s="292"/>
      <c r="M139" s="436"/>
      <c r="N139" s="296"/>
      <c r="O139" s="438"/>
      <c r="P139" s="438"/>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49"/>
      <c r="D156" s="252"/>
      <c r="E156" s="301">
        <f>A54</f>
        <v>18</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18</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462"/>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445" t="str">
        <f>TEXT($B$58*$F$58-G58,"###.00")&amp;" /固定除く"</f>
        <v>.00 /固定除く</v>
      </c>
      <c r="C161" s="438"/>
      <c r="D161" s="438"/>
      <c r="E161" s="276" t="str" cm="1">
        <f t="array" ref="E161">_xlfn.IFS(($B$58*$F$58-G58)&lt;G161,"＜",($B$58*$F$58-G58)&gt;=G161,"≧",TRUE,"")</f>
        <v>≧</v>
      </c>
      <c r="F161" s="257"/>
      <c r="G161" s="277">
        <f>$H$54+$I$54</f>
        <v>0</v>
      </c>
      <c r="H161" s="303" t="s">
        <v>57</v>
      </c>
      <c r="I161" s="263"/>
      <c r="J161" s="463">
        <f>$H$54</f>
        <v>0</v>
      </c>
      <c r="K161" s="438"/>
      <c r="L161" s="308"/>
      <c r="M161" s="296"/>
      <c r="N161" s="303" t="s">
        <v>61</v>
      </c>
      <c r="O161" s="296">
        <f>$I$54</f>
        <v>0</v>
      </c>
      <c r="P161" s="462"/>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49"/>
      <c r="D162" s="275"/>
      <c r="E162" s="276"/>
      <c r="F162" s="257"/>
      <c r="G162" s="252"/>
      <c r="H162" s="277"/>
      <c r="I162" s="252"/>
      <c r="J162" s="263"/>
      <c r="K162" s="277"/>
      <c r="L162" s="249"/>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437"/>
      <c r="P163" s="462"/>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445" t="str">
        <f>TEXT($B$58*$F$58+$D$58-G58,"###.00")&amp;" /固定含む"</f>
        <v>.00 /固定含む</v>
      </c>
      <c r="C164" s="438"/>
      <c r="D164" s="438"/>
      <c r="E164" s="276" t="str" cm="1">
        <f t="array" ref="E164">_xlfn.IFS(($B$58*$F$58+$D$58-G58)&lt;G164,"＜",($B$58*$F$58+$D$58-G58)&gt;=G164,"≧",TRUE,"")</f>
        <v>≧</v>
      </c>
      <c r="F164" s="257"/>
      <c r="G164" s="277">
        <f>$H$54+$I$54</f>
        <v>0</v>
      </c>
      <c r="H164" s="303" t="s">
        <v>57</v>
      </c>
      <c r="I164" s="277"/>
      <c r="J164" s="310">
        <f>$H$54</f>
        <v>0</v>
      </c>
      <c r="K164" s="276"/>
      <c r="L164" s="311" t="s">
        <v>61</v>
      </c>
      <c r="M164" s="296"/>
      <c r="N164" s="296">
        <f>$I$54</f>
        <v>0</v>
      </c>
      <c r="O164" s="438"/>
      <c r="P164" s="462"/>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49"/>
      <c r="D165" s="275" t="s">
        <v>87</v>
      </c>
      <c r="E165" s="275" t="s">
        <v>87</v>
      </c>
      <c r="F165" s="275" t="s">
        <v>87</v>
      </c>
      <c r="G165" s="252"/>
      <c r="H165" s="277"/>
      <c r="I165" s="252"/>
      <c r="J165" s="263"/>
      <c r="K165" s="277"/>
      <c r="L165" s="249"/>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49"/>
      <c r="D166" s="275" t="s">
        <v>87</v>
      </c>
      <c r="E166" s="275" t="s">
        <v>87</v>
      </c>
      <c r="F166" s="275" t="s">
        <v>87</v>
      </c>
      <c r="G166" s="252"/>
      <c r="H166" s="277"/>
      <c r="I166" s="252"/>
      <c r="J166" s="263"/>
      <c r="K166" s="277"/>
      <c r="L166" s="249"/>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49"/>
      <c r="D167" s="275" t="s">
        <v>87</v>
      </c>
      <c r="E167" s="275" t="s">
        <v>87</v>
      </c>
      <c r="F167" s="275" t="s">
        <v>87</v>
      </c>
      <c r="G167" s="252"/>
      <c r="H167" s="277"/>
      <c r="I167" s="235"/>
      <c r="J167" s="263"/>
      <c r="K167" s="277"/>
      <c r="L167" s="249"/>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49"/>
      <c r="D168" s="275" t="s">
        <v>87</v>
      </c>
      <c r="E168" s="275" t="s">
        <v>87</v>
      </c>
      <c r="F168" s="275" t="s">
        <v>87</v>
      </c>
      <c r="G168" s="252"/>
      <c r="H168" s="277"/>
      <c r="I168" s="252"/>
      <c r="J168" s="263"/>
      <c r="K168" s="277"/>
      <c r="L168" s="249"/>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49"/>
      <c r="D169" s="275"/>
      <c r="E169" s="275"/>
      <c r="F169" s="275"/>
      <c r="G169" s="252"/>
      <c r="H169" s="277"/>
      <c r="I169" s="252"/>
      <c r="J169" s="263"/>
      <c r="K169" s="277"/>
      <c r="L169" s="249"/>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49"/>
      <c r="C170" s="249"/>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49"/>
      <c r="D171" s="275"/>
      <c r="E171" s="276"/>
      <c r="F171" s="277">
        <f>H54</f>
        <v>0</v>
      </c>
      <c r="G171" s="263"/>
      <c r="H171" s="277"/>
      <c r="I171" s="252"/>
      <c r="J171" s="263"/>
      <c r="K171" s="277"/>
      <c r="L171" s="249"/>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49"/>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49"/>
      <c r="C173" s="249"/>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437" t="s">
        <v>51</v>
      </c>
      <c r="F174" s="252"/>
      <c r="G174" s="252"/>
      <c r="H174" s="267" t="str">
        <f>$H$53</f>
        <v>NEDO事業の従事時間(h/月)</v>
      </c>
      <c r="I174" s="249"/>
      <c r="J174" s="230"/>
      <c r="K174" s="232">
        <f>$H$54</f>
        <v>0</v>
      </c>
      <c r="L174" s="219"/>
      <c r="M174" s="219"/>
      <c r="N174" s="461"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445" t="str">
        <f>TEXT($B$58*$F$58-G58,"###.00")&amp;" /固定除く"</f>
        <v>.00 /固定除く</v>
      </c>
      <c r="C175" s="438"/>
      <c r="D175" s="438"/>
      <c r="E175" s="438"/>
      <c r="F175" s="300" t="str">
        <f>H174&amp;" "&amp;K$174&amp;" + "&amp;$I$53&amp;" "&amp;$I$54</f>
        <v>NEDO事業の従事時間(h/月) 0 + 他の公的事業従事時間(h/月) 0</v>
      </c>
      <c r="G175" s="291"/>
      <c r="H175" s="292"/>
      <c r="I175" s="292"/>
      <c r="J175" s="292"/>
      <c r="K175" s="292"/>
      <c r="L175" s="292"/>
      <c r="M175" s="219"/>
      <c r="N175" s="461"/>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49"/>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49"/>
      <c r="C177" s="249"/>
      <c r="D177" s="275"/>
      <c r="E177" s="219"/>
      <c r="F177" s="266"/>
      <c r="G177" s="277"/>
      <c r="H177" s="249"/>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437" t="s">
        <v>51</v>
      </c>
      <c r="F178" s="252"/>
      <c r="G178" s="252"/>
      <c r="H178" s="267" t="str">
        <f>$H$53</f>
        <v>NEDO事業の従事時間(h/月)</v>
      </c>
      <c r="I178" s="249"/>
      <c r="J178" s="230"/>
      <c r="K178" s="232">
        <f>$H$54</f>
        <v>0</v>
      </c>
      <c r="L178" s="219"/>
      <c r="M178" s="219"/>
      <c r="N178" s="461"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445" t="str">
        <f>TEXT($B$58*$F$58-G58,"###.00")&amp;" /固定除く"</f>
        <v>.00 /固定除く</v>
      </c>
      <c r="C179" s="438"/>
      <c r="D179" s="438"/>
      <c r="E179" s="438"/>
      <c r="F179" s="300" t="str">
        <f>H178&amp;" "&amp;K$174&amp;" + "&amp;$I$53&amp;" "&amp;$I$54</f>
        <v>NEDO事業の従事時間(h/月) 0 + 他の公的事業従事時間(h/月) 0</v>
      </c>
      <c r="G179" s="291"/>
      <c r="H179" s="292"/>
      <c r="I179" s="292"/>
      <c r="J179" s="292"/>
      <c r="K179" s="292"/>
      <c r="L179" s="292"/>
      <c r="M179" s="219"/>
      <c r="N179" s="461"/>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49"/>
      <c r="D180" s="275"/>
      <c r="E180" s="219"/>
      <c r="F180" s="266"/>
      <c r="G180" s="280" t="s">
        <v>61</v>
      </c>
      <c r="H180" s="249"/>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49"/>
      <c r="D181" s="257"/>
      <c r="E181" s="257"/>
      <c r="F181" s="319" t="str">
        <f>$O$156</f>
        <v>所定労働時間(h/月)</v>
      </c>
      <c r="G181" s="437" t="s">
        <v>51</v>
      </c>
      <c r="H181" s="252"/>
      <c r="I181" s="252"/>
      <c r="J181" s="267" t="str">
        <f>$H$53</f>
        <v>NEDO事業の従事時間(h/月)</v>
      </c>
      <c r="K181" s="249"/>
      <c r="L181" s="230"/>
      <c r="M181" s="443">
        <f>$H$54</f>
        <v>0</v>
      </c>
      <c r="N181" s="444"/>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445" t="str">
        <f>"( "&amp;H58+I58</f>
        <v>( 0</v>
      </c>
      <c r="C182" s="438"/>
      <c r="D182" s="320"/>
      <c r="E182" s="275"/>
      <c r="F182" s="288" t="str">
        <f>"ー　 "&amp;B58*F58-G58+D58&amp;"/固定含む )"</f>
        <v>ー　 0/固定含む )</v>
      </c>
      <c r="G182" s="438"/>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49"/>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49"/>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18</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433">
        <f>O188</f>
        <v>0</v>
      </c>
      <c r="C192" s="434"/>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49"/>
      <c r="D193" s="275"/>
      <c r="E193" s="275"/>
      <c r="F193" s="275"/>
      <c r="G193" s="252"/>
      <c r="H193" s="277"/>
      <c r="I193" s="252"/>
      <c r="J193" s="263"/>
      <c r="K193" s="277"/>
      <c r="L193" s="249"/>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49"/>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18</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433">
        <f>O219</f>
        <v>0</v>
      </c>
      <c r="C223" s="434"/>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49"/>
      <c r="D224" s="275"/>
      <c r="E224" s="275"/>
      <c r="F224" s="275"/>
      <c r="G224" s="252"/>
      <c r="H224" s="277"/>
      <c r="I224" s="252"/>
      <c r="J224" s="263"/>
      <c r="K224" s="277"/>
      <c r="L224" s="249"/>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ClS9Z3UREZ4eWwhVhl4ezdvUG0kWQutYga+vhk7IBhl5LevVi8XKZ+NbuVvo3AbKAbnI+Ft/qQ/+xPEjxhK/mA==" saltValue="E347rzIdigK1XIdANCChPw==" spinCount="100000" sheet="1" formatRows="0" selectLockedCells="1"/>
  <dataConsolidate/>
  <mergeCells count="115">
    <mergeCell ref="G181:G182"/>
    <mergeCell ref="M181:N181"/>
    <mergeCell ref="B182:C182"/>
    <mergeCell ref="B192:C192"/>
    <mergeCell ref="B223:C223"/>
    <mergeCell ref="J14:Q20"/>
    <mergeCell ref="J21:Q27"/>
    <mergeCell ref="J28:Q34"/>
    <mergeCell ref="J35:Q41"/>
    <mergeCell ref="J42:Q4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6:F76"/>
    <mergeCell ref="B78:C78"/>
    <mergeCell ref="B83:D83"/>
    <mergeCell ref="E83:E84"/>
    <mergeCell ref="N83:N84"/>
    <mergeCell ref="B84:D84"/>
    <mergeCell ref="O68:P68"/>
    <mergeCell ref="B69:D69"/>
    <mergeCell ref="L69:M69"/>
    <mergeCell ref="B71:F71"/>
    <mergeCell ref="G71:H71"/>
    <mergeCell ref="B72:D72"/>
    <mergeCell ref="L60:M60"/>
    <mergeCell ref="L61:M61"/>
    <mergeCell ref="B64:C64"/>
    <mergeCell ref="D64:E64"/>
    <mergeCell ref="B65:C65"/>
    <mergeCell ref="L68:N68"/>
    <mergeCell ref="L53:M53"/>
    <mergeCell ref="L54:M54"/>
    <mergeCell ref="L56:M56"/>
    <mergeCell ref="L57:M57"/>
    <mergeCell ref="L58:M58"/>
    <mergeCell ref="L59:M59"/>
    <mergeCell ref="B48:C48"/>
    <mergeCell ref="D48:E48"/>
    <mergeCell ref="G48:J48"/>
    <mergeCell ref="A50:Q51"/>
    <mergeCell ref="A46:Q46"/>
    <mergeCell ref="J13:Q13"/>
    <mergeCell ref="O10:P10"/>
    <mergeCell ref="A11:A12"/>
    <mergeCell ref="B11:B12"/>
    <mergeCell ref="C11:C12"/>
    <mergeCell ref="D11:G11"/>
    <mergeCell ref="H11:H12"/>
    <mergeCell ref="I11:I12"/>
    <mergeCell ref="J11:Q12"/>
    <mergeCell ref="A9:A10"/>
    <mergeCell ref="E9:H9"/>
    <mergeCell ref="I9:J9"/>
    <mergeCell ref="N9:P9"/>
    <mergeCell ref="L48:P48"/>
    <mergeCell ref="F1:H1"/>
    <mergeCell ref="I1:M1"/>
    <mergeCell ref="O1:P1"/>
    <mergeCell ref="E7:P7"/>
    <mergeCell ref="C8:D8"/>
    <mergeCell ref="E8:H8"/>
    <mergeCell ref="N8:P8"/>
    <mergeCell ref="R1:R3"/>
    <mergeCell ref="D47:E47"/>
    <mergeCell ref="J47:Q47"/>
    <mergeCell ref="Y1:Y12"/>
    <mergeCell ref="E6:P6"/>
    <mergeCell ref="C7:D7"/>
    <mergeCell ref="C10:D10"/>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s>
  <phoneticPr fontId="2"/>
  <conditionalFormatting sqref="A13:I43">
    <cfRule type="expression" dxfId="279" priority="91">
      <formula>OR($C13="休暇",$C13="休日")</formula>
    </cfRule>
  </conditionalFormatting>
  <conditionalFormatting sqref="B13:B43">
    <cfRule type="expression" dxfId="278" priority="89">
      <formula>$B13="日"</formula>
    </cfRule>
    <cfRule type="expression" dxfId="277" priority="90">
      <formula>$B13="土"</formula>
    </cfRule>
  </conditionalFormatting>
  <conditionalFormatting sqref="B64 B68 F68 B71">
    <cfRule type="expression" dxfId="276" priority="35">
      <formula>OR($N$54="管理職",$N$54="裁量労働制",$N$54="固定残業制")</formula>
    </cfRule>
  </conditionalFormatting>
  <conditionalFormatting sqref="B64 B68 F68">
    <cfRule type="expression" dxfId="275" priority="3">
      <formula>OR($N$54="(大学・国研等)管理職",$N$54="(大学・国研等)裁量労働制")</formula>
    </cfRule>
  </conditionalFormatting>
  <conditionalFormatting sqref="B76">
    <cfRule type="expression" dxfId="274" priority="15">
      <formula>OR($N$54="管理職",$N$54="裁量労働制")</formula>
    </cfRule>
  </conditionalFormatting>
  <conditionalFormatting sqref="B77">
    <cfRule type="expression" dxfId="273" priority="29">
      <formula>OR($N$54="管理職",$N$54="裁量労働制")</formula>
    </cfRule>
  </conditionalFormatting>
  <conditionalFormatting sqref="B80">
    <cfRule type="expression" dxfId="272" priority="27">
      <formula>$N$54="固定残業制"</formula>
    </cfRule>
  </conditionalFormatting>
  <conditionalFormatting sqref="B83 B87 B90">
    <cfRule type="expression" dxfId="271" priority="24">
      <formula>$N$54="固定残業制"</formula>
    </cfRule>
  </conditionalFormatting>
  <conditionalFormatting sqref="B84 B88 B91">
    <cfRule type="expression" dxfId="270" priority="21">
      <formula>$N$54="固定残業制"</formula>
    </cfRule>
  </conditionalFormatting>
  <conditionalFormatting sqref="B65:C65 B69:C69 F69 B72:C72 B78:C78">
    <cfRule type="expression" dxfId="269" priority="9">
      <formula>OR($N$54="管理職",$N$54="裁量労働制")</formula>
    </cfRule>
  </conditionalFormatting>
  <conditionalFormatting sqref="B65:C65 B69:C69 F69 B72:C72">
    <cfRule type="expression" dxfId="268" priority="33">
      <formula>OR($N$54="管理職",$N$54="裁量労働制",$N$54="固定残業制")</formula>
    </cfRule>
  </conditionalFormatting>
  <conditionalFormatting sqref="B65:C65 B69:C69 F69">
    <cfRule type="expression" dxfId="267" priority="2">
      <formula>OR($N$54="(大学・国研等)管理職",$N$54="(大学・国研等)裁量労働制")</formula>
    </cfRule>
  </conditionalFormatting>
  <conditionalFormatting sqref="B69:D69">
    <cfRule type="expression" dxfId="266" priority="7">
      <formula>OR($N$54="管理職",$N$54="裁量労働制",$N$54="固定残業制",$N$54="(大学・国研等)管理職",$N$54="(大学・国研等)裁量労働制")</formula>
    </cfRule>
  </conditionalFormatting>
  <conditionalFormatting sqref="C64 F64:O64 C68 G68:O68 C71:N71">
    <cfRule type="expression" dxfId="265" priority="14">
      <formula>OR($N$54="管理職",$N$54="裁量労働制",$N$54="固定残業制")</formula>
    </cfRule>
  </conditionalFormatting>
  <conditionalFormatting sqref="C80:L80">
    <cfRule type="expression" dxfId="264" priority="25">
      <formula>$N$54="固定残業制"</formula>
    </cfRule>
  </conditionalFormatting>
  <conditionalFormatting sqref="C83:L83 C90:N90 C87:E87">
    <cfRule type="expression" dxfId="263" priority="18">
      <formula>$N$54="固定残業制"</formula>
    </cfRule>
  </conditionalFormatting>
  <conditionalFormatting sqref="C84:L84 C88:L88 C91:N91">
    <cfRule type="expression" dxfId="262" priority="19">
      <formula>$N$54="固定残業制"</formula>
    </cfRule>
  </conditionalFormatting>
  <conditionalFormatting sqref="C76:N76">
    <cfRule type="expression" dxfId="261" priority="34">
      <formula>OR($N$54="管理職",$N$54="裁量労働制")</formula>
    </cfRule>
  </conditionalFormatting>
  <conditionalFormatting sqref="C78:N78">
    <cfRule type="expression" dxfId="260" priority="32">
      <formula>OR($N$54="管理職",$N$54="裁量労働制")</formula>
    </cfRule>
  </conditionalFormatting>
  <conditionalFormatting sqref="C64:O64 C68 G68:O68">
    <cfRule type="expression" dxfId="259" priority="12">
      <formula>OR($N$54="管理職",$N$54="裁量労働制",$N$54="固定残業制",$N$54="(大学・国研等)管理職",$N$54="(大学・国研等)裁量労働制")</formula>
    </cfRule>
  </conditionalFormatting>
  <conditionalFormatting sqref="D65">
    <cfRule type="expression" dxfId="258" priority="1">
      <formula>OR($N$54="(大学・国研等)管理職",$N$54="(大学・国研等)裁量労働制")</formula>
    </cfRule>
  </conditionalFormatting>
  <conditionalFormatting sqref="D38:E39">
    <cfRule type="expression" dxfId="257" priority="37">
      <formula>OR($C38="休暇",$C38="休日")</formula>
    </cfRule>
  </conditionalFormatting>
  <conditionalFormatting sqref="D65:O65 C69 G69:O69 C72:N72">
    <cfRule type="expression" dxfId="256" priority="11">
      <formula>OR($N$54="管理職",$N$54="裁量労働制",$N$54="固定残業制")</formula>
    </cfRule>
  </conditionalFormatting>
  <conditionalFormatting sqref="D65:O65 C69 G69:O69">
    <cfRule type="expression" dxfId="255" priority="5">
      <formula>OR($N$54="(大学・国研等)管理職",$N$54="(大学・国研等)裁量労働制")</formula>
    </cfRule>
  </conditionalFormatting>
  <conditionalFormatting sqref="E10:F10">
    <cfRule type="expression" dxfId="254" priority="76">
      <formula>OR(I9="管理職/高プロ",I9="固定残業代有",I9="(大学・国研等)管理職/高プロ")</formula>
    </cfRule>
  </conditionalFormatting>
  <conditionalFormatting sqref="F83:L83 H90:N90">
    <cfRule type="expression" dxfId="253" priority="6">
      <formula>$N$54="固定残業制"</formula>
    </cfRule>
  </conditionalFormatting>
  <conditionalFormatting sqref="F87:L87">
    <cfRule type="expression" dxfId="252" priority="20">
      <formula>$N$54="固定残業制"</formula>
    </cfRule>
  </conditionalFormatting>
  <conditionalFormatting sqref="F77:N77">
    <cfRule type="expression" dxfId="251" priority="16">
      <formula>OR($N$54="管理職",$N$54="裁量労働制")</formula>
    </cfRule>
  </conditionalFormatting>
  <conditionalFormatting sqref="G10">
    <cfRule type="expression" dxfId="250" priority="78">
      <formula>OR($I$9="管理職/高プロ",$I$9="固定残業代有",$I$9="(大学・国研等)管理職/高プロ")</formula>
    </cfRule>
  </conditionalFormatting>
  <conditionalFormatting sqref="H2">
    <cfRule type="expression" dxfId="249" priority="85">
      <formula>COUNTA($F$1)=1</formula>
    </cfRule>
  </conditionalFormatting>
  <conditionalFormatting sqref="H10">
    <cfRule type="expression" dxfId="248" priority="74">
      <formula>OR($I$9="管理職/高プロ",$I$9="裁量",$I$9="固定残業代有",$I$9="(大学・国研等)裁量")</formula>
    </cfRule>
  </conditionalFormatting>
  <conditionalFormatting sqref="I9:J9">
    <cfRule type="expression" dxfId="247" priority="87">
      <formula>COUNTA($F$1)=1</formula>
    </cfRule>
  </conditionalFormatting>
  <conditionalFormatting sqref="I1:M1">
    <cfRule type="expression" dxfId="246" priority="88">
      <formula>$I$1&lt;&gt;"-"</formula>
    </cfRule>
  </conditionalFormatting>
  <conditionalFormatting sqref="J10">
    <cfRule type="expression" dxfId="245" priority="75">
      <formula>OR($I$9="管理職/高プロ",$I$9="裁量",$I$9="固定残業代有",$I$9="(大学・国研等)裁量")</formula>
    </cfRule>
  </conditionalFormatting>
  <conditionalFormatting sqref="K10">
    <cfRule type="expression" dxfId="244" priority="77">
      <formula>OR($I$9="裁量",$I$9="固定残業代有",$I$9="(大学・国研等)裁量")</formula>
    </cfRule>
  </conditionalFormatting>
  <conditionalFormatting sqref="M80">
    <cfRule type="expression" dxfId="243" priority="26">
      <formula>$N$54="固定残業制"</formula>
    </cfRule>
  </conditionalFormatting>
  <conditionalFormatting sqref="M83 M87 O90">
    <cfRule type="expression" dxfId="242" priority="23">
      <formula>$N$54="固定残業制"</formula>
    </cfRule>
  </conditionalFormatting>
  <conditionalFormatting sqref="M84 M88 O91">
    <cfRule type="expression" dxfId="241" priority="22">
      <formula>$N$54="固定残業制"</formula>
    </cfRule>
  </conditionalFormatting>
  <conditionalFormatting sqref="N10">
    <cfRule type="expression" dxfId="240" priority="79">
      <formula>OR($I$9="裁量",$I$9="固定残業代有",$I$9="(大学・国研等)裁量")</formula>
    </cfRule>
  </conditionalFormatting>
  <conditionalFormatting sqref="O10">
    <cfRule type="expression" dxfId="239" priority="80">
      <formula>OR($H$2="あり",$Q$2="あり")</formula>
    </cfRule>
  </conditionalFormatting>
  <conditionalFormatting sqref="O76">
    <cfRule type="expression" dxfId="238" priority="31">
      <formula>OR($N$54="管理職",$N$54="裁量労働制")</formula>
    </cfRule>
  </conditionalFormatting>
  <conditionalFormatting sqref="O77">
    <cfRule type="expression" dxfId="237" priority="10">
      <formula>OR(,$N$54="管理職",$N$54="裁量労働制")</formula>
    </cfRule>
  </conditionalFormatting>
  <conditionalFormatting sqref="O78">
    <cfRule type="expression" dxfId="236" priority="28">
      <formula>OR($N$54="管理職",$N$54="裁量労働制")</formula>
    </cfRule>
  </conditionalFormatting>
  <conditionalFormatting sqref="O80 O84 O88">
    <cfRule type="expression" dxfId="235" priority="17">
      <formula>$N$54="固定残業制"</formula>
    </cfRule>
  </conditionalFormatting>
  <conditionalFormatting sqref="P64 D68 O68:P68">
    <cfRule type="expression" dxfId="234" priority="4">
      <formula>OR($N$54="(大学・国研等)管理職",$N$54="(大学・国研等)裁量労働制")</formula>
    </cfRule>
  </conditionalFormatting>
  <conditionalFormatting sqref="P64 D68 P68 O71">
    <cfRule type="expression" dxfId="233" priority="13">
      <formula>OR($N$54="管理職",$N$54="裁量労働制",$N$54="固定残業制")</formula>
    </cfRule>
  </conditionalFormatting>
  <conditionalFormatting sqref="P65 P69 O72">
    <cfRule type="expression" dxfId="232" priority="8">
      <formula>OR($N$54="管理職",$N$54="裁量労働制",$N$54="固定残業制")</formula>
    </cfRule>
  </conditionalFormatting>
  <conditionalFormatting sqref="P65 P69">
    <cfRule type="expression" dxfId="231" priority="30">
      <formula>OR($N$54="管理職",$N$54="裁量労働制",$N$54="(大学・国研等)管理職",$N$54="(大学・国研等)裁量労働制")</formula>
    </cfRule>
  </conditionalFormatting>
  <conditionalFormatting sqref="Q2">
    <cfRule type="expression" dxfId="230" priority="86">
      <formula>COUNTA($F$1)=1</formula>
    </cfRule>
  </conditionalFormatting>
  <conditionalFormatting sqref="Q10">
    <cfRule type="expression" dxfId="229" priority="81">
      <formula>OR($H$2="あり",$Q$2="あり")</formula>
    </cfRule>
  </conditionalFormatting>
  <conditionalFormatting sqref="AI1">
    <cfRule type="expression" dxfId="225" priority="92">
      <formula>COUNTIF(AI2:AI26,"○")=COUNTA($AH$2:$AH$26)</formula>
    </cfRule>
  </conditionalFormatting>
  <dataValidations count="8">
    <dataValidation type="custom" allowBlank="1" showInputMessage="1" showErrorMessage="1" sqref="I20" xr:uid="{CFED5E0C-78EB-4FAD-957B-12E11B444198}">
      <formula1>IF($C20="休日",I20="",I20&gt;"*")</formula1>
    </dataValidation>
    <dataValidation type="list" allowBlank="1" showInputMessage="1" showErrorMessage="1" sqref="C13:C43" xr:uid="{1747AEA8-612C-42DF-BF3A-445AF381A6FB}">
      <formula1>$AP$4:$AP$7</formula1>
    </dataValidation>
    <dataValidation type="list" imeMode="on" allowBlank="1" sqref="I9:J9" xr:uid="{CC90B9F3-4902-42A8-925C-F8D568B76A87}">
      <formula1>"通常勤務,管理職/高プロ,裁量,固定残業代有,出向,(大学・国研等)管理職/高プロ,(大学・国研等)裁量,その他"</formula1>
    </dataValidation>
    <dataValidation type="list" allowBlank="1" showInputMessage="1" showErrorMessage="1" sqref="N55:P55" xr:uid="{92A2E603-A6FE-4A08-9D9A-1678C54BC967}">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6CD77B65-3ACF-4F6D-8C83-08412A194BF4}">
      <formula1>0</formula1>
      <formula2>0.999988425925926</formula2>
    </dataValidation>
    <dataValidation type="time" operator="greaterThan" allowBlank="1" showInputMessage="1" showErrorMessage="1" errorTitle="時刻を入力して下さい。" error="0:01以上の時刻を入力して下さい。" sqref="G13:G43 E13:E43" xr:uid="{6804029C-7775-4727-942B-154D7230335E}">
      <formula1>0</formula1>
    </dataValidation>
    <dataValidation type="list" allowBlank="1" showInputMessage="1" showErrorMessage="1" sqref="F1:H1" xr:uid="{BE636E19-E745-48D6-9A6C-2F31D009BE1B}">
      <formula1>"委託業務従事日誌,助成事業従事日誌"</formula1>
    </dataValidation>
    <dataValidation type="list" allowBlank="1" showInputMessage="1" showErrorMessage="1" sqref="H2 Q2" xr:uid="{26897CA6-4C33-412B-A58D-5938DF720832}">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CDD2FE27-00A3-49F0-A8EA-FE11EE890C50}">
            <xm:f>NOT(ISERROR(SEARCH("✕",S13)))</xm:f>
            <xm:f>"✕"</xm:f>
            <x14:dxf>
              <font>
                <b/>
                <i val="0"/>
                <color rgb="FFFF0000"/>
              </font>
              <fill>
                <patternFill patternType="none">
                  <bgColor auto="1"/>
                </patternFill>
              </fill>
            </x14:dxf>
          </x14:cfRule>
          <xm:sqref>S13:V43</xm:sqref>
        </x14:conditionalFormatting>
        <x14:conditionalFormatting xmlns:xm="http://schemas.microsoft.com/office/excel/2006/main">
          <x14:cfRule type="containsText" priority="84" operator="containsText" id="{26D3B794-D5FC-4993-86E1-777CC8D76741}">
            <xm:f>NOT(ISERROR(SEARCH("✕",S1)))</xm:f>
            <xm:f>"✕"</xm:f>
            <x14:dxf>
              <font>
                <b/>
                <i val="0"/>
                <color rgb="FFFF0000"/>
              </font>
              <fill>
                <patternFill patternType="none">
                  <bgColor auto="1"/>
                </patternFill>
              </fill>
            </x14:dxf>
          </x14:cfRule>
          <xm:sqref>S1:X12 AG1:AG43 W13:Y44</xm:sqref>
        </x14:conditionalFormatting>
        <x14:conditionalFormatting xmlns:xm="http://schemas.microsoft.com/office/excel/2006/main">
          <x14:cfRule type="containsText" priority="82" operator="containsText" id="{3958FD1C-AC14-4528-92DC-C1304A1886AA}">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36" operator="containsText" id="{9EAB3433-3597-4195-9BF5-B7586FD3944E}">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AD2DE-6243-4982-84B2-AFDE7D50D84B}">
  <dimension ref="A1:CZ248"/>
  <sheetViews>
    <sheetView showGridLines="0"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5" style="1" customWidth="1"/>
    <col min="11" max="11" width="5.75" style="1" customWidth="1"/>
    <col min="12" max="12" width="5.875" style="1" customWidth="1"/>
    <col min="13" max="13" width="3.75" style="1" customWidth="1"/>
    <col min="14" max="14" width="7.375" style="1" customWidth="1"/>
    <col min="15" max="15" width="6.125" style="1" customWidth="1"/>
    <col min="16"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2.3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341" t="s">
        <v>173</v>
      </c>
      <c r="B1" s="342"/>
      <c r="C1" s="342"/>
      <c r="D1" s="342"/>
      <c r="E1" s="342"/>
      <c r="F1" s="343" t="s">
        <v>110</v>
      </c>
      <c r="G1" s="344"/>
      <c r="H1" s="344"/>
      <c r="I1" s="345" t="str">
        <f>IF(AI1="エラーなし","-","コメント(S列)をご確認ください。")</f>
        <v>コメント(S列)をご確認ください。</v>
      </c>
      <c r="J1" s="346"/>
      <c r="K1" s="346"/>
      <c r="L1" s="346"/>
      <c r="M1" s="346"/>
      <c r="N1" s="34" t="str">
        <f>IF($F$1="委託業務従事日誌","契約管理番号：","事業番号：")</f>
        <v>契約管理番号：</v>
      </c>
      <c r="O1" s="347" t="s">
        <v>162</v>
      </c>
      <c r="P1" s="348"/>
      <c r="Q1" s="12" t="str">
        <f>IF($F$1="委託業務従事日誌","別紙７","")</f>
        <v>別紙７</v>
      </c>
      <c r="R1" s="349" t="s">
        <v>50</v>
      </c>
      <c r="S1" s="85" t="s">
        <v>94</v>
      </c>
      <c r="T1" s="105"/>
      <c r="U1" s="80"/>
      <c r="V1" s="80"/>
      <c r="W1" s="80"/>
      <c r="X1" s="80"/>
      <c r="Y1" s="326" t="s">
        <v>77</v>
      </c>
      <c r="Z1" s="326" t="s">
        <v>78</v>
      </c>
      <c r="AA1" s="326" t="s">
        <v>79</v>
      </c>
      <c r="AB1" s="326" t="s">
        <v>80</v>
      </c>
      <c r="AC1" s="326" t="s">
        <v>83</v>
      </c>
      <c r="AD1" s="326" t="s">
        <v>81</v>
      </c>
      <c r="AE1" s="326" t="s">
        <v>82</v>
      </c>
      <c r="AF1" s="326" t="s">
        <v>127</v>
      </c>
      <c r="AG1" s="326"/>
      <c r="AH1" s="73" t="s">
        <v>25</v>
      </c>
      <c r="AI1" s="74" t="str">
        <f>IF(COUNTIF(AI2:AI26,"○")=COUNTA(AH2:AH26),"エラーなし","エラーあり")</f>
        <v>エラーあり</v>
      </c>
      <c r="AJ1" s="77" t="s">
        <v>37</v>
      </c>
      <c r="AK1" s="77"/>
      <c r="AO1" s="30"/>
      <c r="AP1" s="30"/>
      <c r="AQ1" s="30"/>
      <c r="AR1" s="30"/>
      <c r="AS1" s="30"/>
    </row>
    <row r="2" spans="1:104" ht="17.100000000000001" customHeight="1" thickBot="1">
      <c r="A2" s="336" t="s">
        <v>14</v>
      </c>
      <c r="B2" s="337"/>
      <c r="C2" s="337"/>
      <c r="D2" s="337"/>
      <c r="E2" s="337"/>
      <c r="F2" s="337"/>
      <c r="G2" s="337"/>
      <c r="H2" s="102"/>
      <c r="I2" s="103"/>
      <c r="J2" s="103"/>
      <c r="K2" s="103"/>
      <c r="L2" s="103"/>
      <c r="M2" s="103"/>
      <c r="N2" s="103"/>
      <c r="O2" s="103"/>
      <c r="P2" s="103" t="s">
        <v>20</v>
      </c>
      <c r="Q2" s="79"/>
      <c r="R2" s="350"/>
      <c r="S2" s="80" t="str" cm="1">
        <f t="array" ref="S2">IF(AND(AI2="○",AI3="○"),"○",_xlfn.IFS(AI2="○","",AI2="✕","✕　"&amp;AJ2&amp;"　　")&amp;_xlfn.IFS(AI3="○","",AI3="✕","✕　"&amp;AJ3))</f>
        <v>○</v>
      </c>
      <c r="T2" s="80"/>
      <c r="W2" s="80"/>
      <c r="X2" s="80"/>
      <c r="Y2" s="327"/>
      <c r="Z2" s="327"/>
      <c r="AA2" s="327"/>
      <c r="AB2" s="327"/>
      <c r="AC2" s="327"/>
      <c r="AD2" s="327"/>
      <c r="AE2" s="327"/>
      <c r="AF2" s="327"/>
      <c r="AG2" s="327"/>
      <c r="AH2" s="181" t="s">
        <v>33</v>
      </c>
      <c r="AI2" s="182" t="str">
        <f>IF(A1="","✕","○")</f>
        <v>○</v>
      </c>
      <c r="AJ2" s="78" t="s">
        <v>43</v>
      </c>
    </row>
    <row r="3" spans="1:104" ht="17.100000000000001" customHeight="1" thickBot="1">
      <c r="A3" s="338" t="str">
        <f>IF($F$1="委託業務従事日誌","委託業務の名称：","助成事業の名称：")</f>
        <v>委託業務の名称：</v>
      </c>
      <c r="B3" s="330"/>
      <c r="C3" s="330"/>
      <c r="D3" s="330"/>
      <c r="E3" s="328" t="s">
        <v>133</v>
      </c>
      <c r="F3" s="329"/>
      <c r="G3" s="329"/>
      <c r="H3" s="329"/>
      <c r="I3" s="329"/>
      <c r="J3" s="329"/>
      <c r="K3" s="329"/>
      <c r="L3" s="329"/>
      <c r="M3" s="329"/>
      <c r="N3" s="329"/>
      <c r="O3" s="329"/>
      <c r="P3" s="329"/>
      <c r="Q3" s="98"/>
      <c r="R3" s="350"/>
      <c r="S3" s="80" t="str" cm="1">
        <f t="array" ref="S3">IF(AND(AI4="○",AI5="○"),"○",_xlfn.IFS(AI4="○","",AI4="✕","✕　"&amp;AJ4&amp;"　　")&amp;_xlfn.IFS(AI5="○","",AI5="✕","✕　"&amp;AJ5))</f>
        <v>✕　“他のNEDO事業有無”が未選択。　　✕　“他の公的事業有無”が未選択。</v>
      </c>
      <c r="T3" s="80"/>
      <c r="W3" s="80"/>
      <c r="X3" s="80"/>
      <c r="Y3" s="327"/>
      <c r="Z3" s="327"/>
      <c r="AA3" s="327"/>
      <c r="AB3" s="327"/>
      <c r="AC3" s="327"/>
      <c r="AD3" s="327"/>
      <c r="AE3" s="327"/>
      <c r="AF3" s="327"/>
      <c r="AG3" s="327"/>
      <c r="AH3" s="183" t="s">
        <v>32</v>
      </c>
      <c r="AI3" s="184" t="str">
        <f>IF(O1="","✕","○")</f>
        <v>○</v>
      </c>
      <c r="AJ3" s="78" t="s">
        <v>38</v>
      </c>
      <c r="AO3" s="170" t="s">
        <v>114</v>
      </c>
      <c r="AP3" s="172" t="s">
        <v>113</v>
      </c>
      <c r="AQ3" s="3"/>
      <c r="AR3" s="3"/>
      <c r="AS3" s="3"/>
    </row>
    <row r="4" spans="1:104" ht="17.100000000000001" customHeight="1" thickBot="1">
      <c r="A4" s="339"/>
      <c r="B4" s="340"/>
      <c r="C4" s="340"/>
      <c r="D4" s="340"/>
      <c r="E4" s="328" t="s">
        <v>132</v>
      </c>
      <c r="F4" s="329"/>
      <c r="G4" s="329"/>
      <c r="H4" s="329"/>
      <c r="I4" s="329"/>
      <c r="J4" s="329"/>
      <c r="K4" s="329"/>
      <c r="L4" s="329"/>
      <c r="M4" s="329"/>
      <c r="N4" s="329"/>
      <c r="O4" s="329"/>
      <c r="P4" s="329"/>
      <c r="Q4" s="98"/>
      <c r="S4" s="80" t="str">
        <f>IF(COUNTA(E3:P5)&gt;=1,"○","✕ "&amp;AJ6)</f>
        <v>○</v>
      </c>
      <c r="T4" s="80"/>
      <c r="W4" s="80"/>
      <c r="X4" s="80"/>
      <c r="Y4" s="327"/>
      <c r="Z4" s="327"/>
      <c r="AA4" s="327"/>
      <c r="AB4" s="327"/>
      <c r="AC4" s="327"/>
      <c r="AD4" s="327"/>
      <c r="AE4" s="327"/>
      <c r="AF4" s="327"/>
      <c r="AG4" s="327"/>
      <c r="AH4" s="183" t="s">
        <v>31</v>
      </c>
      <c r="AI4" s="184" t="str" cm="1">
        <f t="array" ref="AI4">_xlfn.IFS(H2="あり","○",H2="なし","○",TRUE,"✕")</f>
        <v>✕</v>
      </c>
      <c r="AJ4" s="78" t="s">
        <v>39</v>
      </c>
      <c r="AO4" s="171">
        <f>I9</f>
        <v>0</v>
      </c>
      <c r="AP4" s="173" t="e">
        <f>VLOOKUP($AO$4,$AO$11:$AS$19,2,)</f>
        <v>#N/A</v>
      </c>
      <c r="AQ4" s="3"/>
      <c r="AR4" s="3"/>
      <c r="AS4" s="3"/>
    </row>
    <row r="5" spans="1:104" ht="17.100000000000001" customHeight="1">
      <c r="A5" s="339"/>
      <c r="B5" s="340"/>
      <c r="C5" s="340"/>
      <c r="D5" s="340"/>
      <c r="E5" s="328" t="s">
        <v>163</v>
      </c>
      <c r="F5" s="329"/>
      <c r="G5" s="329"/>
      <c r="H5" s="329"/>
      <c r="I5" s="329"/>
      <c r="J5" s="329"/>
      <c r="K5" s="329"/>
      <c r="L5" s="329"/>
      <c r="M5" s="329"/>
      <c r="N5" s="329"/>
      <c r="O5" s="329"/>
      <c r="P5" s="329"/>
      <c r="Q5" s="98"/>
      <c r="R5" s="82"/>
      <c r="S5" s="80"/>
      <c r="T5" s="80"/>
      <c r="U5" s="29"/>
      <c r="V5" s="29"/>
      <c r="W5" s="80"/>
      <c r="X5" s="80"/>
      <c r="Y5" s="327"/>
      <c r="Z5" s="327"/>
      <c r="AA5" s="327"/>
      <c r="AB5" s="327"/>
      <c r="AC5" s="327"/>
      <c r="AD5" s="327"/>
      <c r="AE5" s="327"/>
      <c r="AF5" s="327"/>
      <c r="AG5" s="327"/>
      <c r="AH5" s="183" t="s">
        <v>30</v>
      </c>
      <c r="AI5" s="184" t="str" cm="1">
        <f t="array" ref="AI5">_xlfn.IFS(Q2="あり","○",Q2="なし","○",TRUE,"✕")</f>
        <v>✕</v>
      </c>
      <c r="AJ5" s="78" t="s">
        <v>95</v>
      </c>
      <c r="AO5" s="160"/>
      <c r="AP5" s="174" t="e">
        <f>VLOOKUP($AO$4,$AO$11:$AS$19,3,)</f>
        <v>#N/A</v>
      </c>
      <c r="AQ5" s="3"/>
      <c r="AR5" s="3"/>
      <c r="AS5" s="3"/>
    </row>
    <row r="6" spans="1:104" ht="17.100000000000001" customHeight="1">
      <c r="A6" s="338" t="str">
        <f>IF($F$1="委託業務従事日誌","再委託等項目：","委託・共同研究項目：")</f>
        <v>再委託等項目：</v>
      </c>
      <c r="B6" s="330"/>
      <c r="C6" s="330"/>
      <c r="D6" s="330"/>
      <c r="E6" s="328" t="s">
        <v>15</v>
      </c>
      <c r="F6" s="329"/>
      <c r="G6" s="329"/>
      <c r="H6" s="329"/>
      <c r="I6" s="329"/>
      <c r="J6" s="329"/>
      <c r="K6" s="329"/>
      <c r="L6" s="329"/>
      <c r="M6" s="329"/>
      <c r="N6" s="329"/>
      <c r="O6" s="329"/>
      <c r="P6" s="329"/>
      <c r="Q6" s="98"/>
      <c r="S6" s="80"/>
      <c r="T6" s="80"/>
      <c r="W6" s="80"/>
      <c r="X6" s="80"/>
      <c r="Y6" s="327"/>
      <c r="Z6" s="327"/>
      <c r="AA6" s="327"/>
      <c r="AB6" s="327"/>
      <c r="AC6" s="327"/>
      <c r="AD6" s="327"/>
      <c r="AE6" s="327"/>
      <c r="AF6" s="327"/>
      <c r="AG6" s="327"/>
      <c r="AH6" s="183" t="s">
        <v>29</v>
      </c>
      <c r="AI6" s="184" t="str">
        <f>IF(COUNTA(E3:P5)&gt;=1,"○","✕")</f>
        <v>○</v>
      </c>
      <c r="AJ6" s="78" t="s">
        <v>40</v>
      </c>
      <c r="AO6" s="160"/>
      <c r="AP6" s="174" t="e">
        <f>VLOOKUP($AO$4,$AO$11:$AS$19,4,)</f>
        <v>#N/A</v>
      </c>
      <c r="AQ6" s="3"/>
      <c r="AR6" s="3"/>
      <c r="AS6" s="3"/>
    </row>
    <row r="7" spans="1:104" ht="17.100000000000001" customHeight="1" thickBot="1">
      <c r="A7" s="97"/>
      <c r="B7" s="104"/>
      <c r="C7" s="330" t="str">
        <f>IF($F$1="委託業務従事日誌","委託先等名称：","助成先等名称：")</f>
        <v>委託先等名称：</v>
      </c>
      <c r="D7" s="331"/>
      <c r="E7" s="328" t="s">
        <v>129</v>
      </c>
      <c r="F7" s="329"/>
      <c r="G7" s="329"/>
      <c r="H7" s="329"/>
      <c r="I7" s="329"/>
      <c r="J7" s="329"/>
      <c r="K7" s="329"/>
      <c r="L7" s="329"/>
      <c r="M7" s="329"/>
      <c r="N7" s="329"/>
      <c r="O7" s="329"/>
      <c r="P7" s="329"/>
      <c r="Q7" s="98"/>
      <c r="R7" s="81" t="s">
        <v>49</v>
      </c>
      <c r="S7" s="80" t="str" cm="1">
        <f t="array" ref="S7">IF(COUNTA(E7)&gt;=1,_xlfn.IFS(E7=" ","✕"&amp;AJ7,E7="　","✕"&amp;AJ7,TRUE,"○"),"✕"&amp;AJ7)</f>
        <v>○</v>
      </c>
      <c r="T7" s="80"/>
      <c r="U7" s="30"/>
      <c r="V7" s="30"/>
      <c r="W7" s="80"/>
      <c r="X7" s="80"/>
      <c r="Y7" s="327"/>
      <c r="Z7" s="327"/>
      <c r="AA7" s="327"/>
      <c r="AB7" s="327"/>
      <c r="AC7" s="327"/>
      <c r="AD7" s="327"/>
      <c r="AE7" s="327"/>
      <c r="AF7" s="327"/>
      <c r="AG7" s="327"/>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351" t="s">
        <v>75</v>
      </c>
      <c r="D8" s="331"/>
      <c r="E8" s="389" t="s">
        <v>130</v>
      </c>
      <c r="F8" s="390"/>
      <c r="G8" s="390"/>
      <c r="H8" s="390"/>
      <c r="J8" s="35"/>
      <c r="K8" s="53"/>
      <c r="L8" s="53" t="str">
        <f>IF($F$1="委託業務従事日誌","業務管理者等","主任研究者等")&amp;"　所属："</f>
        <v>業務管理者等　所属：</v>
      </c>
      <c r="M8" s="53"/>
      <c r="N8" s="389" t="s">
        <v>134</v>
      </c>
      <c r="O8" s="390"/>
      <c r="P8" s="390"/>
      <c r="Q8" s="99"/>
      <c r="R8" s="81" t="s">
        <v>49</v>
      </c>
      <c r="S8" s="80" t="str" cm="1">
        <f t="array" ref="S8">_xlfn.IFS(AND(COUNTA(E8)&gt;=1,COUNTA(N8)&gt;=1),"○",TRUE,IF(COUNTA(E8)&gt;=1,"","✕ "&amp;AJ8&amp;" ")&amp;IF(COUNTA(N8)&gt;=1,"","✕ "&amp;AJ10))</f>
        <v>○</v>
      </c>
      <c r="T8" s="80"/>
      <c r="W8" s="80"/>
      <c r="X8" s="80"/>
      <c r="Y8" s="327"/>
      <c r="Z8" s="327"/>
      <c r="AA8" s="327"/>
      <c r="AB8" s="327"/>
      <c r="AC8" s="327"/>
      <c r="AD8" s="327"/>
      <c r="AE8" s="327"/>
      <c r="AF8" s="327"/>
      <c r="AG8" s="327"/>
      <c r="AH8" s="185" t="s">
        <v>97</v>
      </c>
      <c r="AI8" s="184" t="str">
        <f>IF(COUNTA(E8)&gt;=1,"○","✕")</f>
        <v>○</v>
      </c>
      <c r="AJ8" s="78" t="s">
        <v>96</v>
      </c>
      <c r="AO8" s="160"/>
      <c r="AP8" s="192"/>
      <c r="AQ8" s="3"/>
      <c r="AR8" s="3"/>
      <c r="AS8" s="3"/>
    </row>
    <row r="9" spans="1:104" ht="22.5" customHeight="1">
      <c r="A9" s="391" t="s">
        <v>107</v>
      </c>
      <c r="B9" s="158"/>
      <c r="C9" s="108"/>
      <c r="D9" s="106" t="s">
        <v>3</v>
      </c>
      <c r="E9" s="389" t="s">
        <v>177</v>
      </c>
      <c r="F9" s="389"/>
      <c r="G9" s="389"/>
      <c r="H9" s="389"/>
      <c r="I9" s="393"/>
      <c r="J9" s="394"/>
      <c r="K9" s="52"/>
      <c r="L9" s="52" t="s">
        <v>6</v>
      </c>
      <c r="M9" s="52"/>
      <c r="N9" s="389" t="s">
        <v>131</v>
      </c>
      <c r="O9" s="390"/>
      <c r="P9" s="390"/>
      <c r="Q9" s="99"/>
      <c r="R9" s="81" t="s">
        <v>49</v>
      </c>
      <c r="S9" s="80" t="str" cm="1">
        <f t="array" ref="S9">_xlfn.IFS(AND(COUNTA(E9)&gt;=1,COUNTA(N9)&gt;=1),"○",TRUE,IF(COUNTA(E9)&gt;=1,"","✕ "&amp;AJ9&amp;" ")&amp;IF(COUNTA(N9)&gt;=1,"","✕ "&amp;AJ11))</f>
        <v>○</v>
      </c>
      <c r="T9" s="80"/>
      <c r="W9" s="80"/>
      <c r="X9" s="80"/>
      <c r="Y9" s="327"/>
      <c r="Z9" s="327"/>
      <c r="AA9" s="327"/>
      <c r="AB9" s="327"/>
      <c r="AC9" s="327"/>
      <c r="AD9" s="327"/>
      <c r="AE9" s="327"/>
      <c r="AF9" s="327"/>
      <c r="AG9" s="327"/>
      <c r="AH9" s="183" t="s">
        <v>99</v>
      </c>
      <c r="AI9" s="184" t="str">
        <f>IF(COUNTA(E9)&gt;=1,"○","✕")</f>
        <v>○</v>
      </c>
      <c r="AJ9" s="78" t="s">
        <v>98</v>
      </c>
      <c r="AO9" s="160"/>
      <c r="AP9" s="159"/>
      <c r="AQ9" s="3"/>
      <c r="AR9" s="3"/>
      <c r="AS9" s="3"/>
    </row>
    <row r="10" spans="1:104" ht="30" customHeight="1" thickBot="1">
      <c r="A10" s="392"/>
      <c r="B10" s="70">
        <f>COUNTIF($B$13:$B$43,"月")+COUNTIF($B$13:$B$43,"火")+COUNTIF($B$13:$B$43,"水")+COUNTIF($B$13:$B$43,"木")+COUNTIF($B$13:$B$43,"金")+COUNTIF($B$13:$B$43,"土")+COUNTIF($B$13:$B$43,"日")-COUNTIF($C$13:$C$43,"休日")-COUNTIF($C$13:$C$43,"休日出勤")-COUNTIF($C$13:$C$43,"振休")-COUNTIF($C$13:$C$43,"代休")</f>
        <v>23</v>
      </c>
      <c r="C10" s="395" t="str">
        <f>"←稼働"&amp;F54&amp;"日
 + "&amp;"休暇"&amp;E54&amp;"日"</f>
        <v>←稼働23日
 + 休暇0日</v>
      </c>
      <c r="D10" s="396"/>
      <c r="E10" s="332" t="str">
        <f>IF(OR(I9="管理職/高プロ",I9="固定残業代有",I9="(大学・国研等)管理職/高プロ"),"所定労働時間                                                                                                                                                                                              (h/日)","")</f>
        <v/>
      </c>
      <c r="F10" s="333"/>
      <c r="G10" s="100"/>
      <c r="H10" s="334" t="str" cm="1">
        <f t="array" ref="H10">_xlfn.IFS(OR(N54="管理職",N54="裁量労働制",N54="固定残業制"),"時間休(h/月)",OR(N54="(大学・国研等)裁量労働制"),"給与支給上の休日労働時間(h/月)",TRUE,"")</f>
        <v/>
      </c>
      <c r="I10" s="335"/>
      <c r="J10" s="107"/>
      <c r="K10" s="334" t="str" cm="1">
        <f t="array" ref="K10">_xlfn.IFS(OR(N54="裁量労働制",N54="(大学・国研等)裁量労働制"),"労基提出した協定上
の みなし時間(h/日)",N54="固定残業制","雇用契約に記載の
固定残業時間(h/月)",TRUE,"")</f>
        <v/>
      </c>
      <c r="L10" s="335"/>
      <c r="M10" s="335"/>
      <c r="N10" s="107"/>
      <c r="O10" s="373" t="str" cm="1">
        <f t="array" ref="O10">_xlfn.IFS(OR(H2="あり",Q2="あり"),"他の公的事業
従事(h/月)",AND(H2="なし",Q2="なし"),"",TRUE,"")</f>
        <v/>
      </c>
      <c r="P10" s="335"/>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327"/>
      <c r="Z10" s="327"/>
      <c r="AA10" s="327"/>
      <c r="AB10" s="327"/>
      <c r="AC10" s="327"/>
      <c r="AD10" s="327"/>
      <c r="AE10" s="327"/>
      <c r="AF10" s="327"/>
      <c r="AG10" s="327"/>
      <c r="AH10" s="183" t="s">
        <v>100</v>
      </c>
      <c r="AI10" s="184" t="str">
        <f>IF(COUNTA(N8)&gt;=1,"○","✕")</f>
        <v>○</v>
      </c>
      <c r="AJ10" s="78" t="s">
        <v>101</v>
      </c>
      <c r="AO10" s="94"/>
      <c r="AP10" s="3"/>
      <c r="AQ10" s="3"/>
      <c r="AR10" s="3"/>
      <c r="AS10" s="3"/>
    </row>
    <row r="11" spans="1:104" s="3" customFormat="1" ht="17.100000000000001" customHeight="1" thickBot="1">
      <c r="A11" s="374" t="s">
        <v>0</v>
      </c>
      <c r="B11" s="376" t="s">
        <v>1</v>
      </c>
      <c r="C11" s="378" t="s">
        <v>92</v>
      </c>
      <c r="D11" s="380" t="s">
        <v>9</v>
      </c>
      <c r="E11" s="381"/>
      <c r="F11" s="381"/>
      <c r="G11" s="382"/>
      <c r="H11" s="383" t="s">
        <v>7</v>
      </c>
      <c r="I11" s="383" t="s">
        <v>8</v>
      </c>
      <c r="J11" s="385" t="s">
        <v>91</v>
      </c>
      <c r="K11" s="385"/>
      <c r="L11" s="385"/>
      <c r="M11" s="385"/>
      <c r="N11" s="385"/>
      <c r="O11" s="385"/>
      <c r="P11" s="385"/>
      <c r="Q11" s="386"/>
      <c r="R11" s="81"/>
      <c r="S11" s="110"/>
      <c r="T11" s="80"/>
      <c r="W11" s="80"/>
      <c r="X11" s="80"/>
      <c r="Y11" s="327"/>
      <c r="Z11" s="327"/>
      <c r="AA11" s="327"/>
      <c r="AB11" s="327"/>
      <c r="AC11" s="327"/>
      <c r="AD11" s="327"/>
      <c r="AE11" s="327"/>
      <c r="AF11" s="327"/>
      <c r="AG11" s="327"/>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375"/>
      <c r="B12" s="377"/>
      <c r="C12" s="379"/>
      <c r="D12" s="49" t="s">
        <v>4</v>
      </c>
      <c r="E12" s="4" t="s">
        <v>5</v>
      </c>
      <c r="F12" s="5" t="s">
        <v>4</v>
      </c>
      <c r="G12" s="4" t="s">
        <v>5</v>
      </c>
      <c r="H12" s="384"/>
      <c r="I12" s="384"/>
      <c r="J12" s="387"/>
      <c r="K12" s="387"/>
      <c r="L12" s="387"/>
      <c r="M12" s="387"/>
      <c r="N12" s="387"/>
      <c r="O12" s="387"/>
      <c r="P12" s="387"/>
      <c r="Q12" s="388"/>
      <c r="R12" s="81"/>
      <c r="S12" s="110" t="str">
        <f>IF(TEXT(ABS((E23-D23)+(G23-F23)-H23),IF((E23-D23)+(G23-F23)&lt;H23,"-[h]:mm","[h]:mm"))&lt;"0:00"*1,"✕","○")</f>
        <v>○</v>
      </c>
      <c r="T12" s="80"/>
      <c r="W12" s="80"/>
      <c r="X12" s="80"/>
      <c r="Y12" s="327"/>
      <c r="Z12" s="327"/>
      <c r="AA12" s="327"/>
      <c r="AB12" s="327"/>
      <c r="AC12" s="327"/>
      <c r="AD12" s="327"/>
      <c r="AE12" s="327"/>
      <c r="AF12" s="327"/>
      <c r="AG12" s="32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45992</v>
      </c>
      <c r="B13" s="45" t="str">
        <f>TEXT(A13,"aaa")</f>
        <v>月</v>
      </c>
      <c r="C13" s="95" t="s">
        <v>126</v>
      </c>
      <c r="D13" s="24"/>
      <c r="E13" s="25"/>
      <c r="F13" s="32"/>
      <c r="G13" s="25"/>
      <c r="H13" s="33"/>
      <c r="I13" s="6" t="str" cm="1">
        <f t="array" ref="I13">IFERROR(_xlfn.IFS(AND(D13&gt;0,E13=""),"--",AND(F13&gt;0,G13=""),"--",VALUE(TEXT(E13-D13,"[h]:mm"))+VALUE(TEXT(G13-F13,"[h]:mm"))-VALUE(TEXT(H13,"[h]:mm"))=0,"",VALUE(TEXT(E13-D13,"[h]:mm"))+VALUE(TEXT(G13-F13,"[h]:mm"))-VALUE(TEXT(H13,"[h]:mm"))&lt;0,"-",TRUE,(E13-D13)+(G13-F13)-H13),"-")</f>
        <v/>
      </c>
      <c r="J13" s="467"/>
      <c r="K13" s="468"/>
      <c r="L13" s="468"/>
      <c r="M13" s="468"/>
      <c r="N13" s="468"/>
      <c r="O13" s="468"/>
      <c r="P13" s="468"/>
      <c r="Q13" s="469"/>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189" t="str" cm="1">
        <f t="array" ref="AB13">_xlfn.IFS(AND(D13="",F13="",COUNTA($J$13)=0),"○",AND(I13="",COUNTA($J$13)=1),IF(OR($I$13&lt;&gt;"",$I$14&lt;&gt;"",$I$15&lt;&gt;"",$I$16&lt;&gt;"",$I$17&lt;&gt;"",$I$18&lt;&gt;""),"○","△"),AND(I13&gt;0,COUNTA($J$13)=1),"○",AND(I13="-",COUNTA($J$13)=1),"✕",TRUE,"✕")</f>
        <v>○</v>
      </c>
      <c r="AC13" s="75"/>
      <c r="AD13" s="75" t="str">
        <f t="shared" ref="AD13:AD43" si="0">IF(AND(D13&lt;=E13,F13&lt;=G13),"○","✕")</f>
        <v>○</v>
      </c>
      <c r="AE13" s="75" t="str" cm="1">
        <f t="array" ref="AE13">_xlfn.IFS(AND(E13&gt;0,D13=""),"✕",AND(G13&gt;0,F13=""),"✕",AND(F13&gt;0,E13&gt;F13),"✕",TRUE,"○")</f>
        <v>○</v>
      </c>
      <c r="AF13" s="189" t="str" cm="1">
        <f t="array" ref="AF13">IF(OR($I$9="管理職/高プロ",$I$9="裁量",$I$9="固定残業代有"),IF(OR(C13="休日",C13="休暇"),IF(AND(D13="",E13="",F13="",G13="",H13="",$J$13=""),"○",_xlfn.IFS(OR(D13&lt;&gt;"",E13&lt;&gt;"",F13&lt;&gt;"",G13&lt;&gt;"",H13&lt;&gt;""),"✕",AND(OR($I$13&gt;0,$I$14&gt;0,$I$15&gt;0,$I$16&gt;0,$I$17&gt;0),COUNTA($J$13)=1),"○",TRUE,"✕")),"○"),"○")</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45993</v>
      </c>
      <c r="B14" s="46" t="str">
        <f>TEXT(A14,"aaa")</f>
        <v>火</v>
      </c>
      <c r="C14" s="95" t="s">
        <v>126</v>
      </c>
      <c r="D14" s="60"/>
      <c r="E14" s="15"/>
      <c r="F14" s="16"/>
      <c r="G14" s="17"/>
      <c r="H14" s="18"/>
      <c r="I14" s="6" t="str" cm="1">
        <f t="array" ref="I14">IFERROR(_xlfn.IFS(AND(D14&gt;0,E14=""),"--",AND(F14&gt;0,G14=""),"--",VALUE(TEXT(E14-D14,"[h]:mm"))+VALUE(TEXT(G14-F14,"[h]:mm"))-VALUE(TEXT(H14,"[h]:mm"))=0,"",VALUE(TEXT(E14-D14,"[h]:mm"))+VALUE(TEXT(G14-F14,"[h]:mm"))-VALUE(TEXT(H14,"[h]:mm"))&lt;0,"-",TRUE,(E14-D14)+(G14-F14)-H14),"-")</f>
        <v/>
      </c>
      <c r="J14" s="470"/>
      <c r="K14" s="471"/>
      <c r="L14" s="471"/>
      <c r="M14" s="471"/>
      <c r="N14" s="471"/>
      <c r="O14" s="471"/>
      <c r="P14" s="471"/>
      <c r="Q14" s="472"/>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189" t="str" cm="1">
        <f t="array" ref="AB14">_xlfn.IFS(AND(D14="",F14="",COUNTA($J$13)=0),"○",AND(I14="",COUNTA($J$13)=1),IF(OR($I$13&lt;&gt;"",$I$14&lt;&gt;"",$I$15&lt;&gt;"",$I$16&lt;&gt;"",$I$17&lt;&gt;"",$I$18&lt;&gt;""),"○","△"),AND(I14&gt;0,COUNTA($J$13)=1),"○",AND(I14="-",COUNTA($J$13)=1),"✕",TRUE,"✕")</f>
        <v>○</v>
      </c>
      <c r="AC14" s="75"/>
      <c r="AD14" s="75" t="str">
        <f t="shared" si="0"/>
        <v>○</v>
      </c>
      <c r="AE14" s="75" t="str" cm="1">
        <f t="array" ref="AE14">_xlfn.IFS(AND(E14&gt;0,D14=""),"✕",AND(G14&gt;0,F14=""),"✕",AND(F14&gt;0,E14&gt;F14),"✕",TRUE,"○")</f>
        <v>○</v>
      </c>
      <c r="AF14" s="189" t="str" cm="1">
        <f t="array" ref="AF14">IF(OR($I$9="管理職/高プロ",$I$9="裁量",$I$9="固定残業代有"),IF(OR(C14="休日",C14="休暇"),IF(AND(D14="",E14="",F14="",G14="",H14="",$J$13=""),"○",_xlfn.IFS(OR(D14&lt;&gt;"",E14&lt;&gt;"",F14&lt;&gt;"",G14&lt;&gt;"",H14&lt;&gt;""),"✕",AND(OR($I$13&gt;0,$I$14&gt;0,$I$15&gt;0,$I$16&gt;0,$I$17&gt;0),COUNTA($J$13)=1),"○",TRUE,"✕")),"○"),"○")</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45994</v>
      </c>
      <c r="B15" s="46" t="str">
        <f t="shared" ref="B15:B18" si="2">TEXT(A15,"aaa")</f>
        <v>水</v>
      </c>
      <c r="C15" s="95" t="s">
        <v>126</v>
      </c>
      <c r="D15" s="60"/>
      <c r="E15" s="15"/>
      <c r="F15" s="16"/>
      <c r="G15" s="17"/>
      <c r="H15" s="18"/>
      <c r="I15" s="6" t="str" cm="1">
        <f t="array" ref="I15">IFERROR(_xlfn.IFS(AND(D15&gt;0,E15=""),"--",AND(F15&gt;0,G15=""),"--",VALUE(TEXT(E15-D15,"[h]:mm"))+VALUE(TEXT(G15-F15,"[h]:mm"))-VALUE(TEXT(H15,"[h]:mm"))=0,"",VALUE(TEXT(E15-D15,"[h]:mm"))+VALUE(TEXT(G15-F15,"[h]:mm"))-VALUE(TEXT(H15,"[h]:mm"))&lt;0,"-",TRUE,(E15-D15)+(G15-F15)-H15),"-")</f>
        <v/>
      </c>
      <c r="J15" s="470"/>
      <c r="K15" s="471"/>
      <c r="L15" s="471"/>
      <c r="M15" s="471"/>
      <c r="N15" s="471"/>
      <c r="O15" s="471"/>
      <c r="P15" s="471"/>
      <c r="Q15" s="472"/>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189" t="str" cm="1">
        <f t="array" ref="AB15">_xlfn.IFS(AND(D15="",F15="",COUNTA($J$13)=0),"○",AND(I15="",COUNTA($J$13)=1),IF(OR($I$13&lt;&gt;"",$I$14&lt;&gt;"",$I$15&lt;&gt;"",$I$16&lt;&gt;"",$I$17&lt;&gt;"",$I$18&lt;&gt;""),"○","△"),AND(I15&gt;0,COUNTA($J$13)=1),"○",AND(I15="-",COUNTA($J$13)=1),"✕",TRUE,"✕")</f>
        <v>○</v>
      </c>
      <c r="AC15" s="75"/>
      <c r="AD15" s="75" t="str">
        <f t="shared" si="0"/>
        <v>○</v>
      </c>
      <c r="AE15" s="75" t="str" cm="1">
        <f t="array" ref="AE15">_xlfn.IFS(AND(E15&gt;0,D15=""),"✕",AND(G15&gt;0,F15=""),"✕",AND(F15&gt;0,E15&gt;F15),"✕",TRUE,"○")</f>
        <v>○</v>
      </c>
      <c r="AF15" s="189" t="str" cm="1">
        <f t="array" ref="AF15">IF(OR($I$9="管理職/高プロ",$I$9="裁量",$I$9="固定残業代有"),IF(OR(C15="休日",C15="休暇"),IF(AND(D15="",E15="",F15="",G15="",H15="",$J$13=""),"○",_xlfn.IFS(OR(D15&lt;&gt;"",E15&lt;&gt;"",F15&lt;&gt;"",G15&lt;&gt;"",H15&lt;&gt;""),"✕",AND(OR($I$13&gt;0,$I$14&gt;0,$I$15&gt;0,$I$16&gt;0,$I$17&gt;0),COUNTA($J$13)=1),"○",TRUE,"✕")),"○"),"○")</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45995</v>
      </c>
      <c r="B16" s="46" t="str">
        <f t="shared" si="2"/>
        <v>木</v>
      </c>
      <c r="C16" s="95" t="s">
        <v>126</v>
      </c>
      <c r="D16" s="60"/>
      <c r="E16" s="15"/>
      <c r="F16" s="16"/>
      <c r="G16" s="17"/>
      <c r="H16" s="18"/>
      <c r="I16" s="6" t="str" cm="1">
        <f t="array" ref="I16">IFERROR(_xlfn.IFS(AND(D16&gt;0,E16=""),"--",AND(F16&gt;0,G16=""),"--",VALUE(TEXT(E16-D16,"[h]:mm"))+VALUE(TEXT(G16-F16,"[h]:mm"))-VALUE(TEXT(H16,"[h]:mm"))=0,"",VALUE(TEXT(E16-D16,"[h]:mm"))+VALUE(TEXT(G16-F16,"[h]:mm"))-VALUE(TEXT(H16,"[h]:mm"))&lt;0,"-",TRUE,(E16-D16)+(G16-F16)-H16),"-")</f>
        <v/>
      </c>
      <c r="J16" s="470"/>
      <c r="K16" s="471"/>
      <c r="L16" s="471"/>
      <c r="M16" s="471"/>
      <c r="N16" s="471"/>
      <c r="O16" s="471"/>
      <c r="P16" s="471"/>
      <c r="Q16" s="472"/>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189" t="str" cm="1">
        <f t="array" ref="AB16">_xlfn.IFS(AND(D16="",F16="",COUNTA($J$13)=0),"○",AND(I16="",COUNTA($J$13)=1),IF(OR($I$13&lt;&gt;"",$I$14&lt;&gt;"",$I$15&lt;&gt;"",$I$16&lt;&gt;"",$I$17&lt;&gt;"",$I$18&lt;&gt;""),"○","△"),AND(I16&gt;0,COUNTA($J$13)=1),"○",AND(I16="-",COUNTA($J$13)=1),"✕",TRUE,"✕")</f>
        <v>○</v>
      </c>
      <c r="AC16" s="75"/>
      <c r="AD16" s="75" t="str">
        <f t="shared" si="0"/>
        <v>○</v>
      </c>
      <c r="AE16" s="75" t="str" cm="1">
        <f t="array" ref="AE16">_xlfn.IFS(AND(E16&gt;0,D16=""),"✕",AND(G16&gt;0,F16=""),"✕",AND(F16&gt;0,E16&gt;F16),"✕",TRUE,"○")</f>
        <v>○</v>
      </c>
      <c r="AF16" s="189" t="str" cm="1">
        <f t="array" ref="AF16">IF(OR($I$9="管理職/高プロ",$I$9="裁量",$I$9="固定残業代有"),IF(OR(C16="休日",C16="休暇"),IF(AND(D16="",E16="",F16="",G16="",H16="",$J$13=""),"○",_xlfn.IFS(OR(D16&lt;&gt;"",E16&lt;&gt;"",F16&lt;&gt;"",G16&lt;&gt;"",H16&lt;&gt;""),"✕",AND(OR($I$13&gt;0,$I$14&gt;0,$I$15&gt;0,$I$16&gt;0,$I$17&gt;0),COUNTA($J$13)=1),"○",TRUE,"✕")),"○"),"○")</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45996</v>
      </c>
      <c r="B17" s="46" t="str">
        <f t="shared" si="2"/>
        <v>金</v>
      </c>
      <c r="C17" s="95" t="s">
        <v>126</v>
      </c>
      <c r="D17" s="60"/>
      <c r="E17" s="15"/>
      <c r="F17" s="16"/>
      <c r="G17" s="17"/>
      <c r="H17" s="18"/>
      <c r="I17" s="6" t="str" cm="1">
        <f t="array" ref="I17">IFERROR(_xlfn.IFS(AND(D17&gt;0,E17=""),"--",AND(F17&gt;0,G17=""),"--",VALUE(TEXT(E17-D17,"[h]:mm"))+VALUE(TEXT(G17-F17,"[h]:mm"))-VALUE(TEXT(H17,"[h]:mm"))=0,"",VALUE(TEXT(E17-D17,"[h]:mm"))+VALUE(TEXT(G17-F17,"[h]:mm"))-VALUE(TEXT(H17,"[h]:mm"))&lt;0,"-",TRUE,(E17-D17)+(G17-F17)-H17),"-")</f>
        <v/>
      </c>
      <c r="J17" s="470"/>
      <c r="K17" s="471"/>
      <c r="L17" s="471"/>
      <c r="M17" s="471"/>
      <c r="N17" s="471"/>
      <c r="O17" s="471"/>
      <c r="P17" s="471"/>
      <c r="Q17" s="472"/>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189" t="str" cm="1">
        <f t="array" ref="AB17">_xlfn.IFS(AND(D17="",F17="",COUNTA($J$13)=0),"○",AND(I17="",COUNTA($J$13)=1),IF(OR($I$13&lt;&gt;"",$I$14&lt;&gt;"",$I$15&lt;&gt;"",$I$16&lt;&gt;"",$I$17&lt;&gt;"",$I$18&lt;&gt;""),"○","△"),AND(I17&gt;0,COUNTA($J$13)=1),"○",AND(I17="-",COUNTA($J$13)=1),"✕",TRUE,"✕")</f>
        <v>○</v>
      </c>
      <c r="AC17" s="75"/>
      <c r="AD17" s="75" t="str">
        <f t="shared" si="0"/>
        <v>○</v>
      </c>
      <c r="AE17" s="75" t="str" cm="1">
        <f t="array" ref="AE17">_xlfn.IFS(AND(E17&gt;0,D17=""),"✕",AND(G17&gt;0,F17=""),"✕",AND(F17&gt;0,E17&gt;F17),"✕",TRUE,"○")</f>
        <v>○</v>
      </c>
      <c r="AF17" s="189" t="str" cm="1">
        <f t="array" ref="AF17">IF(OR($I$9="管理職/高プロ",$I$9="裁量",$I$9="固定残業代有"),IF(OR(C17="休日",C17="休暇"),IF(AND(D17="",E17="",F17="",G17="",H17="",$J$13=""),"○",_xlfn.IFS(OR(D17&lt;&gt;"",E17&lt;&gt;"",F17&lt;&gt;"",G17&lt;&gt;"",H17&lt;&gt;""),"✕",AND(OR($I$13&gt;0,$I$14&gt;0,$I$15&gt;0,$I$16&gt;0,$I$17&gt;0),COUNTA($J$13)=1),"○",TRUE,"✕")),"○"),"○")</f>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45997</v>
      </c>
      <c r="B18" s="47" t="str">
        <f t="shared" si="2"/>
        <v>土</v>
      </c>
      <c r="C18" s="95" t="s">
        <v>23</v>
      </c>
      <c r="D18" s="60"/>
      <c r="E18" s="15"/>
      <c r="F18" s="26"/>
      <c r="G18" s="27"/>
      <c r="H18" s="28"/>
      <c r="I18" s="6" t="str" cm="1">
        <f t="array" ref="I18">IFERROR(_xlfn.IFS(AND(D18&gt;0,E18=""),"--",AND(F18&gt;0,G18=""),"--",VALUE(TEXT(E18-D18,"[h]:mm"))+VALUE(TEXT(G18-F18,"[h]:mm"))-VALUE(TEXT(H18,"[h]:mm"))=0,"",VALUE(TEXT(E18-D18,"[h]:mm"))+VALUE(TEXT(G18-F18,"[h]:mm"))-VALUE(TEXT(H18,"[h]:mm"))&lt;0,"-",TRUE,(E18-D18)+(G18-F18)-H18),"-")</f>
        <v/>
      </c>
      <c r="J18" s="470"/>
      <c r="K18" s="471"/>
      <c r="L18" s="471"/>
      <c r="M18" s="471"/>
      <c r="N18" s="471"/>
      <c r="O18" s="471"/>
      <c r="P18" s="471"/>
      <c r="Q18" s="472"/>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189" t="str" cm="1">
        <f t="array" ref="AB18">_xlfn.IFS(AND(D18="",F18="",COUNTA($J$13)=0),"○",AND(I18="",COUNTA($J$13)=1),IF(OR($I$13&lt;&gt;"",$I$14&lt;&gt;"",$I$15&lt;&gt;"",$I$16&lt;&gt;"",$I$17&lt;&gt;"",$I$18&lt;&gt;""),"○","△"),AND(I18&gt;0,COUNTA($J$13)=1),"○",AND(I18="-",COUNTA($J$13)=1),"✕",TRUE,"✕")</f>
        <v>○</v>
      </c>
      <c r="AC18" s="75"/>
      <c r="AD18" s="75" t="str">
        <f t="shared" si="0"/>
        <v>○</v>
      </c>
      <c r="AE18" s="75" t="str" cm="1">
        <f t="array" ref="AE18">_xlfn.IFS(AND(E18&gt;0,D18=""),"✕",AND(G18&gt;0,F18=""),"✕",AND(F18&gt;0,E18&gt;F18),"✕",TRUE,"○")</f>
        <v>○</v>
      </c>
      <c r="AF18" s="189" t="str" cm="1">
        <f t="array" ref="AF18">IF(OR($I$9="管理職/高プロ",$I$9="裁量",$I$9="固定残業代有"),IF(OR(C18="休日",C18="休暇"),IF(AND(D18="",E18="",F18="",G18="",H18="",$J$18=""),"○",_xlfn.IFS(OR(D18&lt;&gt;"",E18&lt;&gt;"",F18&lt;&gt;"",G18&lt;&gt;"",H18&lt;&gt;""),"✕",AND(OR($I$18&gt;0,$I$19&gt;0,$I$20&gt;0,$I$21&gt;0,$I$22&gt;0,$I$23&gt;0,$I$24&gt;0),COUNTA($J$18)=1),"○",TRUE,"✕")),"○"),"○")</f>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45998</v>
      </c>
      <c r="B19" s="47" t="str">
        <f>TEXT(A19,"aaa")</f>
        <v>日</v>
      </c>
      <c r="C19" s="95" t="s">
        <v>23</v>
      </c>
      <c r="D19" s="62"/>
      <c r="E19" s="25"/>
      <c r="F19" s="26"/>
      <c r="G19" s="27"/>
      <c r="H19" s="28"/>
      <c r="I19" s="6" t="str" cm="1">
        <f t="array" ref="I19">IFERROR(_xlfn.IFS(AND(D19&gt;0,E19=""),"--",AND(F19&gt;0,G19=""),"--",VALUE(TEXT(E19-D19,"[h]:mm"))+VALUE(TEXT(G19-F19,"[h]:mm"))-VALUE(TEXT(H19,"[h]:mm"))=0,"",VALUE(TEXT(E19-D19,"[h]:mm"))+VALUE(TEXT(G19-F19,"[h]:mm"))-VALUE(TEXT(H19,"[h]:mm"))&lt;0,"-",TRUE,(E19-D19)+(G19-F19)-H19),"-")</f>
        <v/>
      </c>
      <c r="J19" s="470"/>
      <c r="K19" s="473"/>
      <c r="L19" s="473"/>
      <c r="M19" s="473"/>
      <c r="N19" s="473"/>
      <c r="O19" s="473"/>
      <c r="P19" s="473"/>
      <c r="Q19" s="474"/>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189" t="str" cm="1">
        <f t="array" ref="AB19">_xlfn.IFS(AND(D19="",F19="",COUNTA($J$19)=0),"○",AND(I19="",COUNTA($J$19)=1),IF(OR($I$19&lt;&gt;"",$I$20&lt;&gt;"",$I$21&lt;&gt;"",$I$22&lt;&gt;"",$I$23&lt;&gt;"",$I$24&lt;&gt;"",$I$25&lt;&gt;""),"○","△"),AND(I19&gt;0,COUNTA($J$19)=1),"○",AND(I19="-",COUNTA($J$19)=1),"✕",TRUE,"✕")</f>
        <v>○</v>
      </c>
      <c r="AC19" s="75"/>
      <c r="AD19" s="75" t="str">
        <f t="shared" si="0"/>
        <v>○</v>
      </c>
      <c r="AE19" s="75" t="str" cm="1">
        <f t="array" ref="AE19">_xlfn.IFS(AND(E19&gt;0,D19=""),"✕",AND(G19&gt;0,F19=""),"✕",AND(F19&gt;0,E19&gt;F19),"✕",TRUE,"○")</f>
        <v>○</v>
      </c>
      <c r="AF19" s="189" t="str" cm="1">
        <f t="array" ref="AF19">IF(OR($I$9="管理職/高プロ",$I$9="裁量",$I$9="固定残業代有"),IF(OR(C19="休日",C19="休暇"),IF(AND(D19="",E19="",F19="",G19="",H19="",$J$18=""),"○",_xlfn.IFS(OR(D19&lt;&gt;"",E19&lt;&gt;"",F19&lt;&gt;"",G19&lt;&gt;"",H19&lt;&gt;""),"✕",AND(OR($I$18&gt;0,$I$19&gt;0,$I$20&gt;0,$I$21&gt;0,$I$22&gt;0,$I$23&gt;0,$I$24&gt;0),COUNTA($J$18)=1),"○",TRUE,"✕")),"○"),"○")</f>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45999</v>
      </c>
      <c r="B20" s="46" t="str">
        <f>TEXT(A20,"aaa")</f>
        <v>月</v>
      </c>
      <c r="C20" s="95" t="s">
        <v>126</v>
      </c>
      <c r="D20" s="62"/>
      <c r="E20" s="25"/>
      <c r="F20" s="16"/>
      <c r="G20" s="17"/>
      <c r="H20" s="28"/>
      <c r="I20" s="6" t="str" cm="1">
        <f t="array" ref="I20">IFERROR(_xlfn.IFS(AND(D20&gt;0,E20=""),"--",AND(F20&gt;0,G20=""),"--",VALUE(TEXT(E20-D20,"[h]:mm"))+VALUE(TEXT(G20-F20,"[h]:mm"))-VALUE(TEXT(H20,"[h]:mm"))=0,"",VALUE(TEXT(E20-D20,"[h]:mm"))+VALUE(TEXT(G20-F20,"[h]:mm"))-VALUE(TEXT(H20,"[h]:mm"))&lt;0,"-",TRUE,(E20-D20)+(G20-F20)-H20),"-")</f>
        <v/>
      </c>
      <c r="J20" s="475"/>
      <c r="K20" s="473"/>
      <c r="L20" s="473"/>
      <c r="M20" s="473"/>
      <c r="N20" s="473"/>
      <c r="O20" s="473"/>
      <c r="P20" s="473"/>
      <c r="Q20" s="474"/>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$19)=0),"○",AND(I20="",COUNTA($J$19)=1),IF(OR($I$19&lt;&gt;"",$I$20&lt;&gt;"",$I$21&lt;&gt;"",$I$22&lt;&gt;"",$I$23&lt;&gt;"",$I$24&lt;&gt;"",$I$25&lt;&gt;""),"○","△"),AND(I20&gt;0,COUNTA($J$19)=1),"○",AND(I20="-",COUNTA($J$19)=1),"✕",TRUE,"✕")</f>
        <v>○</v>
      </c>
      <c r="AC20" s="75"/>
      <c r="AD20" s="75" t="str">
        <f t="shared" si="0"/>
        <v>○</v>
      </c>
      <c r="AE20" s="75" t="str" cm="1">
        <f t="array" ref="AE20">_xlfn.IFS(AND(E20&gt;0,D20=""),"✕",AND(G20&gt;0,F20=""),"✕",AND(F20&gt;0,E20&gt;F20),"✕",TRUE,"○")</f>
        <v>○</v>
      </c>
      <c r="AF20" s="189" t="str" cm="1">
        <f t="array" ref="AF20">IF(OR($I$9="管理職/高プロ",$I$9="裁量",$I$9="固定残業代有"),IF(OR(C20="休日",C20="休暇"),IF(AND(D20="",E20="",F20="",G20="",H20="",$J$18=""),"○",_xlfn.IFS(OR(D20&lt;&gt;"",E20&lt;&gt;"",F20&lt;&gt;"",G20&lt;&gt;"",H20&lt;&gt;""),"✕",AND(OR($I$18&gt;0,$I$19&gt;0,$I$20&gt;0,$I$21&gt;0,$I$22&gt;0,$I$23&gt;0,$I$24&gt;0),COUNTA($J$18)=1),"○",TRUE,"✕")),"○"),"○")</f>
        <v>○</v>
      </c>
      <c r="AG20" s="75"/>
      <c r="AH20" s="183" t="s">
        <v>72</v>
      </c>
      <c r="AI20" s="184" t="str">
        <f>IF(COUNTIF(AE13:AE43,"○")=31,"○","✕")</f>
        <v>○</v>
      </c>
      <c r="AJ20" s="78" t="s">
        <v>73</v>
      </c>
    </row>
    <row r="21" spans="1:45" ht="17.100000000000001" customHeight="1" thickBot="1">
      <c r="A21" s="7">
        <f t="shared" ref="A21" si="3">A20+1</f>
        <v>46000</v>
      </c>
      <c r="B21" s="46" t="str">
        <f t="shared" ref="B21:B43" si="4">TEXT(A21,"aaa")</f>
        <v>火</v>
      </c>
      <c r="C21" s="95" t="s">
        <v>126</v>
      </c>
      <c r="D21" s="60"/>
      <c r="E21" s="15"/>
      <c r="F21" s="16"/>
      <c r="G21" s="17"/>
      <c r="H21" s="28"/>
      <c r="I21" s="6" t="str" cm="1">
        <f t="array" ref="I21">IFERROR(_xlfn.IFS(AND(D21&gt;0,E21=""),"--",AND(F21&gt;0,G21=""),"--",VALUE(TEXT(E21-D21,"[h]:mm"))+VALUE(TEXT(G21-F21,"[h]:mm"))-VALUE(TEXT(H21,"[h]:mm"))=0,"",VALUE(TEXT(E21-D21,"[h]:mm"))+VALUE(TEXT(G21-F21,"[h]:mm"))-VALUE(TEXT(H21,"[h]:mm"))&lt;0,"-",TRUE,(E21-D21)+(G21-F21)-H21),"-")</f>
        <v/>
      </c>
      <c r="J21" s="475"/>
      <c r="K21" s="473"/>
      <c r="L21" s="473"/>
      <c r="M21" s="473"/>
      <c r="N21" s="473"/>
      <c r="O21" s="473"/>
      <c r="P21" s="473"/>
      <c r="Q21" s="474"/>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$19)=0),"○",AND(I21="",COUNTA($J$19)=1),IF(OR($I$19&lt;&gt;"",$I$20&lt;&gt;"",$I$21&lt;&gt;"",$I$22&lt;&gt;"",$I$23&lt;&gt;"",$I$24&lt;&gt;"",$I$25&lt;&gt;""),"○","△"),AND(I21&gt;0,COUNTA($J$19)=1),"○",AND(I21="-",COUNTA($J$19)=1),"✕",TRUE,"✕")</f>
        <v>○</v>
      </c>
      <c r="AC21" s="75"/>
      <c r="AD21" s="75" t="str">
        <f t="shared" si="0"/>
        <v>○</v>
      </c>
      <c r="AE21" s="75" t="str" cm="1">
        <f t="array" ref="AE21">_xlfn.IFS(AND(E21&gt;0,D21=""),"✕",AND(G21&gt;0,F21=""),"✕",AND(F21&gt;0,E21&gt;F21),"✕",TRUE,"○")</f>
        <v>○</v>
      </c>
      <c r="AF21" s="189" t="str" cm="1">
        <f t="array" ref="AF21">IF(OR($I$9="管理職/高プロ",$I$9="裁量",$I$9="固定残業代有"),IF(OR(C21="休日",C21="休暇"),IF(AND(D21="",E21="",F21="",G21="",H21="",$J$18=""),"○",_xlfn.IFS(OR(D21&lt;&gt;"",E21&lt;&gt;"",F21&lt;&gt;"",G21&lt;&gt;"",H21&lt;&gt;""),"✕",AND(OR($I$18&gt;0,$I$19&gt;0,$I$20&gt;0,$I$21&gt;0,$I$22&gt;0,$I$23&gt;0,$I$24&gt;0),COUNTA($J$18)=1),"○",TRUE,"✕")),"○"),"○")</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46001</v>
      </c>
      <c r="B22" s="46" t="str">
        <f t="shared" si="4"/>
        <v>水</v>
      </c>
      <c r="C22" s="95" t="s">
        <v>126</v>
      </c>
      <c r="D22" s="60"/>
      <c r="E22" s="15"/>
      <c r="F22" s="16"/>
      <c r="G22" s="17"/>
      <c r="H22" s="28"/>
      <c r="I22" s="6" t="str" cm="1">
        <f t="array" ref="I22">IFERROR(_xlfn.IFS(AND(D22&gt;0,E22=""),"--",AND(F22&gt;0,G22=""),"--",VALUE(TEXT(E22-D22,"[h]:mm"))+VALUE(TEXT(G22-F22,"[h]:mm"))-VALUE(TEXT(H22,"[h]:mm"))=0,"",VALUE(TEXT(E22-D22,"[h]:mm"))+VALUE(TEXT(G22-F22,"[h]:mm"))-VALUE(TEXT(H22,"[h]:mm"))&lt;0,"-",TRUE,(E22-D22)+(G22-F22)-H22),"-")</f>
        <v/>
      </c>
      <c r="J22" s="475"/>
      <c r="K22" s="473"/>
      <c r="L22" s="473"/>
      <c r="M22" s="473"/>
      <c r="N22" s="473"/>
      <c r="O22" s="473"/>
      <c r="P22" s="473"/>
      <c r="Q22" s="474"/>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$19)=0),"○",AND(I22="",COUNTA($J$19)=1),IF(OR($I$19&lt;&gt;"",$I$20&lt;&gt;"",$I$21&lt;&gt;"",$I$22&lt;&gt;"",$I$23&lt;&gt;"",$I$24&lt;&gt;"",$I$25&lt;&gt;""),"○","△"),AND(I22&gt;0,COUNTA($J$19)=1),"○",AND(I22="-",COUNTA($J$19)=1),"✕",TRUE,"✕")</f>
        <v>○</v>
      </c>
      <c r="AC22" s="75"/>
      <c r="AD22" s="75" t="str">
        <f t="shared" si="0"/>
        <v>○</v>
      </c>
      <c r="AE22" s="75" t="str" cm="1">
        <f t="array" ref="AE22">_xlfn.IFS(AND(E22&gt;0,D22=""),"✕",AND(G22&gt;0,F22=""),"✕",AND(F22&gt;0,E22&gt;F22),"✕",TRUE,"○")</f>
        <v>○</v>
      </c>
      <c r="AF22" s="189" t="str" cm="1">
        <f t="array" ref="AF22">IF(OR($I$9="管理職/高プロ",$I$9="裁量",$I$9="固定残業代有"),IF(OR(C22="休日",C22="休暇"),IF(AND(D22="",E22="",F22="",G22="",H22="",$J$18=""),"○",_xlfn.IFS(OR(D22&lt;&gt;"",E22&lt;&gt;"",F22&lt;&gt;"",G22&lt;&gt;"",H22&lt;&gt;""),"✕",AND(OR($I$18&gt;0,$I$19&gt;0,$I$20&gt;0,$I$21&gt;0,$I$22&gt;0,$I$23&gt;0,$I$24&gt;0),COUNTA($J$18)=1),"○",TRUE,"✕")),"○"),"○")</f>
        <v>○</v>
      </c>
      <c r="AG22" s="75"/>
      <c r="AH22" s="212"/>
      <c r="AI22" s="213"/>
      <c r="AJ22" s="78"/>
      <c r="AO22" s="30"/>
      <c r="AP22" s="30"/>
      <c r="AQ22" s="30"/>
      <c r="AR22" s="30"/>
      <c r="AS22" s="30"/>
    </row>
    <row r="23" spans="1:45" ht="17.100000000000001" customHeight="1">
      <c r="A23" s="7">
        <f t="shared" ref="A23:A38" si="5">A22+1</f>
        <v>46002</v>
      </c>
      <c r="B23" s="46" t="str">
        <f t="shared" si="4"/>
        <v>木</v>
      </c>
      <c r="C23" s="95" t="s">
        <v>126</v>
      </c>
      <c r="D23" s="60"/>
      <c r="E23" s="15"/>
      <c r="F23" s="16"/>
      <c r="G23" s="17"/>
      <c r="H23" s="28"/>
      <c r="I23" s="6" t="str" cm="1">
        <f t="array" ref="I23">IFERROR(_xlfn.IFS(AND(D23&gt;0,E23=""),"--",AND(F23&gt;0,G23=""),"--",VALUE(TEXT(E23-D23,"[h]:mm"))+VALUE(TEXT(G23-F23,"[h]:mm"))-VALUE(TEXT(H23,"[h]:mm"))=0,"",VALUE(TEXT(E23-D23,"[h]:mm"))+VALUE(TEXT(G23-F23,"[h]:mm"))-VALUE(TEXT(H23,"[h]:mm"))&lt;0,"-",TRUE,(E23-D23)+(G23-F23)-H23),"-")</f>
        <v/>
      </c>
      <c r="J23" s="475"/>
      <c r="K23" s="473"/>
      <c r="L23" s="473"/>
      <c r="M23" s="473"/>
      <c r="N23" s="473"/>
      <c r="O23" s="473"/>
      <c r="P23" s="473"/>
      <c r="Q23" s="474"/>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$19)=0),"○",AND(I23="",COUNTA($J$19)=1),IF(OR($I$19&lt;&gt;"",$I$20&lt;&gt;"",$I$21&lt;&gt;"",$I$22&lt;&gt;"",$I$23&lt;&gt;"",$I$24&lt;&gt;"",$I$25&lt;&gt;""),"○","△"),AND(I23&gt;0,COUNTA($J$19)=1),"○",AND(I23="-",COUNTA($J$19)=1),"✕",TRUE,"✕")</f>
        <v>○</v>
      </c>
      <c r="AC23" s="75"/>
      <c r="AD23" s="75" t="str">
        <f t="shared" si="0"/>
        <v>○</v>
      </c>
      <c r="AE23" s="75" t="str" cm="1">
        <f t="array" ref="AE23">_xlfn.IFS(AND(E23&gt;0,D23=""),"✕",AND(G23&gt;0,F23=""),"✕",AND(F23&gt;0,E23&gt;F23),"✕",TRUE,"○")</f>
        <v>○</v>
      </c>
      <c r="AF23" s="189" t="str" cm="1">
        <f t="array" ref="AF23">IF(OR($I$9="管理職/高プロ",$I$9="裁量",$I$9="固定残業代有"),IF(OR(C23="休日",C23="休暇"),IF(AND(D23="",E23="",F23="",G23="",H23="",$J$18=""),"○",_xlfn.IFS(OR(D23&lt;&gt;"",E23&lt;&gt;"",F23&lt;&gt;"",G23&lt;&gt;"",H23&lt;&gt;""),"✕",AND(OR($I$18&gt;0,$I$19&gt;0,$I$20&gt;0,$I$21&gt;0,$I$22&gt;0,$I$23&gt;0,$I$24&gt;0),COUNTA($J$18)=1),"○",TRUE,"✕")),"○"),"○")</f>
        <v>○</v>
      </c>
      <c r="AG23" s="75"/>
      <c r="AH23" s="144"/>
      <c r="AJ23" s="144"/>
      <c r="AO23" s="30"/>
      <c r="AP23" s="30"/>
      <c r="AQ23" s="30"/>
      <c r="AR23" s="30"/>
      <c r="AS23" s="30"/>
    </row>
    <row r="24" spans="1:45" ht="17.100000000000001" customHeight="1">
      <c r="A24" s="7">
        <f t="shared" si="5"/>
        <v>46003</v>
      </c>
      <c r="B24" s="46" t="str">
        <f t="shared" si="4"/>
        <v>金</v>
      </c>
      <c r="C24" s="95" t="s">
        <v>126</v>
      </c>
      <c r="D24" s="60"/>
      <c r="E24" s="15"/>
      <c r="F24" s="16"/>
      <c r="G24" s="17"/>
      <c r="H24" s="18"/>
      <c r="I24" s="6" t="str" cm="1">
        <f t="array" ref="I24">IFERROR(_xlfn.IFS(AND(D24&gt;0,E24=""),"--",AND(F24&gt;0,G24=""),"--",VALUE(TEXT(E24-D24,"[h]:mm"))+VALUE(TEXT(G24-F24,"[h]:mm"))-VALUE(TEXT(H24,"[h]:mm"))=0,"",VALUE(TEXT(E24-D24,"[h]:mm"))+VALUE(TEXT(G24-F24,"[h]:mm"))-VALUE(TEXT(H24,"[h]:mm"))&lt;0,"-",TRUE,(E24-D24)+(G24-F24)-H24),"-")</f>
        <v/>
      </c>
      <c r="J24" s="475"/>
      <c r="K24" s="473"/>
      <c r="L24" s="473"/>
      <c r="M24" s="473"/>
      <c r="N24" s="473"/>
      <c r="O24" s="473"/>
      <c r="P24" s="473"/>
      <c r="Q24" s="474"/>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$19)=0),"○",AND(I24="",COUNTA($J$19)=1),IF(OR($I$19&lt;&gt;"",$I$20&lt;&gt;"",$I$21&lt;&gt;"",$I$22&lt;&gt;"",$I$23&lt;&gt;"",$I$24&lt;&gt;"",$I$25&lt;&gt;""),"○","△"),AND(I24&gt;0,COUNTA($J$19)=1),"○",AND(I24="-",COUNTA($J$19)=1),"✕",TRUE,"✕")</f>
        <v>○</v>
      </c>
      <c r="AC24" s="75"/>
      <c r="AD24" s="75" t="str">
        <f t="shared" si="0"/>
        <v>○</v>
      </c>
      <c r="AE24" s="75" t="str" cm="1">
        <f t="array" ref="AE24">_xlfn.IFS(AND(E24&gt;0,D24=""),"✕",AND(G24&gt;0,F24=""),"✕",AND(F24&gt;0,E24&gt;F24),"✕",TRUE,"○")</f>
        <v>○</v>
      </c>
      <c r="AF24" s="189" t="str" cm="1">
        <f t="array" ref="AF24">IF(OR($I$9="管理職/高プロ",$I$9="裁量",$I$9="固定残業代有"),IF(OR(C24="休日",C24="休暇"),IF(AND(D24="",E24="",F24="",G24="",H24="",$J$18=""),"○",_xlfn.IFS(OR(D24&lt;&gt;"",E24&lt;&gt;"",F24&lt;&gt;"",G24&lt;&gt;"",H24&lt;&gt;""),"✕",AND(OR($I$18&gt;0,$I$19&gt;0,$I$20&gt;0,$I$21&gt;0,$I$22&gt;0,$I$23&gt;0,$I$24&gt;0),COUNTA($J$18)=1),"○",TRUE,"✕")),"○"),"○")</f>
        <v>○</v>
      </c>
      <c r="AG24" s="75"/>
      <c r="AO24" s="30"/>
      <c r="AP24" s="30"/>
      <c r="AQ24" s="30"/>
      <c r="AR24" s="30"/>
      <c r="AS24" s="30"/>
    </row>
    <row r="25" spans="1:45" ht="17.100000000000001" customHeight="1">
      <c r="A25" s="7">
        <f t="shared" si="5"/>
        <v>46004</v>
      </c>
      <c r="B25" s="46" t="str">
        <f t="shared" si="4"/>
        <v>土</v>
      </c>
      <c r="C25" s="95" t="s">
        <v>23</v>
      </c>
      <c r="D25" s="60"/>
      <c r="E25" s="15"/>
      <c r="F25" s="16"/>
      <c r="G25" s="17"/>
      <c r="H25" s="18"/>
      <c r="I25" s="6" t="str" cm="1">
        <f t="array" ref="I25">IFERROR(_xlfn.IFS(AND(D25&gt;0,E25=""),"--",AND(F25&gt;0,G25=""),"--",VALUE(TEXT(E25-D25,"[h]:mm"))+VALUE(TEXT(G25-F25,"[h]:mm"))-VALUE(TEXT(H25,"[h]:mm"))=0,"",VALUE(TEXT(E25-D25,"[h]:mm"))+VALUE(TEXT(G25-F25,"[h]:mm"))-VALUE(TEXT(H25,"[h]:mm"))&lt;0,"-",TRUE,(E25-D25)+(G25-F25)-H25),"-")</f>
        <v/>
      </c>
      <c r="J25" s="475"/>
      <c r="K25" s="473"/>
      <c r="L25" s="473"/>
      <c r="M25" s="473"/>
      <c r="N25" s="473"/>
      <c r="O25" s="473"/>
      <c r="P25" s="473"/>
      <c r="Q25" s="474"/>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$19)=0),"○",AND(I25="",COUNTA($J$19)=1),IF(OR($I$19&lt;&gt;"",$I$20&lt;&gt;"",$I$21&lt;&gt;"",$I$22&lt;&gt;"",$I$23&lt;&gt;"",$I$24&lt;&gt;"",$I$25&lt;&gt;""),"○","△"),AND(I25&gt;0,COUNTA($J$19)=1),"○",AND(I25="-",COUNTA($J$19)=1),"✕",TRUE,"✕")</f>
        <v>○</v>
      </c>
      <c r="AC25" s="75"/>
      <c r="AD25" s="75" t="str">
        <f t="shared" si="0"/>
        <v>○</v>
      </c>
      <c r="AE25" s="75" t="str" cm="1">
        <f t="array" ref="AE25">_xlfn.IFS(AND(E25&gt;0,D25=""),"✕",AND(G25&gt;0,F25=""),"✕",AND(F25&gt;0,E25&gt;F25),"✕",TRUE,"○")</f>
        <v>○</v>
      </c>
      <c r="AF25" s="189" t="str" cm="1">
        <f t="array" ref="AF25">IF(OR($I$9="管理職/高プロ",$I$9="裁量",$I$9="固定残業代有"),IF(OR(C25="休日",C25="休暇"),IF(AND(D25="",E25="",F25="",G25="",H25="",$J$25=""),"○",_xlfn.IFS(OR(D25&lt;&gt;"",E25&lt;&gt;"",F25&lt;&gt;"",G25&lt;&gt;"",H25&lt;&gt;""),"✕",AND(OR($I$25&gt;0,$I$26&gt;0,$I$27&gt;0,$I$28&gt;0,$I$29&gt;0,$I$30&gt;0,$I$31&gt;0),COUNTA($J$25)=1),"○",TRUE,"✕")),"○"),"○")</f>
        <v>○</v>
      </c>
      <c r="AG25" s="75"/>
      <c r="AO25" s="30"/>
      <c r="AP25" s="30"/>
      <c r="AQ25" s="30"/>
      <c r="AR25" s="30"/>
      <c r="AS25" s="30"/>
    </row>
    <row r="26" spans="1:45" ht="17.100000000000001" customHeight="1">
      <c r="A26" s="7">
        <f t="shared" si="5"/>
        <v>46005</v>
      </c>
      <c r="B26" s="46" t="str">
        <f t="shared" si="4"/>
        <v>日</v>
      </c>
      <c r="C26" s="95" t="s">
        <v>23</v>
      </c>
      <c r="D26" s="61"/>
      <c r="E26" s="14"/>
      <c r="F26" s="16"/>
      <c r="G26" s="17"/>
      <c r="H26" s="18"/>
      <c r="I26" s="6" t="str" cm="1">
        <f t="array" ref="I26">IFERROR(_xlfn.IFS(AND(D26&gt;0,E26=""),"--",AND(F26&gt;0,G26=""),"--",VALUE(TEXT(E26-D26,"[h]:mm"))+VALUE(TEXT(G26-F26,"[h]:mm"))-VALUE(TEXT(H26,"[h]:mm"))=0,"",VALUE(TEXT(E26-D26,"[h]:mm"))+VALUE(TEXT(G26-F26,"[h]:mm"))-VALUE(TEXT(H26,"[h]:mm"))&lt;0,"-",TRUE,(E26-D26)+(G26-F26)-H26),"-")</f>
        <v/>
      </c>
      <c r="J26" s="475"/>
      <c r="K26" s="473"/>
      <c r="L26" s="473"/>
      <c r="M26" s="473"/>
      <c r="N26" s="473"/>
      <c r="O26" s="473"/>
      <c r="P26" s="473"/>
      <c r="Q26" s="474"/>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$26)=0),"○",AND(I26="",COUNTA($J$26)=1),IF(OR($I$26&lt;&gt;"",$I$27&lt;&gt;"",$I$28&lt;&gt;"",$I$29&lt;&gt;"",$I$30&lt;&gt;"",$I$31&lt;&gt;"",$I$32&lt;&gt;""),"○","△"),AND(I26&gt;0,COUNTA($J$26)=1),"○",AND(I26="-",COUNTA($J$26)=1),"✕",TRUE,"✕")</f>
        <v>○</v>
      </c>
      <c r="AC26" s="75"/>
      <c r="AD26" s="75" t="str">
        <f t="shared" si="0"/>
        <v>○</v>
      </c>
      <c r="AE26" s="75" t="str" cm="1">
        <f t="array" ref="AE26">_xlfn.IFS(AND(E26&gt;0,D26=""),"✕",AND(G26&gt;0,F26=""),"✕",AND(F26&gt;0,E26&gt;F26),"✕",TRUE,"○")</f>
        <v>○</v>
      </c>
      <c r="AF26" s="189" t="str" cm="1">
        <f t="array" ref="AF26">IF(OR($I$9="管理職/高プロ",$I$9="裁量",$I$9="固定残業代有"),IF(OR(C26="休日",C26="休暇"),IF(AND(D26="",E26="",F26="",G26="",H26="",$J$25=""),"○",_xlfn.IFS(OR(D26&lt;&gt;"",E26&lt;&gt;"",F26&lt;&gt;"",G26&lt;&gt;"",H26&lt;&gt;""),"✕",AND(OR($I$25&gt;0,$I$26&gt;0,$I$27&gt;0,$I$28&gt;0,$I$29&gt;0,$I$30&gt;0,$I$31&gt;0),COUNTA($J$25)=1),"○",TRUE,"✕")),"○"),"○")</f>
        <v>○</v>
      </c>
      <c r="AG26" s="75"/>
      <c r="AO26" s="30"/>
      <c r="AP26" s="30"/>
      <c r="AQ26" s="30"/>
      <c r="AR26" s="30"/>
      <c r="AS26" s="30"/>
    </row>
    <row r="27" spans="1:45" ht="17.100000000000001" customHeight="1">
      <c r="A27" s="7">
        <f t="shared" si="5"/>
        <v>46006</v>
      </c>
      <c r="B27" s="46" t="str">
        <f t="shared" si="4"/>
        <v>月</v>
      </c>
      <c r="C27" s="95" t="s">
        <v>126</v>
      </c>
      <c r="D27" s="61"/>
      <c r="E27" s="14"/>
      <c r="F27" s="16"/>
      <c r="G27" s="17"/>
      <c r="H27" s="18"/>
      <c r="I27" s="6" t="str" cm="1">
        <f t="array" ref="I27">IFERROR(_xlfn.IFS(AND(D27&gt;0,E27=""),"--",AND(F27&gt;0,G27=""),"--",VALUE(TEXT(E27-D27,"[h]:mm"))+VALUE(TEXT(G27-F27,"[h]:mm"))-VALUE(TEXT(H27,"[h]:mm"))=0,"",VALUE(TEXT(E27-D27,"[h]:mm"))+VALUE(TEXT(G27-F27,"[h]:mm"))-VALUE(TEXT(H27,"[h]:mm"))&lt;0,"-",TRUE,(E27-D27)+(G27-F27)-H27),"-")</f>
        <v/>
      </c>
      <c r="J27" s="475"/>
      <c r="K27" s="473"/>
      <c r="L27" s="473"/>
      <c r="M27" s="473"/>
      <c r="N27" s="473"/>
      <c r="O27" s="473"/>
      <c r="P27" s="473"/>
      <c r="Q27" s="474"/>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$26)=0),"○",AND(I27="",COUNTA($J$26)=1),IF(OR($I$26&lt;&gt;"",$I$27&lt;&gt;"",$I$28&lt;&gt;"",$I$29&lt;&gt;"",$I$30&lt;&gt;"",$I$31&lt;&gt;"",$I$32&lt;&gt;""),"○","△"),AND(I27&gt;0,COUNTA($J$26)=1),"○",AND(I27="-",COUNTA($J$26)=1),"✕",TRUE,"✕")</f>
        <v>○</v>
      </c>
      <c r="AC27" s="75"/>
      <c r="AD27" s="75" t="str">
        <f t="shared" si="0"/>
        <v>○</v>
      </c>
      <c r="AE27" s="75" t="str" cm="1">
        <f t="array" ref="AE27">_xlfn.IFS(AND(E27&gt;0,D27=""),"✕",AND(G27&gt;0,F27=""),"✕",AND(F27&gt;0,E27&gt;F27),"✕",TRUE,"○")</f>
        <v>○</v>
      </c>
      <c r="AF27" s="189" t="str" cm="1">
        <f t="array" ref="AF27">IF(OR($I$9="管理職/高プロ",$I$9="裁量",$I$9="固定残業代有"),IF(OR(C27="休日",C27="休暇"),IF(AND(D27="",E27="",F27="",G27="",H27="",$J$25=""),"○",_xlfn.IFS(OR(D27&lt;&gt;"",E27&lt;&gt;"",F27&lt;&gt;"",G27&lt;&gt;"",H27&lt;&gt;""),"✕",AND(OR($I$25&gt;0,$I$26&gt;0,$I$27&gt;0,$I$28&gt;0,$I$29&gt;0,$I$30&gt;0,$I$31&gt;0),COUNTA($J$25)=1),"○",TRUE,"✕")),"○"),"○")</f>
        <v>○</v>
      </c>
      <c r="AG27" s="75"/>
      <c r="AO27" s="30"/>
      <c r="AP27" s="30"/>
      <c r="AQ27" s="30"/>
      <c r="AR27" s="30"/>
      <c r="AS27" s="30"/>
    </row>
    <row r="28" spans="1:45" ht="17.100000000000001" customHeight="1">
      <c r="A28" s="7">
        <f t="shared" si="5"/>
        <v>46007</v>
      </c>
      <c r="B28" s="46" t="str">
        <f t="shared" si="4"/>
        <v>火</v>
      </c>
      <c r="C28" s="95" t="s">
        <v>126</v>
      </c>
      <c r="D28" s="61"/>
      <c r="E28" s="14"/>
      <c r="F28" s="16"/>
      <c r="G28" s="17"/>
      <c r="H28" s="18"/>
      <c r="I28" s="6" t="str" cm="1">
        <f t="array" ref="I28">IFERROR(_xlfn.IFS(AND(D28&gt;0,E28=""),"--",AND(F28&gt;0,G28=""),"--",VALUE(TEXT(E28-D28,"[h]:mm"))+VALUE(TEXT(G28-F28,"[h]:mm"))-VALUE(TEXT(H28,"[h]:mm"))=0,"",VALUE(TEXT(E28-D28,"[h]:mm"))+VALUE(TEXT(G28-F28,"[h]:mm"))-VALUE(TEXT(H28,"[h]:mm"))&lt;0,"-",TRUE,(E28-D28)+(G28-F28)-H28),"-")</f>
        <v/>
      </c>
      <c r="J28" s="475"/>
      <c r="K28" s="473"/>
      <c r="L28" s="473"/>
      <c r="M28" s="473"/>
      <c r="N28" s="473"/>
      <c r="O28" s="473"/>
      <c r="P28" s="473"/>
      <c r="Q28" s="47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$26)=0),"○",AND(I28="",COUNTA($J$26)=1),IF(OR($I$26&lt;&gt;"",$I$27&lt;&gt;"",$I$28&lt;&gt;"",$I$29&lt;&gt;"",$I$30&lt;&gt;"",$I$31&lt;&gt;"",$I$32&lt;&gt;""),"○","△"),AND(I28&gt;0,COUNTA($J$26)=1),"○",AND(I28="-",COUNTA($J$26)=1),"✕",TRUE,"✕")</f>
        <v>○</v>
      </c>
      <c r="AC28" s="75"/>
      <c r="AD28" s="75" t="str">
        <f t="shared" si="0"/>
        <v>○</v>
      </c>
      <c r="AE28" s="75" t="str" cm="1">
        <f t="array" ref="AE28">_xlfn.IFS(AND(E28&gt;0,D28=""),"✕",AND(G28&gt;0,F28=""),"✕",AND(F28&gt;0,E28&gt;F28),"✕",TRUE,"○")</f>
        <v>○</v>
      </c>
      <c r="AF28" s="189" t="str" cm="1">
        <f t="array" ref="AF28">IF(OR($I$9="管理職/高プロ",$I$9="裁量",$I$9="固定残業代有"),IF(OR(C28="休日",C28="休暇"),IF(AND(D28="",E28="",F28="",G28="",H28="",$J$25=""),"○",_xlfn.IFS(OR(D28&lt;&gt;"",E28&lt;&gt;"",F28&lt;&gt;"",G28&lt;&gt;"",H28&lt;&gt;""),"✕",AND(OR($I$25&gt;0,$I$26&gt;0,$I$27&gt;0,$I$28&gt;0,$I$29&gt;0,$I$30&gt;0,$I$31&gt;0),COUNTA($J$25)=1),"○",TRUE,"✕")),"○"),"○")</f>
        <v>○</v>
      </c>
      <c r="AG28" s="75"/>
      <c r="AO28" s="30"/>
      <c r="AP28" s="30"/>
      <c r="AQ28" s="30"/>
      <c r="AR28" s="30"/>
      <c r="AS28" s="30"/>
    </row>
    <row r="29" spans="1:45" ht="17.100000000000001" customHeight="1">
      <c r="A29" s="7">
        <f t="shared" si="5"/>
        <v>46008</v>
      </c>
      <c r="B29" s="46" t="str">
        <f t="shared" si="4"/>
        <v>水</v>
      </c>
      <c r="C29" s="95" t="s">
        <v>126</v>
      </c>
      <c r="D29" s="60"/>
      <c r="E29" s="15"/>
      <c r="F29" s="16"/>
      <c r="G29" s="17"/>
      <c r="H29" s="18"/>
      <c r="I29" s="6" t="str" cm="1">
        <f t="array" ref="I29">IFERROR(_xlfn.IFS(AND(D29&gt;0,E29=""),"--",AND(F29&gt;0,G29=""),"--",VALUE(TEXT(E29-D29,"[h]:mm"))+VALUE(TEXT(G29-F29,"[h]:mm"))-VALUE(TEXT(H29,"[h]:mm"))=0,"",VALUE(TEXT(E29-D29,"[h]:mm"))+VALUE(TEXT(G29-F29,"[h]:mm"))-VALUE(TEXT(H29,"[h]:mm"))&lt;0,"-",TRUE,(E29-D29)+(G29-F29)-H29),"-")</f>
        <v/>
      </c>
      <c r="J29" s="475"/>
      <c r="K29" s="473"/>
      <c r="L29" s="473"/>
      <c r="M29" s="473"/>
      <c r="N29" s="473"/>
      <c r="O29" s="473"/>
      <c r="P29" s="473"/>
      <c r="Q29" s="474"/>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$26)=0),"○",AND(I29="",COUNTA($J$26)=1),IF(OR($I$26&lt;&gt;"",$I$27&lt;&gt;"",$I$28&lt;&gt;"",$I$29&lt;&gt;"",$I$30&lt;&gt;"",$I$31&lt;&gt;"",$I$32&lt;&gt;""),"○","△"),AND(I29&gt;0,COUNTA($J$26)=1),"○",AND(I29="-",COUNTA($J$26)=1),"✕",TRUE,"✕")</f>
        <v>○</v>
      </c>
      <c r="AC29" s="75"/>
      <c r="AD29" s="75" t="str">
        <f t="shared" si="0"/>
        <v>○</v>
      </c>
      <c r="AE29" s="75" t="str" cm="1">
        <f t="array" ref="AE29">_xlfn.IFS(AND(E29&gt;0,D29=""),"✕",AND(G29&gt;0,F29=""),"✕",AND(F29&gt;0,E29&gt;F29),"✕",TRUE,"○")</f>
        <v>○</v>
      </c>
      <c r="AF29" s="189" t="str" cm="1">
        <f t="array" ref="AF29">IF(OR($I$9="管理職/高プロ",$I$9="裁量",$I$9="固定残業代有"),IF(OR(C29="休日",C29="休暇"),IF(AND(D29="",E29="",F29="",G29="",H29="",$J$25=""),"○",_xlfn.IFS(OR(D29&lt;&gt;"",E29&lt;&gt;"",F29&lt;&gt;"",G29&lt;&gt;"",H29&lt;&gt;""),"✕",AND(OR($I$25&gt;0,$I$26&gt;0,$I$27&gt;0,$I$28&gt;0,$I$29&gt;0,$I$30&gt;0,$I$31&gt;0),COUNTA($J$25)=1),"○",TRUE,"✕")),"○"),"○")</f>
        <v>○</v>
      </c>
      <c r="AG29" s="75"/>
      <c r="AO29" s="30"/>
      <c r="AP29" s="30"/>
      <c r="AQ29" s="30"/>
      <c r="AR29" s="30"/>
      <c r="AS29" s="30"/>
    </row>
    <row r="30" spans="1:45" ht="17.100000000000001" customHeight="1">
      <c r="A30" s="7">
        <f t="shared" si="5"/>
        <v>46009</v>
      </c>
      <c r="B30" s="46" t="str">
        <f t="shared" si="4"/>
        <v>木</v>
      </c>
      <c r="C30" s="95" t="s">
        <v>126</v>
      </c>
      <c r="D30" s="60"/>
      <c r="E30" s="15"/>
      <c r="F30" s="16"/>
      <c r="G30" s="17"/>
      <c r="H30" s="18"/>
      <c r="I30" s="6" t="str" cm="1">
        <f t="array" ref="I30">IFERROR(_xlfn.IFS(AND(D30&gt;0,E30=""),"--",AND(F30&gt;0,G30=""),"--",VALUE(TEXT(E30-D30,"[h]:mm"))+VALUE(TEXT(G30-F30,"[h]:mm"))-VALUE(TEXT(H30,"[h]:mm"))=0,"",VALUE(TEXT(E30-D30,"[h]:mm"))+VALUE(TEXT(G30-F30,"[h]:mm"))-VALUE(TEXT(H30,"[h]:mm"))&lt;0,"-",TRUE,(E30-D30)+(G30-F30)-H30),"-")</f>
        <v/>
      </c>
      <c r="J30" s="475"/>
      <c r="K30" s="473"/>
      <c r="L30" s="473"/>
      <c r="M30" s="473"/>
      <c r="N30" s="473"/>
      <c r="O30" s="473"/>
      <c r="P30" s="473"/>
      <c r="Q30" s="474"/>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$26)=0),"○",AND(I30="",COUNTA($J$26)=1),IF(OR($I$26&lt;&gt;"",$I$27&lt;&gt;"",$I$28&lt;&gt;"",$I$29&lt;&gt;"",$I$30&lt;&gt;"",$I$31&lt;&gt;"",$I$32&lt;&gt;""),"○","△"),AND(I30&gt;0,COUNTA($J$26)=1),"○",AND(I30="-",COUNTA($J$26)=1),"✕",TRUE,"✕")</f>
        <v>○</v>
      </c>
      <c r="AC30" s="75"/>
      <c r="AD30" s="75" t="str">
        <f t="shared" si="0"/>
        <v>○</v>
      </c>
      <c r="AE30" s="75" t="str" cm="1">
        <f t="array" ref="AE30">_xlfn.IFS(AND(E30&gt;0,D30=""),"✕",AND(G30&gt;0,F30=""),"✕",AND(F30&gt;0,E30&gt;F30),"✕",TRUE,"○")</f>
        <v>○</v>
      </c>
      <c r="AF30" s="189" t="str" cm="1">
        <f t="array" ref="AF30">IF(OR($I$9="管理職/高プロ",$I$9="裁量",$I$9="固定残業代有"),IF(OR(C30="休日",C30="休暇"),IF(AND(D30="",E30="",F30="",G30="",H30="",$J$25=""),"○",_xlfn.IFS(OR(D30&lt;&gt;"",E30&lt;&gt;"",F30&lt;&gt;"",G30&lt;&gt;"",H30&lt;&gt;""),"✕",AND(OR($I$25&gt;0,$I$26&gt;0,$I$27&gt;0,$I$28&gt;0,$I$29&gt;0,$I$30&gt;0,$I$31&gt;0),COUNTA($J$25)=1),"○",TRUE,"✕")),"○"),"○")</f>
        <v>○</v>
      </c>
      <c r="AG30" s="75"/>
      <c r="AO30" s="30"/>
      <c r="AP30" s="30"/>
      <c r="AQ30" s="30"/>
      <c r="AR30" s="30"/>
      <c r="AS30" s="30"/>
    </row>
    <row r="31" spans="1:45" ht="17.100000000000001" customHeight="1">
      <c r="A31" s="7">
        <f t="shared" si="5"/>
        <v>46010</v>
      </c>
      <c r="B31" s="46" t="str">
        <f t="shared" si="4"/>
        <v>金</v>
      </c>
      <c r="C31" s="95" t="s">
        <v>126</v>
      </c>
      <c r="D31" s="60"/>
      <c r="E31" s="15"/>
      <c r="F31" s="16"/>
      <c r="G31" s="17"/>
      <c r="H31" s="18"/>
      <c r="I31" s="6" t="str" cm="1">
        <f t="array" ref="I31">IFERROR(_xlfn.IFS(AND(D31&gt;0,E31=""),"--",AND(F31&gt;0,G31=""),"--",VALUE(TEXT(E31-D31,"[h]:mm"))+VALUE(TEXT(G31-F31,"[h]:mm"))-VALUE(TEXT(H31,"[h]:mm"))=0,"",VALUE(TEXT(E31-D31,"[h]:mm"))+VALUE(TEXT(G31-F31,"[h]:mm"))-VALUE(TEXT(H31,"[h]:mm"))&lt;0,"-",TRUE,(E31-D31)+(G31-F31)-H31),"-")</f>
        <v/>
      </c>
      <c r="J31" s="475"/>
      <c r="K31" s="473"/>
      <c r="L31" s="473"/>
      <c r="M31" s="473"/>
      <c r="N31" s="473"/>
      <c r="O31" s="473"/>
      <c r="P31" s="473"/>
      <c r="Q31" s="474"/>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$26)=0),"○",AND(I31="",COUNTA($J$26)=1),IF(OR($I$26&lt;&gt;"",$I$27&lt;&gt;"",$I$28&lt;&gt;"",$I$29&lt;&gt;"",$I$30&lt;&gt;"",$I$31&lt;&gt;"",$I$32&lt;&gt;""),"○","△"),AND(I31&gt;0,COUNTA($J$26)=1),"○",AND(I31="-",COUNTA($J$26)=1),"✕",TRUE,"✕")</f>
        <v>○</v>
      </c>
      <c r="AC31" s="75"/>
      <c r="AD31" s="75" t="str">
        <f t="shared" si="0"/>
        <v>○</v>
      </c>
      <c r="AE31" s="75" t="str" cm="1">
        <f t="array" ref="AE31">_xlfn.IFS(AND(E31&gt;0,D31=""),"✕",AND(G31&gt;0,F31=""),"✕",AND(F31&gt;0,E31&gt;F31),"✕",TRUE,"○")</f>
        <v>○</v>
      </c>
      <c r="AF31" s="189" t="str" cm="1">
        <f t="array" ref="AF31">IF(OR($I$9="管理職/高プロ",$I$9="裁量",$I$9="固定残業代有"),IF(OR(C31="休日",C31="休暇"),IF(AND(D31="",E31="",F31="",G31="",H31="",$J$25=""),"○",_xlfn.IFS(OR(D31&lt;&gt;"",E31&lt;&gt;"",F31&lt;&gt;"",G31&lt;&gt;"",H31&lt;&gt;""),"✕",AND(OR($I$25&gt;0,$I$26&gt;0,$I$27&gt;0,$I$28&gt;0,$I$29&gt;0,$I$30&gt;0,$I$31&gt;0),COUNTA($J$25)=1),"○",TRUE,"✕")),"○"),"○")</f>
        <v>○</v>
      </c>
      <c r="AG31" s="75"/>
      <c r="AO31" s="30"/>
      <c r="AP31" s="30"/>
      <c r="AQ31" s="30"/>
      <c r="AR31" s="30"/>
      <c r="AS31" s="30"/>
    </row>
    <row r="32" spans="1:45" ht="17.100000000000001" customHeight="1">
      <c r="A32" s="7">
        <f t="shared" si="5"/>
        <v>46011</v>
      </c>
      <c r="B32" s="46" t="str">
        <f t="shared" si="4"/>
        <v>土</v>
      </c>
      <c r="C32" s="95" t="s">
        <v>23</v>
      </c>
      <c r="D32" s="60"/>
      <c r="E32" s="15"/>
      <c r="F32" s="16"/>
      <c r="G32" s="17"/>
      <c r="H32" s="18"/>
      <c r="I32" s="6" t="str" cm="1">
        <f t="array" ref="I32">IFERROR(_xlfn.IFS(AND(D32&gt;0,E32=""),"--",AND(F32&gt;0,G32=""),"--",VALUE(TEXT(E32-D32,"[h]:mm"))+VALUE(TEXT(G32-F32,"[h]:mm"))-VALUE(TEXT(H32,"[h]:mm"))=0,"",VALUE(TEXT(E32-D32,"[h]:mm"))+VALUE(TEXT(G32-F32,"[h]:mm"))-VALUE(TEXT(H32,"[h]:mm"))&lt;0,"-",TRUE,(E32-D32)+(G32-F32)-H32),"-")</f>
        <v/>
      </c>
      <c r="J32" s="475"/>
      <c r="K32" s="473"/>
      <c r="L32" s="473"/>
      <c r="M32" s="473"/>
      <c r="N32" s="473"/>
      <c r="O32" s="473"/>
      <c r="P32" s="473"/>
      <c r="Q32" s="474"/>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$26)=0),"○",AND(I32="",COUNTA($J$26)=1),IF(OR($I$26&lt;&gt;"",$I$27&lt;&gt;"",$I$28&lt;&gt;"",$I$29&lt;&gt;"",$I$30&lt;&gt;"",$I$31&lt;&gt;"",$I$32&lt;&gt;""),"○","△"),AND(I32&gt;0,COUNTA($J$26)=1),"○",AND(I32="-",COUNTA($J$26)=1),"✕",TRUE,"✕")</f>
        <v>○</v>
      </c>
      <c r="AC32" s="75"/>
      <c r="AD32" s="75" t="str">
        <f t="shared" si="0"/>
        <v>○</v>
      </c>
      <c r="AE32" s="75" t="str" cm="1">
        <f t="array" ref="AE32">_xlfn.IFS(AND(E32&gt;0,D32=""),"✕",AND(G32&gt;0,F32=""),"✕",AND(F32&gt;0,E32&gt;F32),"✕",TRUE,"○")</f>
        <v>○</v>
      </c>
      <c r="AF32" s="189" t="str" cm="1">
        <f t="array" ref="AF32">IF(OR($I$9="管理職/高プロ",$I$9="裁量",$I$9="固定残業代有"),IF(OR(C32="休日",C32="休暇"),IF(AND(D32="",E32="",F32="",G32="",H32="",$J$32=""),"○",_xlfn.IFS(OR(D32&lt;&gt;"",E32&lt;&gt;"",F32&lt;&gt;"",G32&lt;&gt;"",H32&lt;&gt;""),"✕",AND(OR($I$32&gt;0,$I$33&gt;0,$I$34&gt;0,$I$35&gt;0,$I$36&gt;0,$I$37&gt;0,$I$38&gt;0),COUNTA($J$32)=1),"○",TRUE,"✕")),"○"),"○")</f>
        <v>○</v>
      </c>
      <c r="AG32" s="75"/>
      <c r="AO32" s="30"/>
      <c r="AP32" s="30"/>
      <c r="AQ32" s="30"/>
      <c r="AR32" s="30"/>
      <c r="AS32" s="30"/>
    </row>
    <row r="33" spans="1:45" ht="17.100000000000001" customHeight="1">
      <c r="A33" s="7">
        <f t="shared" si="5"/>
        <v>46012</v>
      </c>
      <c r="B33" s="46" t="str">
        <f t="shared" si="4"/>
        <v>日</v>
      </c>
      <c r="C33" s="95" t="s">
        <v>23</v>
      </c>
      <c r="D33" s="61"/>
      <c r="E33" s="14"/>
      <c r="F33" s="16"/>
      <c r="G33" s="17"/>
      <c r="H33" s="18"/>
      <c r="I33" s="6" t="str" cm="1">
        <f t="array" ref="I33">IFERROR(_xlfn.IFS(AND(D33&gt;0,E33=""),"--",AND(F33&gt;0,G33=""),"--",VALUE(TEXT(E33-D33,"[h]:mm"))+VALUE(TEXT(G33-F33,"[h]:mm"))-VALUE(TEXT(H33,"[h]:mm"))=0,"",VALUE(TEXT(E33-D33,"[h]:mm"))+VALUE(TEXT(G33-F33,"[h]:mm"))-VALUE(TEXT(H33,"[h]:mm"))&lt;0,"-",TRUE,(E33-D33)+(G33-F33)-H33),"-")</f>
        <v/>
      </c>
      <c r="J33" s="475"/>
      <c r="K33" s="473"/>
      <c r="L33" s="473"/>
      <c r="M33" s="473"/>
      <c r="N33" s="473"/>
      <c r="O33" s="473"/>
      <c r="P33" s="473"/>
      <c r="Q33" s="474"/>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$33)=0),"○",AND(I33="",COUNTA($J$33)=1),IF(OR($I$33&lt;&gt;"",$I$34&lt;&gt;"",$I$35&lt;&gt;"",$I$36&lt;&gt;"",$I$37&lt;&gt;"",$I$38&lt;&gt;"",$I$39&lt;&gt;""),"○","△"),AND(I33&gt;0,COUNTA($J$33)=1),"○",AND(I33="-",COUNTA($J$33)=1),"✕",TRUE,"✕")</f>
        <v>○</v>
      </c>
      <c r="AC33" s="75"/>
      <c r="AD33" s="75" t="str">
        <f t="shared" si="0"/>
        <v>○</v>
      </c>
      <c r="AE33" s="75" t="str" cm="1">
        <f t="array" ref="AE33">_xlfn.IFS(AND(E33&gt;0,D33=""),"✕",AND(G33&gt;0,F33=""),"✕",AND(F33&gt;0,E33&gt;F33),"✕",TRUE,"○")</f>
        <v>○</v>
      </c>
      <c r="AF33" s="189" t="str" cm="1">
        <f t="array" ref="AF33">IF(OR($I$9="管理職/高プロ",$I$9="裁量",$I$9="固定残業代有"),IF(OR(C33="休日",C33="休暇"),IF(AND(D33="",E33="",F33="",G33="",H33="",$J$32=""),"○",_xlfn.IFS(OR(D33&lt;&gt;"",E33&lt;&gt;"",F33&lt;&gt;"",G33&lt;&gt;"",H33&lt;&gt;""),"✕",AND(OR($I$32&gt;0,$I$33&gt;0,$I$34&gt;0,$I$35&gt;0,$I$36&gt;0,$I$37&gt;0,$I$38&gt;0),COUNTA($J$32)=1),"○",TRUE,"✕")),"○"),"○")</f>
        <v>○</v>
      </c>
      <c r="AG33" s="75"/>
      <c r="AO33" s="30"/>
      <c r="AP33" s="30"/>
      <c r="AQ33" s="30"/>
      <c r="AR33" s="30"/>
      <c r="AS33" s="30"/>
    </row>
    <row r="34" spans="1:45" ht="17.100000000000001" customHeight="1">
      <c r="A34" s="7">
        <f t="shared" si="5"/>
        <v>46013</v>
      </c>
      <c r="B34" s="46" t="str">
        <f t="shared" si="4"/>
        <v>月</v>
      </c>
      <c r="C34" s="95" t="s">
        <v>126</v>
      </c>
      <c r="D34" s="61"/>
      <c r="E34" s="14"/>
      <c r="F34" s="16"/>
      <c r="G34" s="17"/>
      <c r="H34" s="18"/>
      <c r="I34" s="6" t="str" cm="1">
        <f t="array" ref="I34">IFERROR(_xlfn.IFS(AND(D34&gt;0,E34=""),"--",AND(F34&gt;0,G34=""),"--",VALUE(TEXT(E34-D34,"[h]:mm"))+VALUE(TEXT(G34-F34,"[h]:mm"))-VALUE(TEXT(H34,"[h]:mm"))=0,"",VALUE(TEXT(E34-D34,"[h]:mm"))+VALUE(TEXT(G34-F34,"[h]:mm"))-VALUE(TEXT(H34,"[h]:mm"))&lt;0,"-",TRUE,(E34-D34)+(G34-F34)-H34),"-")</f>
        <v/>
      </c>
      <c r="J34" s="475"/>
      <c r="K34" s="473"/>
      <c r="L34" s="473"/>
      <c r="M34" s="473"/>
      <c r="N34" s="473"/>
      <c r="O34" s="473"/>
      <c r="P34" s="473"/>
      <c r="Q34" s="474"/>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$33)=0),"○",AND(I34="",COUNTA($J$33)=1),IF(OR($I$33&lt;&gt;"",$I$34&lt;&gt;"",$I$35&lt;&gt;"",$I$36&lt;&gt;"",$I$37&lt;&gt;"",$I$38&lt;&gt;"",$I$39&lt;&gt;""),"○","△"),AND(I34&gt;0,COUNTA($J$33)=1),"○",AND(I34="-",COUNTA($J$33)=1),"✕",TRUE,"✕")</f>
        <v>○</v>
      </c>
      <c r="AC34" s="75"/>
      <c r="AD34" s="75" t="str">
        <f t="shared" si="0"/>
        <v>○</v>
      </c>
      <c r="AE34" s="75" t="str" cm="1">
        <f t="array" ref="AE34">_xlfn.IFS(AND(E34&gt;0,D34=""),"✕",AND(G34&gt;0,F34=""),"✕",AND(F34&gt;0,E34&gt;F34),"✕",TRUE,"○")</f>
        <v>○</v>
      </c>
      <c r="AF34" s="189" t="str" cm="1">
        <f t="array" ref="AF34">IF(OR($I$9="管理職/高プロ",$I$9="裁量",$I$9="固定残業代有"),IF(OR(C34="休日",C34="休暇"),IF(AND(D34="",E34="",F34="",G34="",H34="",$J$32=""),"○",_xlfn.IFS(OR(D34&lt;&gt;"",E34&lt;&gt;"",F34&lt;&gt;"",G34&lt;&gt;"",H34&lt;&gt;""),"✕",AND(OR($I$32&gt;0,$I$33&gt;0,$I$34&gt;0,$I$35&gt;0,$I$36&gt;0,$I$37&gt;0,$I$38&gt;0),COUNTA($J$32)=1),"○",TRUE,"✕")),"○"),"○")</f>
        <v>○</v>
      </c>
      <c r="AG34" s="75"/>
      <c r="AO34" s="30"/>
      <c r="AP34" s="30"/>
      <c r="AQ34" s="30"/>
      <c r="AR34" s="30"/>
      <c r="AS34" s="30"/>
    </row>
    <row r="35" spans="1:45" ht="17.100000000000001" customHeight="1">
      <c r="A35" s="7">
        <f t="shared" si="5"/>
        <v>46014</v>
      </c>
      <c r="B35" s="46" t="str">
        <f t="shared" si="4"/>
        <v>火</v>
      </c>
      <c r="C35" s="95" t="s">
        <v>126</v>
      </c>
      <c r="D35" s="13"/>
      <c r="E35" s="14"/>
      <c r="F35" s="16"/>
      <c r="G35" s="17"/>
      <c r="H35" s="18"/>
      <c r="I35" s="6" t="str" cm="1">
        <f t="array" ref="I35">IFERROR(_xlfn.IFS(AND(D35&gt;0,E35=""),"--",AND(F35&gt;0,G35=""),"--",VALUE(TEXT(E35-D35,"[h]:mm"))+VALUE(TEXT(G35-F35,"[h]:mm"))-VALUE(TEXT(H35,"[h]:mm"))=0,"",VALUE(TEXT(E35-D35,"[h]:mm"))+VALUE(TEXT(G35-F35,"[h]:mm"))-VALUE(TEXT(H35,"[h]:mm"))&lt;0,"-",TRUE,(E35-D35)+(G35-F35)-H35),"-")</f>
        <v/>
      </c>
      <c r="J35" s="475"/>
      <c r="K35" s="473"/>
      <c r="L35" s="473"/>
      <c r="M35" s="473"/>
      <c r="N35" s="473"/>
      <c r="O35" s="473"/>
      <c r="P35" s="473"/>
      <c r="Q35" s="474"/>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$33)=0),"○",AND(I35="",COUNTA($J$33)=1),IF(OR($I$33&lt;&gt;"",$I$34&lt;&gt;"",$I$35&lt;&gt;"",$I$36&lt;&gt;"",$I$37&lt;&gt;"",$I$38&lt;&gt;"",$I$39&lt;&gt;""),"○","△"),AND(I35&gt;0,COUNTA($J$33)=1),"○",AND(I35="-",COUNTA($J$33)=1),"✕",TRUE,"✕")</f>
        <v>○</v>
      </c>
      <c r="AC35" s="75"/>
      <c r="AD35" s="75" t="str">
        <f t="shared" si="0"/>
        <v>○</v>
      </c>
      <c r="AE35" s="75" t="str" cm="1">
        <f t="array" ref="AE35">_xlfn.IFS(AND(E35&gt;0,D35=""),"✕",AND(G35&gt;0,F35=""),"✕",AND(F35&gt;0,E35&gt;F35),"✕",TRUE,"○")</f>
        <v>○</v>
      </c>
      <c r="AF35" s="189" t="str" cm="1">
        <f t="array" ref="AF35">IF(OR($I$9="管理職/高プロ",$I$9="裁量",$I$9="固定残業代有"),IF(OR(C35="休日",C35="休暇"),IF(AND(D35="",E35="",F35="",G35="",H35="",$J$32=""),"○",_xlfn.IFS(OR(D35&lt;&gt;"",E35&lt;&gt;"",F35&lt;&gt;"",G35&lt;&gt;"",H35&lt;&gt;""),"✕",AND(OR($I$32&gt;0,$I$33&gt;0,$I$34&gt;0,$I$35&gt;0,$I$36&gt;0,$I$37&gt;0,$I$38&gt;0),COUNTA($J$32)=1),"○",TRUE,"✕")),"○"),"○")</f>
        <v>○</v>
      </c>
      <c r="AG35" s="75"/>
      <c r="AO35" s="30"/>
      <c r="AP35" s="30"/>
      <c r="AQ35" s="30"/>
      <c r="AR35" s="30"/>
      <c r="AS35" s="30"/>
    </row>
    <row r="36" spans="1:45" ht="17.100000000000001" customHeight="1">
      <c r="A36" s="7">
        <f t="shared" si="5"/>
        <v>46015</v>
      </c>
      <c r="B36" s="46" t="str">
        <f t="shared" si="4"/>
        <v>水</v>
      </c>
      <c r="C36" s="95" t="s">
        <v>126</v>
      </c>
      <c r="D36" s="60"/>
      <c r="E36" s="15"/>
      <c r="F36" s="16"/>
      <c r="G36" s="17"/>
      <c r="H36" s="18"/>
      <c r="I36" s="6" t="str" cm="1">
        <f t="array" ref="I36">IFERROR(_xlfn.IFS(AND(D36&gt;0,E36=""),"--",AND(F36&gt;0,G36=""),"--",VALUE(TEXT(E36-D36,"[h]:mm"))+VALUE(TEXT(G36-F36,"[h]:mm"))-VALUE(TEXT(H36,"[h]:mm"))=0,"",VALUE(TEXT(E36-D36,"[h]:mm"))+VALUE(TEXT(G36-F36,"[h]:mm"))-VALUE(TEXT(H36,"[h]:mm"))&lt;0,"-",TRUE,(E36-D36)+(G36-F36)-H36),"-")</f>
        <v/>
      </c>
      <c r="J36" s="475"/>
      <c r="K36" s="473"/>
      <c r="L36" s="473"/>
      <c r="M36" s="473"/>
      <c r="N36" s="473"/>
      <c r="O36" s="473"/>
      <c r="P36" s="473"/>
      <c r="Q36" s="47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$33)=0),"○",AND(I36="",COUNTA($J$33)=1),IF(OR($I$33&lt;&gt;"",$I$34&lt;&gt;"",$I$35&lt;&gt;"",$I$36&lt;&gt;"",$I$37&lt;&gt;"",$I$38&lt;&gt;"",$I$39&lt;&gt;""),"○","△"),AND(I36&gt;0,COUNTA($J$33)=1),"○",AND(I36="-",COUNTA($J$33)=1),"✕",TRUE,"✕")</f>
        <v>○</v>
      </c>
      <c r="AC36" s="75"/>
      <c r="AD36" s="75" t="str">
        <f t="shared" si="0"/>
        <v>○</v>
      </c>
      <c r="AE36" s="75" t="str" cm="1">
        <f t="array" ref="AE36">_xlfn.IFS(AND(E36&gt;0,D36=""),"✕",AND(G36&gt;0,F36=""),"✕",AND(F36&gt;0,E36&gt;F36),"✕",TRUE,"○")</f>
        <v>○</v>
      </c>
      <c r="AF36" s="189" t="str" cm="1">
        <f t="array" ref="AF36">IF(OR($I$9="管理職/高プロ",$I$9="裁量",$I$9="固定残業代有"),IF(OR(C36="休日",C36="休暇"),IF(AND(D36="",E36="",F36="",G36="",H36="",$J$32=""),"○",_xlfn.IFS(OR(D36&lt;&gt;"",E36&lt;&gt;"",F36&lt;&gt;"",G36&lt;&gt;"",H36&lt;&gt;""),"✕",AND(OR($I$32&gt;0,$I$33&gt;0,$I$34&gt;0,$I$35&gt;0,$I$36&gt;0,$I$37&gt;0,$I$38&gt;0),COUNTA($J$32)=1),"○",TRUE,"✕")),"○"),"○")</f>
        <v>○</v>
      </c>
      <c r="AG36" s="75"/>
      <c r="AO36" s="30"/>
      <c r="AP36" s="30"/>
      <c r="AQ36" s="30"/>
      <c r="AR36" s="30"/>
      <c r="AS36" s="30"/>
    </row>
    <row r="37" spans="1:45" ht="17.100000000000001" customHeight="1">
      <c r="A37" s="7">
        <f t="shared" si="5"/>
        <v>46016</v>
      </c>
      <c r="B37" s="46" t="str">
        <f t="shared" si="4"/>
        <v>木</v>
      </c>
      <c r="C37" s="95" t="s">
        <v>126</v>
      </c>
      <c r="D37" s="60"/>
      <c r="E37" s="15"/>
      <c r="F37" s="16"/>
      <c r="G37" s="17"/>
      <c r="H37" s="18"/>
      <c r="I37" s="6" t="str" cm="1">
        <f t="array" ref="I37">IFERROR(_xlfn.IFS(AND(D37&gt;0,E37=""),"--",AND(F37&gt;0,G37=""),"--",VALUE(TEXT(E37-D37,"[h]:mm"))+VALUE(TEXT(G37-F37,"[h]:mm"))-VALUE(TEXT(H37,"[h]:mm"))=0,"",VALUE(TEXT(E37-D37,"[h]:mm"))+VALUE(TEXT(G37-F37,"[h]:mm"))-VALUE(TEXT(H37,"[h]:mm"))&lt;0,"-",TRUE,(E37-D37)+(G37-F37)-H37),"-")</f>
        <v/>
      </c>
      <c r="J37" s="475"/>
      <c r="K37" s="473"/>
      <c r="L37" s="473"/>
      <c r="M37" s="473"/>
      <c r="N37" s="473"/>
      <c r="O37" s="473"/>
      <c r="P37" s="473"/>
      <c r="Q37" s="474"/>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$33)=0),"○",AND(I37="",COUNTA($J$33)=1),IF(OR($I$33&lt;&gt;"",$I$34&lt;&gt;"",$I$35&lt;&gt;"",$I$36&lt;&gt;"",$I$37&lt;&gt;"",$I$38&lt;&gt;"",$I$39&lt;&gt;""),"○","△"),AND(I37&gt;0,COUNTA($J$33)=1),"○",AND(I37="-",COUNTA($J$33)=1),"✕",TRUE,"✕")</f>
        <v>○</v>
      </c>
      <c r="AC37" s="75"/>
      <c r="AD37" s="75" t="str">
        <f t="shared" si="0"/>
        <v>○</v>
      </c>
      <c r="AE37" s="75" t="str" cm="1">
        <f t="array" ref="AE37">_xlfn.IFS(AND(E37&gt;0,D37=""),"✕",AND(G37&gt;0,F37=""),"✕",AND(F37&gt;0,E37&gt;F37),"✕",TRUE,"○")</f>
        <v>○</v>
      </c>
      <c r="AF37" s="189" t="str" cm="1">
        <f t="array" ref="AF37">IF(OR($I$9="管理職/高プロ",$I$9="裁量",$I$9="固定残業代有"),IF(OR(C37="休日",C37="休暇"),IF(AND(D37="",E37="",F37="",G37="",H37="",$J$32=""),"○",_xlfn.IFS(OR(D37&lt;&gt;"",E37&lt;&gt;"",F37&lt;&gt;"",G37&lt;&gt;"",H37&lt;&gt;""),"✕",AND(OR($I$32&gt;0,$I$33&gt;0,$I$34&gt;0,$I$35&gt;0,$I$36&gt;0,$I$37&gt;0,$I$38&gt;0),COUNTA($J$32)=1),"○",TRUE,"✕")),"○"),"○")</f>
        <v>○</v>
      </c>
      <c r="AG37" s="75"/>
      <c r="AO37" s="30"/>
      <c r="AP37" s="30"/>
      <c r="AQ37" s="30"/>
      <c r="AR37" s="30"/>
      <c r="AS37" s="30"/>
    </row>
    <row r="38" spans="1:45" ht="17.100000000000001" customHeight="1">
      <c r="A38" s="7">
        <f t="shared" si="5"/>
        <v>46017</v>
      </c>
      <c r="B38" s="46" t="str">
        <f t="shared" si="4"/>
        <v>金</v>
      </c>
      <c r="C38" s="95" t="s">
        <v>126</v>
      </c>
      <c r="D38" s="60"/>
      <c r="E38" s="15"/>
      <c r="F38" s="16"/>
      <c r="G38" s="17"/>
      <c r="H38" s="18"/>
      <c r="I38" s="6" t="str" cm="1">
        <f t="array" ref="I38">IFERROR(_xlfn.IFS(AND(D38&gt;0,E38=""),"--",AND(F38&gt;0,G38=""),"--",VALUE(TEXT(E38-D38,"[h]:mm"))+VALUE(TEXT(G38-F38,"[h]:mm"))-VALUE(TEXT(H38,"[h]:mm"))=0,"",VALUE(TEXT(E38-D38,"[h]:mm"))+VALUE(TEXT(G38-F38,"[h]:mm"))-VALUE(TEXT(H38,"[h]:mm"))&lt;0,"-",TRUE,(E38-D38)+(G38-F38)-H38),"-")</f>
        <v/>
      </c>
      <c r="J38" s="475"/>
      <c r="K38" s="473"/>
      <c r="L38" s="473"/>
      <c r="M38" s="473"/>
      <c r="N38" s="473"/>
      <c r="O38" s="473"/>
      <c r="P38" s="473"/>
      <c r="Q38" s="474"/>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$33)=0),"○",AND(I38="",COUNTA($J$33)=1),IF(OR($I$33&lt;&gt;"",$I$34&lt;&gt;"",$I$35&lt;&gt;"",$I$36&lt;&gt;"",$I$37&lt;&gt;"",$I$38&lt;&gt;"",$I$39&lt;&gt;""),"○","△"),AND(I38&gt;0,COUNTA($J$33)=1),"○",AND(I38="-",COUNTA($J$33)=1),"✕",TRUE,"✕")</f>
        <v>○</v>
      </c>
      <c r="AC38" s="75"/>
      <c r="AD38" s="75" t="str">
        <f t="shared" si="0"/>
        <v>○</v>
      </c>
      <c r="AE38" s="75" t="str" cm="1">
        <f t="array" ref="AE38">_xlfn.IFS(AND(E38&gt;0,D38=""),"✕",AND(G38&gt;0,F38=""),"✕",AND(F38&gt;0,E38&gt;F38),"✕",TRUE,"○")</f>
        <v>○</v>
      </c>
      <c r="AF38" s="189" t="str" cm="1">
        <f t="array" ref="AF38">IF(OR($I$9="管理職/高プロ",$I$9="裁量",$I$9="固定残業代有"),IF(OR(C38="休日",C38="休暇"),IF(AND(D38="",E38="",F38="",G38="",H38="",$J$32=""),"○",_xlfn.IFS(OR(D38&lt;&gt;"",E38&lt;&gt;"",F38&lt;&gt;"",G38&lt;&gt;"",H38&lt;&gt;""),"✕",AND(OR($I$32&gt;0,$I$33&gt;0,$I$34&gt;0,$I$35&gt;0,$I$36&gt;0,$I$37&gt;0,$I$38&gt;0),COUNTA($J$32)=1),"○",TRUE,"✕")),"○"),"○")</f>
        <v>○</v>
      </c>
      <c r="AG38" s="75"/>
      <c r="AO38" s="30"/>
      <c r="AP38" s="30"/>
      <c r="AQ38" s="30"/>
      <c r="AR38" s="30"/>
      <c r="AS38" s="30"/>
    </row>
    <row r="39" spans="1:45" ht="17.100000000000001" customHeight="1">
      <c r="A39" s="7">
        <f>A38+1</f>
        <v>46018</v>
      </c>
      <c r="B39" s="46" t="str">
        <f t="shared" si="4"/>
        <v>土</v>
      </c>
      <c r="C39" s="95" t="s">
        <v>23</v>
      </c>
      <c r="D39" s="60"/>
      <c r="E39" s="15"/>
      <c r="F39" s="16"/>
      <c r="G39" s="17"/>
      <c r="H39" s="18"/>
      <c r="I39" s="6" t="str" cm="1">
        <f t="array" ref="I39">IFERROR(_xlfn.IFS(AND(D39&gt;0,E39=""),"--",AND(F39&gt;0,G39=""),"--",VALUE(TEXT(E39-D39,"[h]:mm"))+VALUE(TEXT(G39-F39,"[h]:mm"))-VALUE(TEXT(H39,"[h]:mm"))=0,"",VALUE(TEXT(E39-D39,"[h]:mm"))+VALUE(TEXT(G39-F39,"[h]:mm"))-VALUE(TEXT(H39,"[h]:mm"))&lt;0,"-",TRUE,(E39-D39)+(G39-F39)-H39),"-")</f>
        <v/>
      </c>
      <c r="J39" s="475"/>
      <c r="K39" s="473"/>
      <c r="L39" s="473"/>
      <c r="M39" s="473"/>
      <c r="N39" s="473"/>
      <c r="O39" s="473"/>
      <c r="P39" s="473"/>
      <c r="Q39" s="474"/>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$33)=0),"○",AND(I39="",COUNTA($J$33)=1),IF(OR($I$33&lt;&gt;"",$I$34&lt;&gt;"",$I$35&lt;&gt;"",$I$36&lt;&gt;"",$I$37&lt;&gt;"",$I$38&lt;&gt;"",$I$39&lt;&gt;""),"○","△"),AND(I39&gt;0,COUNTA($J$33)=1),"○",AND(I39="-",COUNTA($J$33)=1),"✕",TRUE,"✕")</f>
        <v>○</v>
      </c>
      <c r="AC39" s="75"/>
      <c r="AD39" s="75" t="str">
        <f t="shared" si="0"/>
        <v>○</v>
      </c>
      <c r="AE39" s="75" t="str" cm="1">
        <f t="array" ref="AE39">_xlfn.IFS(AND(E39&gt;0,D39=""),"✕",AND(G39&gt;0,F39=""),"✕",AND(F39&gt;0,E39&gt;F39),"✕",TRUE,"○")</f>
        <v>○</v>
      </c>
      <c r="AF39" s="189" t="str" cm="1">
        <f t="array" ref="AF39">IF(OR($I$9="管理職/高プロ",$I$9="裁量",$I$9="固定残業代有"),IF(OR(C39="休日",C39="休暇"),IF(AND(D39="",E39="",F39="",G39="",H39="",$J$39=""),"○",_xlfn.IFS(OR(D39&lt;&gt;"",E39&lt;&gt;"",F39&lt;&gt;"",G39&lt;&gt;"",H39&lt;&gt;""),"✕",AND(OR($I$39&gt;0,$I$40&gt;0,$I$41&gt;0,$I$42&gt;0,$I$43&gt;0),COUNTA($J$39)=1),"○",TRUE,"✕")),"○"),"○")</f>
        <v>○</v>
      </c>
      <c r="AG39" s="75"/>
      <c r="AO39" s="30"/>
      <c r="AP39" s="30"/>
      <c r="AQ39" s="30"/>
      <c r="AR39" s="30"/>
      <c r="AS39" s="30"/>
    </row>
    <row r="40" spans="1:45" ht="17.100000000000001" customHeight="1">
      <c r="A40" s="7">
        <f>A39+1</f>
        <v>46019</v>
      </c>
      <c r="B40" s="46" t="str">
        <f t="shared" si="4"/>
        <v>日</v>
      </c>
      <c r="C40" s="95" t="s">
        <v>23</v>
      </c>
      <c r="D40" s="60"/>
      <c r="E40" s="15"/>
      <c r="F40" s="16"/>
      <c r="G40" s="17"/>
      <c r="H40" s="18"/>
      <c r="I40" s="6" t="str" cm="1">
        <f t="array" ref="I40">IFERROR(_xlfn.IFS(AND(D40&gt;0,E40=""),"--",AND(F40&gt;0,G40=""),"--",VALUE(TEXT(E40-D40,"[h]:mm"))+VALUE(TEXT(G40-F40,"[h]:mm"))-VALUE(TEXT(H40,"[h]:mm"))=0,"",VALUE(TEXT(E40-D40,"[h]:mm"))+VALUE(TEXT(G40-F40,"[h]:mm"))-VALUE(TEXT(H40,"[h]:mm"))&lt;0,"-",TRUE,(E40-D40)+(G40-F40)-H40),"-")</f>
        <v/>
      </c>
      <c r="J40" s="475"/>
      <c r="K40" s="473"/>
      <c r="L40" s="473"/>
      <c r="M40" s="473"/>
      <c r="N40" s="473"/>
      <c r="O40" s="473"/>
      <c r="P40" s="473"/>
      <c r="Q40" s="474"/>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_xlfn.IFS(AND(D40="",F40="",COUNTA($J$40)=0),"○",AND(I40="",COUNTA($J$40)=1),IF(OR($I$40&lt;&gt;"",$I$41&lt;&gt;"",$I$42&lt;&gt;"",$I$43&lt;&gt;""),"○","△"),AND(I40&gt;0,COUNTA($J$40)=1),"○",AND(I40="-",COUNTA($J$40)=1),"✕",TRUE,"✕")</f>
        <v>○</v>
      </c>
      <c r="AC40" s="75"/>
      <c r="AD40" s="75" t="str">
        <f t="shared" si="0"/>
        <v>○</v>
      </c>
      <c r="AE40" s="75" t="str" cm="1">
        <f t="array" ref="AE40">_xlfn.IFS(AND(E40&gt;0,D40=""),"✕",AND(G40&gt;0,F40=""),"✕",AND(F40&gt;0,E40&gt;F40),"✕",TRUE,"○")</f>
        <v>○</v>
      </c>
      <c r="AF40" s="189" t="str" cm="1">
        <f t="array" ref="AF40">IF(OR($I$9="管理職/高プロ",$I$9="裁量",$I$9="固定残業代有"),IF(OR(C40="休日",C40="休暇"),IF(AND(D40="",E40="",F40="",G40="",H40="",$J$39=""),"○",_xlfn.IFS(OR(D40&lt;&gt;"",E40&lt;&gt;"",F40&lt;&gt;"",G40&lt;&gt;"",H40&lt;&gt;""),"✕",AND(OR($I$39&gt;0,$I$40&gt;0,$I$41&gt;0,$I$42&gt;0,$I$43&gt;0),COUNTA($J$39)=1),"○",TRUE,"✕")),"○"),"○")</f>
        <v>○</v>
      </c>
      <c r="AG40" s="75"/>
      <c r="AO40" s="30"/>
      <c r="AP40" s="30"/>
      <c r="AQ40" s="30"/>
      <c r="AR40" s="30"/>
      <c r="AS40" s="30"/>
    </row>
    <row r="41" spans="1:45" ht="17.100000000000001" customHeight="1">
      <c r="A41" s="7">
        <f>IF(DAY(A40+1)&lt;4,"",A40+1)</f>
        <v>46020</v>
      </c>
      <c r="B41" s="46" t="str">
        <f t="shared" si="4"/>
        <v>月</v>
      </c>
      <c r="C41" s="95" t="s">
        <v>126</v>
      </c>
      <c r="D41" s="61"/>
      <c r="E41" s="14"/>
      <c r="F41" s="16"/>
      <c r="G41" s="17"/>
      <c r="H41" s="18"/>
      <c r="I41" s="6" t="str" cm="1">
        <f t="array" ref="I41">IFERROR(_xlfn.IFS(AND(D41&gt;0,E41=""),"--",AND(F41&gt;0,G41=""),"--",VALUE(TEXT(E41-D41,"[h]:mm"))+VALUE(TEXT(G41-F41,"[h]:mm"))-VALUE(TEXT(H41,"[h]:mm"))=0,"",VALUE(TEXT(E41-D41,"[h]:mm"))+VALUE(TEXT(G41-F41,"[h]:mm"))-VALUE(TEXT(H41,"[h]:mm"))&lt;0,"-",TRUE,(E41-D41)+(G41-F41)-H41),"-")</f>
        <v/>
      </c>
      <c r="J41" s="475"/>
      <c r="K41" s="473"/>
      <c r="L41" s="473"/>
      <c r="M41" s="473"/>
      <c r="N41" s="473"/>
      <c r="O41" s="473"/>
      <c r="P41" s="473"/>
      <c r="Q41" s="474"/>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_xlfn.IFS(AND(D41="",F41="",COUNTA($J$40)=0),"○",AND(I41="",COUNTA($J$40)=1),IF(OR($I$40&lt;&gt;"",$I$41&lt;&gt;"",$I$42&lt;&gt;"",$I$43&lt;&gt;""),"○","△"),AND(I41&gt;0,COUNTA($J$40)=1),"○",AND(I41="-",COUNTA($J$40)=1),"✕",TRUE,"✕")</f>
        <v>○</v>
      </c>
      <c r="AC41" s="75"/>
      <c r="AD41" s="75" t="str">
        <f t="shared" si="0"/>
        <v>○</v>
      </c>
      <c r="AE41" s="75" t="str" cm="1">
        <f t="array" ref="AE41">_xlfn.IFS(AND(E41&gt;0,D41=""),"✕",AND(G41&gt;0,F41=""),"✕",AND(F41&gt;0,E41&gt;F41),"✕",TRUE,"○")</f>
        <v>○</v>
      </c>
      <c r="AF41" s="189" t="str" cm="1">
        <f t="array" ref="AF41">IF(OR($I$9="管理職/高プロ",$I$9="裁量",$I$9="固定残業代有"),IF(OR(C41="休日",C41="休暇"),IF(AND(D41="",E41="",F41="",G41="",H41="",$J$39=""),"○",_xlfn.IFS(OR(D41&lt;&gt;"",E41&lt;&gt;"",F41&lt;&gt;"",G41&lt;&gt;"",H41&lt;&gt;""),"✕",AND(OR($I$39&gt;0,$I$40&gt;0,$I$41&gt;0,$I$42&gt;0,$I$43&gt;0),COUNTA($J$39)=1),"○",TRUE,"✕")),"○"),"○")</f>
        <v>○</v>
      </c>
      <c r="AG41" s="75"/>
      <c r="AO41" s="30"/>
      <c r="AP41" s="30"/>
      <c r="AQ41" s="30"/>
      <c r="AR41" s="30"/>
      <c r="AS41" s="30"/>
    </row>
    <row r="42" spans="1:45" ht="17.100000000000001" customHeight="1">
      <c r="A42" s="7">
        <f>IF(DAY(A40+2)&lt;4,"",A40+2)</f>
        <v>46021</v>
      </c>
      <c r="B42" s="46" t="str">
        <f t="shared" si="4"/>
        <v>火</v>
      </c>
      <c r="C42" s="95" t="s">
        <v>126</v>
      </c>
      <c r="D42" s="60"/>
      <c r="E42" s="15"/>
      <c r="F42" s="16"/>
      <c r="G42" s="17"/>
      <c r="H42" s="18"/>
      <c r="I42" s="6" t="str" cm="1">
        <f t="array" ref="I42">IFERROR(_xlfn.IFS(AND(D42&gt;0,E42=""),"--",AND(F42&gt;0,G42=""),"--",VALUE(TEXT(E42-D42,"[h]:mm"))+VALUE(TEXT(G42-F42,"[h]:mm"))-VALUE(TEXT(H42,"[h]:mm"))=0,"",VALUE(TEXT(E42-D42,"[h]:mm"))+VALUE(TEXT(G42-F42,"[h]:mm"))-VALUE(TEXT(H42,"[h]:mm"))&lt;0,"-",TRUE,(E42-D42)+(G42-F42)-H42),"-")</f>
        <v/>
      </c>
      <c r="J42" s="475"/>
      <c r="K42" s="473"/>
      <c r="L42" s="473"/>
      <c r="M42" s="473"/>
      <c r="N42" s="473"/>
      <c r="O42" s="473"/>
      <c r="P42" s="473"/>
      <c r="Q42" s="474"/>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_xlfn.IFS(AND(D42="",F42="",COUNTA($J$40)=0),"○",AND(I42="",COUNTA($J$40)=1),IF(OR($I$40&lt;&gt;"",$I$41&lt;&gt;"",$I$42&lt;&gt;"",$I$43&lt;&gt;""),"○","△"),AND(I42&gt;0,COUNTA($J$40)=1),"○",AND(I42="-",COUNTA($J$40)=1),"✕",TRUE,"✕")</f>
        <v>○</v>
      </c>
      <c r="AC42" s="75"/>
      <c r="AD42" s="75" t="str">
        <f t="shared" si="0"/>
        <v>○</v>
      </c>
      <c r="AE42" s="75" t="str" cm="1">
        <f t="array" ref="AE42">_xlfn.IFS(AND(E42&gt;0,D42=""),"✕",AND(G42&gt;0,F42=""),"✕",AND(F42&gt;0,E42&gt;F42),"✕",TRUE,"○")</f>
        <v>○</v>
      </c>
      <c r="AF42" s="189" t="str" cm="1">
        <f t="array" ref="AF42">IF(OR($I$9="管理職/高プロ",$I$9="裁量",$I$9="固定残業代有"),IF(OR(C42="休日",C42="休暇"),IF(AND(D42="",E42="",F42="",G42="",H42="",$J$39=""),"○",_xlfn.IFS(OR(D42&lt;&gt;"",E42&lt;&gt;"",F42&lt;&gt;"",G42&lt;&gt;"",H42&lt;&gt;""),"✕",AND(OR($I$39&gt;0,$I$40&gt;0,$I$41&gt;0,$I$42&gt;0,$I$43&gt;0),COUNTA($J$39)=1),"○",TRUE,"✕")),"○"),"○")</f>
        <v>○</v>
      </c>
      <c r="AG42" s="75"/>
      <c r="AO42" s="30"/>
      <c r="AP42" s="30"/>
      <c r="AQ42" s="30"/>
      <c r="AR42" s="30"/>
      <c r="AS42" s="30"/>
    </row>
    <row r="43" spans="1:45" ht="17.100000000000001" customHeight="1" thickBot="1">
      <c r="A43" s="8">
        <f>IF(DAY(A40+3)&lt;4,"",A40+3)</f>
        <v>46022</v>
      </c>
      <c r="B43" s="48" t="str">
        <f t="shared" si="4"/>
        <v>水</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476"/>
      <c r="K43" s="477"/>
      <c r="L43" s="477"/>
      <c r="M43" s="477"/>
      <c r="N43" s="477"/>
      <c r="O43" s="477"/>
      <c r="P43" s="477"/>
      <c r="Q43" s="478"/>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_xlfn.IFS(AND(D43="",F43="",COUNTA($J$40)=0),"○",AND(I43="",COUNTA($J$40)=1),IF(OR($I$40&lt;&gt;"",$I$41&lt;&gt;"",$I$42&lt;&gt;"",$I$43&lt;&gt;""),"○","△"),AND(I43&gt;0,COUNTA($J$40)=1),"○",AND(I43="-",COUNTA($J$40)=1),"✕",TRUE,"✕")</f>
        <v>○</v>
      </c>
      <c r="AC43" s="75"/>
      <c r="AD43" s="75" t="str">
        <f t="shared" si="0"/>
        <v>○</v>
      </c>
      <c r="AE43" s="75" t="str" cm="1">
        <f t="array" ref="AE43">_xlfn.IFS(AND(E43&gt;0,D43=""),"✕",AND(G43&gt;0,F43=""),"✕",AND(F43&gt;0,E43&gt;F43),"✕",TRUE,"○")</f>
        <v>○</v>
      </c>
      <c r="AF43" s="189" t="str" cm="1">
        <f t="array" ref="AF43">IF(OR($I$9="管理職/高プロ",$I$9="裁量",$I$9="固定残業代有"),IF(OR(C43="休日",C43="休暇"),IF(AND(D43="",E43="",F43="",G43="",H43="",$J$39=""),"○",_xlfn.IFS(OR(D43&lt;&gt;"",E43&lt;&gt;"",F43&lt;&gt;"",G43&lt;&gt;"",H43&lt;&gt;""),"✕",AND(OR($I$39&gt;0,$I$40&gt;0,$I$41&gt;0,$I$42&gt;0,$I$43&gt;0),COUNTA($J$39)=1),"○",TRUE,"✕")),"○"),"○")</f>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352" t="s">
        <v>10</v>
      </c>
      <c r="B46" s="353"/>
      <c r="C46" s="353"/>
      <c r="D46" s="353"/>
      <c r="E46" s="353"/>
      <c r="F46" s="353"/>
      <c r="G46" s="353"/>
      <c r="H46" s="353"/>
      <c r="I46" s="353"/>
      <c r="J46" s="353"/>
      <c r="K46" s="353"/>
      <c r="L46" s="353"/>
      <c r="M46" s="353"/>
      <c r="N46" s="353"/>
      <c r="O46" s="353"/>
      <c r="P46" s="353"/>
      <c r="Q46" s="354"/>
      <c r="AO46" s="30"/>
      <c r="AP46" s="30"/>
      <c r="AQ46" s="30"/>
      <c r="AR46" s="30"/>
      <c r="AS46" s="30"/>
    </row>
    <row r="47" spans="1:45" ht="10.5" customHeight="1" thickBot="1">
      <c r="A47" s="41"/>
      <c r="B47" s="65"/>
      <c r="C47" s="65"/>
      <c r="D47" s="355"/>
      <c r="E47" s="355"/>
      <c r="F47" s="66"/>
      <c r="G47" s="66"/>
      <c r="H47" s="66"/>
      <c r="I47" s="66"/>
      <c r="J47" s="355"/>
      <c r="K47" s="355"/>
      <c r="L47" s="355"/>
      <c r="M47" s="355"/>
      <c r="N47" s="355"/>
      <c r="O47" s="355"/>
      <c r="P47" s="355"/>
      <c r="Q47" s="356"/>
      <c r="AO47" s="30"/>
      <c r="AP47" s="30"/>
      <c r="AQ47" s="30"/>
      <c r="AR47" s="30"/>
      <c r="AS47" s="30"/>
    </row>
    <row r="48" spans="1:45" ht="17.100000000000001" customHeight="1" thickBot="1">
      <c r="A48" s="11"/>
      <c r="B48" s="357" t="s">
        <v>12</v>
      </c>
      <c r="C48" s="358"/>
      <c r="D48" s="359"/>
      <c r="E48" s="360"/>
      <c r="F48" s="64" t="s">
        <v>13</v>
      </c>
      <c r="G48" s="361"/>
      <c r="H48" s="362"/>
      <c r="I48" s="362"/>
      <c r="J48" s="363"/>
      <c r="K48" s="64" t="s">
        <v>11</v>
      </c>
      <c r="L48" s="410"/>
      <c r="M48" s="362"/>
      <c r="N48" s="362"/>
      <c r="O48" s="362"/>
      <c r="P48" s="36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406" t="s">
        <v>55</v>
      </c>
      <c r="B50" s="406"/>
      <c r="C50" s="406"/>
      <c r="D50" s="406"/>
      <c r="E50" s="406"/>
      <c r="F50" s="406"/>
      <c r="G50" s="406"/>
      <c r="H50" s="406"/>
      <c r="I50" s="406"/>
      <c r="J50" s="406"/>
      <c r="K50" s="406"/>
      <c r="L50" s="406"/>
      <c r="M50" s="406"/>
      <c r="N50" s="406"/>
      <c r="O50" s="406"/>
      <c r="P50" s="406"/>
      <c r="Q50" s="406"/>
      <c r="AO50" s="30"/>
      <c r="AP50" s="30"/>
      <c r="AQ50" s="30"/>
      <c r="AR50" s="30"/>
      <c r="AS50" s="30"/>
    </row>
    <row r="51" spans="1:45" ht="21" customHeight="1">
      <c r="A51" s="407"/>
      <c r="B51" s="407"/>
      <c r="C51" s="407"/>
      <c r="D51" s="407"/>
      <c r="E51" s="407"/>
      <c r="F51" s="407"/>
      <c r="G51" s="407"/>
      <c r="H51" s="407"/>
      <c r="I51" s="407"/>
      <c r="J51" s="407"/>
      <c r="K51" s="407"/>
      <c r="L51" s="407"/>
      <c r="M51" s="407"/>
      <c r="N51" s="407"/>
      <c r="O51" s="407"/>
      <c r="P51" s="407"/>
      <c r="Q51" s="407"/>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408" t="s">
        <v>144</v>
      </c>
      <c r="M53" s="409"/>
      <c r="N53" s="220" t="s">
        <v>21</v>
      </c>
      <c r="O53" s="221"/>
      <c r="P53" s="221"/>
      <c r="Q53" s="221"/>
      <c r="AI53" s="76"/>
    </row>
    <row r="54" spans="1:45" ht="12" hidden="1" outlineLevel="1" thickBot="1">
      <c r="A54" s="222">
        <f>$B$10</f>
        <v>23</v>
      </c>
      <c r="B54" s="223">
        <f>G10</f>
        <v>0</v>
      </c>
      <c r="C54" s="223"/>
      <c r="D54" s="224">
        <f>N10</f>
        <v>0</v>
      </c>
      <c r="E54" s="224">
        <f>COUNTIF($C$13:$C$43,"休暇")</f>
        <v>0</v>
      </c>
      <c r="F54" s="225">
        <f>A54-E54</f>
        <v>23</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97" t="str" cm="1">
        <f t="array" ref="L54">_xlfn.IFS(N54="裁量労働制",L57,N54="固定残業制",L58,N54="管理職",L56,N54="一般従業員",L59,N54="(大学・国研等)管理職",L60,N54="(大学・国研等)裁量労働制",L61,TRUE,"-")</f>
        <v>-</v>
      </c>
      <c r="M54" s="398"/>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23</v>
      </c>
      <c r="B56" s="223">
        <f>B54</f>
        <v>0</v>
      </c>
      <c r="C56" s="223"/>
      <c r="D56" s="233"/>
      <c r="E56" s="224">
        <f>E54</f>
        <v>0</v>
      </c>
      <c r="F56" s="225">
        <f>A56-E56</f>
        <v>23</v>
      </c>
      <c r="G56" s="233">
        <f>G54</f>
        <v>0</v>
      </c>
      <c r="H56" s="224">
        <f>H54</f>
        <v>0</v>
      </c>
      <c r="I56" s="224">
        <f>I54</f>
        <v>0</v>
      </c>
      <c r="J56" s="233">
        <f>J54</f>
        <v>0</v>
      </c>
      <c r="K56" s="219"/>
      <c r="L56" s="397">
        <f>ROUNDDOWN(IF((B56*F56-G56)&gt;=(H56+I56+J56),H56+J56,IF((B56*F56-G56)&lt;=(H56+I56+J56),(B56*F56-G56)*(H56+J56)/(H56+I56+J56))),2)</f>
        <v>0</v>
      </c>
      <c r="M56" s="398"/>
      <c r="N56" s="228" t="s">
        <v>84</v>
      </c>
      <c r="O56" s="228"/>
      <c r="P56" s="228"/>
      <c r="Q56" s="228"/>
    </row>
    <row r="57" spans="1:45" ht="12" hidden="1" outlineLevel="1" thickBot="1">
      <c r="A57" s="222">
        <f>A54</f>
        <v>23</v>
      </c>
      <c r="B57" s="223">
        <f>B54</f>
        <v>0</v>
      </c>
      <c r="C57" s="223"/>
      <c r="D57" s="234">
        <f>D54</f>
        <v>0</v>
      </c>
      <c r="E57" s="224">
        <f>E54</f>
        <v>0</v>
      </c>
      <c r="F57" s="225">
        <f>A57-E57</f>
        <v>23</v>
      </c>
      <c r="G57" s="233">
        <f>G54</f>
        <v>0</v>
      </c>
      <c r="H57" s="224">
        <f>H54</f>
        <v>0</v>
      </c>
      <c r="I57" s="224">
        <f>I54</f>
        <v>0</v>
      </c>
      <c r="J57" s="224">
        <f>J54</f>
        <v>0</v>
      </c>
      <c r="K57" s="219"/>
      <c r="L57" s="397">
        <f>ROUNDDOWN(IF((D57*F57-G57)&gt;=(H57+I57),H57,IF((D57*F57-G57)&lt;(H57+I57),(D57*F57-G57)/(H57+I57)*H57))+J57,2)</f>
        <v>0</v>
      </c>
      <c r="M57" s="398"/>
      <c r="N57" s="228" t="s">
        <v>16</v>
      </c>
      <c r="O57" s="228"/>
      <c r="P57" s="228"/>
      <c r="Q57" s="228"/>
    </row>
    <row r="58" spans="1:45" ht="12" hidden="1" outlineLevel="1" thickBot="1">
      <c r="A58" s="222">
        <f>A54</f>
        <v>23</v>
      </c>
      <c r="B58" s="223">
        <f>B54</f>
        <v>0</v>
      </c>
      <c r="C58" s="223"/>
      <c r="D58" s="234">
        <f>D54</f>
        <v>0</v>
      </c>
      <c r="E58" s="224">
        <f>E54</f>
        <v>0</v>
      </c>
      <c r="F58" s="225">
        <f>A58-E58</f>
        <v>23</v>
      </c>
      <c r="G58" s="233">
        <f>G54</f>
        <v>0</v>
      </c>
      <c r="H58" s="224">
        <f>H54</f>
        <v>0</v>
      </c>
      <c r="I58" s="224">
        <f>I54</f>
        <v>0</v>
      </c>
      <c r="J58" s="224">
        <f>J54</f>
        <v>0</v>
      </c>
      <c r="K58" s="219"/>
      <c r="L58" s="397">
        <f>ROUNDDOWN(IF((B58*F58-G58)&gt;=(H58+I58),H58,IF((H58+I58)&lt;(B58*F58-G58+D58),(B58*F58-G58)*H58/(H58+I58),(B58*F58-G58)*H58/(H58+I58)+((H58+I58)-(B58*F58-G58+D58))*H58/(H58+I58)))+J58,2)</f>
        <v>0</v>
      </c>
      <c r="M58" s="398"/>
      <c r="N58" s="228" t="s">
        <v>17</v>
      </c>
      <c r="O58" s="228"/>
      <c r="P58" s="228"/>
      <c r="Q58" s="228"/>
    </row>
    <row r="59" spans="1:45" ht="12" hidden="1" outlineLevel="1" thickBot="1">
      <c r="A59" s="235"/>
      <c r="B59" s="235"/>
      <c r="C59" s="235"/>
      <c r="D59" s="236"/>
      <c r="E59" s="236"/>
      <c r="F59" s="236"/>
      <c r="G59" s="236"/>
      <c r="H59" s="236"/>
      <c r="I59" s="236"/>
      <c r="J59" s="236"/>
      <c r="K59" s="235"/>
      <c r="L59" s="397">
        <f>H54+J54</f>
        <v>0</v>
      </c>
      <c r="M59" s="398"/>
      <c r="N59" s="228" t="s">
        <v>18</v>
      </c>
      <c r="O59" s="228"/>
      <c r="P59" s="228"/>
      <c r="Q59" s="228"/>
    </row>
    <row r="60" spans="1:45" ht="14.25" hidden="1" outlineLevel="1" thickBot="1">
      <c r="A60" s="222">
        <f>A54</f>
        <v>23</v>
      </c>
      <c r="B60" s="223">
        <f>B54</f>
        <v>0</v>
      </c>
      <c r="C60" s="223"/>
      <c r="D60" s="234"/>
      <c r="E60" s="224">
        <f>E54</f>
        <v>0</v>
      </c>
      <c r="F60" s="225">
        <f>A60-E60</f>
        <v>23</v>
      </c>
      <c r="G60" s="233"/>
      <c r="H60" s="224">
        <f>H54</f>
        <v>0</v>
      </c>
      <c r="I60" s="224">
        <f>I54</f>
        <v>0</v>
      </c>
      <c r="J60" s="224">
        <f>J54</f>
        <v>0</v>
      </c>
      <c r="K60" s="219"/>
      <c r="L60" s="397">
        <f>ROUNDDOWN(IF((A60*B60)&gt;=(H60+J60+I60),(A60*B60),IF((A60*B60)&lt;(H60+J60+I60),(H60+J60+I60))),2)</f>
        <v>0</v>
      </c>
      <c r="M60" s="399"/>
      <c r="N60" s="237" t="s">
        <v>108</v>
      </c>
      <c r="O60" s="228"/>
      <c r="P60" s="228"/>
      <c r="Q60" s="228"/>
    </row>
    <row r="61" spans="1:45" ht="14.25" hidden="1" outlineLevel="1" thickBot="1">
      <c r="A61" s="222">
        <f>A54</f>
        <v>23</v>
      </c>
      <c r="B61" s="223">
        <f>B54</f>
        <v>0</v>
      </c>
      <c r="C61" s="223"/>
      <c r="D61" s="234">
        <f>D54</f>
        <v>0</v>
      </c>
      <c r="E61" s="224">
        <f>E54</f>
        <v>0</v>
      </c>
      <c r="F61" s="225">
        <f>A61-E61</f>
        <v>23</v>
      </c>
      <c r="G61" s="233">
        <f>G54</f>
        <v>0</v>
      </c>
      <c r="H61" s="224">
        <f>H54</f>
        <v>0</v>
      </c>
      <c r="I61" s="224">
        <f>I54</f>
        <v>0</v>
      </c>
      <c r="J61" s="224">
        <f>J54</f>
        <v>0</v>
      </c>
      <c r="K61" s="219"/>
      <c r="L61" s="397">
        <f>ROUNDDOWN(IF((A61*D61)+G61&gt;=(H61+J61+I61),(A61*D61)+G61,IF((A61*D61)+G61&lt;(H61+J61+I61),(H61+J61+I61))),2)</f>
        <v>0</v>
      </c>
      <c r="M61" s="399"/>
      <c r="N61" s="237" t="s">
        <v>109</v>
      </c>
      <c r="O61" s="228"/>
      <c r="P61" s="228"/>
      <c r="Q61" s="228"/>
    </row>
    <row r="62" spans="1:45" ht="12" hidden="1" outlineLevel="1" thickBot="1">
      <c r="A62" s="235"/>
      <c r="B62" s="235"/>
      <c r="C62" s="235"/>
      <c r="D62" s="235"/>
      <c r="E62" s="235"/>
      <c r="F62" s="235"/>
      <c r="G62" s="235"/>
      <c r="H62" s="235"/>
      <c r="I62" s="235"/>
      <c r="J62" s="235"/>
      <c r="K62" s="235"/>
      <c r="L62" s="238"/>
      <c r="M62" s="238"/>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40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01"/>
      <c r="D64" s="402" t="str" cm="1">
        <f t="array" ref="D64">IF(AND(B95="",B126="",B157=""),"●",IF(_xlfn.IFS($N$54="管理職",B95,$N$54="裁量労働制",B126,$N$54="固定残業制",B157,TRUE,"")=0,"",_xlfn.IFS($N$54="管理職",B95,$N$54="裁量労働制",B126,$N$54="固定残業制",B157,TRUE,"")))</f>
        <v/>
      </c>
      <c r="E64" s="403"/>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40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05"/>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424"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25"/>
      <c r="N68" s="425"/>
      <c r="O68" s="426"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7"/>
      <c r="Q68" s="119"/>
    </row>
    <row r="69" spans="1:18" ht="16.5" customHeight="1">
      <c r="A69" s="115"/>
      <c r="B69" s="428"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9"/>
      <c r="D69" s="430"/>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1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1"/>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414" t="str" cm="1">
        <f t="array" ref="B71">IF(AND(B101="",B132="",B163=""),"●",IF(_xlfn.IFS($N$54="管理職",B101,$N$54="裁量労働制",B132,$N$54="固定残業制",B163,TRUE,"")=0,"",_xlfn.IFS($N$54="管理職",B101,$N$54="裁量労働制",B132,$N$54="固定残業制",B163,TRUE,"")))</f>
        <v/>
      </c>
      <c r="C71" s="414"/>
      <c r="D71" s="414"/>
      <c r="E71" s="414"/>
      <c r="F71" s="414"/>
      <c r="G71" s="432" t="str" cm="1">
        <f t="array" ref="G71">IF(AND(H101="",H132="",H163=""),"●",IF(_xlfn.IFS($N$54="管理職",H101,$N$54="裁量労働制",H132,$N$54="固定残業制",H163,TRUE,"")=0,"",_xlfn.IFS($N$54="管理職",H101,$N$54="裁量労働制",H132,$N$54="固定残業制",H163,TRUE,"")))</f>
        <v/>
      </c>
      <c r="H71" s="432"/>
      <c r="I71" s="80"/>
      <c r="J71" s="80"/>
      <c r="K71" s="239"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411" t="str" cm="1">
        <f t="array" ref="B72">IF(AND(B102="",B133="",B164=""),"●",IF(_xlfn.IFS($N$54="管理職",B102,$N$54="裁量労働制",B133,$N$54="固定残業制",B164,TRUE,"")=0,"",_xlfn.IFS($N$54="管理職",B102,$N$54="裁量労働制",B133,$N$54="固定残業制",B164,TRUE,"")))</f>
        <v/>
      </c>
      <c r="C72" s="412"/>
      <c r="D72" s="413"/>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0"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414" t="str" cm="1">
        <f t="array" ref="B76">IF(AND(B106="",B137="",B166=""),"●",IF(_xlfn.IFS($N$54="管理職",B106,$N$54="裁量労働制",B137,$N$54="固定残業制",B166,TRUE,"")=0,"",_xlfn.IFS($N$54="管理職",B106,$N$54="裁量労働制",B137,$N$54="固定残業制",B166,TRUE,"")))</f>
        <v/>
      </c>
      <c r="C76" s="414"/>
      <c r="D76" s="414"/>
      <c r="E76" s="414"/>
      <c r="F76" s="414"/>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415" t="str" cm="1">
        <f t="array" ref="B78">IF(AND(B108="",B139="",B168=""),"●",IF(_xlfn.IFS($N$54="管理職",B108,$N$54="裁量労働制",B139,$N$54="固定残業制",B168,TRUE,"")=0,"",_xlfn.IFS($N$54="管理職",B108,$N$54="裁量労働制",B139,$N$54="固定残業制",B168,TRUE,"")))</f>
        <v/>
      </c>
      <c r="C78" s="416"/>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2"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417" t="str" cm="1">
        <f t="array" ref="B83">IF(AND(B114="",B145="",B174=""),"●",IF(_xlfn.IFS($N$54="管理職",B114,$N$54="裁量労働制",B145,$N$54="固定残業制",B174,TRUE,"")=0,"",_xlfn.IFS($N$54="管理職",B114,$N$54="裁量労働制",B145,$N$54="固定残業制",B174,TRUE,"")))</f>
        <v/>
      </c>
      <c r="C83" s="418"/>
      <c r="D83" s="418"/>
      <c r="E83" s="419"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420"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421" t="str" cm="1">
        <f t="array" ref="B84">IF(AND(B115="",B146="",B175=""),"●",IF(_xlfn.IFS($N$54="管理職",B115,$N$54="裁量労働制",B146,$N$54="固定残業制",B175,TRUE,"")=0,"",_xlfn.IFS($N$54="管理職",B115,$N$54="裁量労働制",B146,$N$54="固定残業制",B175,TRUE,"")))</f>
        <v/>
      </c>
      <c r="C84" s="422" t="str" cm="1">
        <f t="array" ref="C84">IF(AND(C115="",C146="",C175=""),"●",IF(_xlfn.IFS($N$54="管理職",C115,$N$54="裁量労働制",C146,$N$54="固定残業制",C175,TRUE,"")=0,"",_xlfn.IFS($N$54="管理職",C115,$N$54="裁量労働制",C146,$N$54="固定残業制",C175,TRUE,"")))</f>
        <v>●</v>
      </c>
      <c r="D84" s="423"/>
      <c r="E84" s="418"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420"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417" t="str" cm="1">
        <f t="array" ref="B87">IF(AND(B118="",B149="",B178=""),"●",IF(_xlfn.IFS($N$54="管理職",B118,$N$54="裁量労働制",B149,$N$54="固定残業制",B178,TRUE,"")=0,"",_xlfn.IFS($N$54="管理職",B118,$N$54="裁量労働制",B149,$N$54="固定残業制",B178,TRUE,"")))</f>
        <v/>
      </c>
      <c r="C87" s="418"/>
      <c r="D87" s="418"/>
      <c r="E87" s="419"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420"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421" t="str" cm="1">
        <f t="array" ref="B88">IF(AND(B119="",B150="",B179=""),"●",IF(_xlfn.IFS($N$54="管理職",B119,$N$54="裁量労働制",B150,$N$54="固定残業制",B179,TRUE,"")=0,"",_xlfn.IFS($N$54="管理職",B119,$N$54="裁量労働制",B150,$N$54="固定残業制",B179,TRUE,"")))</f>
        <v/>
      </c>
      <c r="C88" s="422" t="str" cm="1">
        <f t="array" ref="C88">IF(AND(C119="",C150="",C179=""),"●",IF(_xlfn.IFS($N$54="管理職",C119,$N$54="裁量労働制",C150,$N$54="固定残業制",C179,TRUE,"")=0,"",_xlfn.IFS($N$54="管理職",C119,$N$54="裁量労働制",C150,$N$54="固定残業制",C179,TRUE,"")))</f>
        <v>●</v>
      </c>
      <c r="D88" s="423"/>
      <c r="E88" s="418"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420"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419" t="str" cm="1">
        <f t="array" ref="G90">IF(AND(G121="",G152="",G181=""),"●",IF(_xlfn.IFS($N$54="管理職",G121,$N$54="裁量労働制",G152,$N$54="固定残業制",G181,TRUE,"")=0,"",_xlfn.IFS($N$54="管理職",G121,$N$54="裁量労働制",G152,$N$54="固定残業制",G181,TRUE,"")))</f>
        <v/>
      </c>
      <c r="H90" s="3"/>
      <c r="I90" s="3"/>
      <c r="J90" s="243" t="str" cm="1">
        <f t="array" ref="J90">IF(AND(J121="",J152="",J181=""),"●",IF(_xlfn.IFS($N$54="管理職",J121,$N$54="裁量労働制",J152,$N$54="固定残業制",J181,TRUE,"")=0,"",_xlfn.IFS($N$54="管理職",J121,$N$54="裁量労働制",J152,$N$54="固定残業制",J181,TRUE,"")))</f>
        <v/>
      </c>
      <c r="K90" s="88"/>
      <c r="L90" s="44"/>
      <c r="M90" s="440" t="str" cm="1">
        <f t="array" ref="M90">IF(AND(M121="",M152="",M181=""),"●",IF(_xlfn.IFS($N$54="管理職",M121,$N$54="裁量労働制",M152,$N$54="固定残業制",M181,TRUE,"")=0,"",_xlfn.IFS($N$54="管理職",M121,$N$54="裁量労働制",M152,$N$54="固定残業制",M181,TRUE,"")))</f>
        <v/>
      </c>
      <c r="N90" s="441"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442" t="str" cm="1">
        <f t="array" ref="B91">IF(AND(B122="",B153="",B182=""),"●",IF(_xlfn.IFS($N$54="管理職",B122,$N$54="裁量労働制",B153,$N$54="固定残業制",B182,TRUE,"")=0,"",_xlfn.IFS($N$54="管理職",B122,$N$54="裁量労働制",B153,$N$54="固定残業制",B182,TRUE,"")))</f>
        <v/>
      </c>
      <c r="C91" s="423" t="str" cm="1">
        <f t="array" ref="C91">IF(AND(C122="",C153="",C182=""),"●",IF(_xlfn.IFS($N$54="管理職",C122,$N$54="裁量労働制",C153,$N$54="固定残業制",C182,TRUE,"")=0,"",_xlfn.IFS($N$54="管理職",C122,$N$54="裁量労働制",C153,$N$54="固定残業制",C182,TRUE,"")))</f>
        <v>●</v>
      </c>
      <c r="D91" s="139"/>
      <c r="E91" s="87"/>
      <c r="F91" s="244" t="str" cm="1">
        <f t="array" ref="F91">IF(AND(F122="",F153="",F182=""),"●",IF(_xlfn.IFS($N$54="管理職",F122,$N$54="裁量労働制",F153,$N$54="固定残業制",F182,TRUE,"")=0,"",_xlfn.IFS($N$54="管理職",F122,$N$54="裁量労働制",F153,$N$54="固定残業制",F182,TRUE,"")))</f>
        <v/>
      </c>
      <c r="G91" s="418"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50" t="s">
        <v>56</v>
      </c>
      <c r="B93" s="245" t="s">
        <v>135</v>
      </c>
      <c r="C93" s="246"/>
      <c r="D93" s="247"/>
      <c r="E93" s="247"/>
      <c r="F93" s="247"/>
      <c r="G93" s="247"/>
      <c r="H93" s="247"/>
      <c r="I93" s="247"/>
      <c r="J93" s="248"/>
      <c r="K93" s="248"/>
      <c r="L93" s="248"/>
      <c r="M93" s="248"/>
      <c r="N93" s="248"/>
      <c r="O93" s="248"/>
      <c r="P93" s="248"/>
      <c r="Q93" s="251"/>
    </row>
    <row r="94" spans="1:18" ht="16.5" hidden="1" outlineLevel="1">
      <c r="A94" s="252"/>
      <c r="B94" s="253" t="str">
        <f>$A$53</f>
        <v>所定労働日数(日/月)</v>
      </c>
      <c r="C94" s="249"/>
      <c r="D94" s="252"/>
      <c r="E94" s="236">
        <f>$A$54</f>
        <v>23</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23</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464">
        <f>O95</f>
        <v>0</v>
      </c>
      <c r="C99" s="465"/>
      <c r="D99" s="275"/>
      <c r="E99" s="276" t="str" cm="1">
        <f t="array" ref="E99">_xlfn.IFS(B99&lt;G99,"＜",B99&gt;=G99,"≧",TRUE,"")</f>
        <v>≧</v>
      </c>
      <c r="F99" s="257"/>
      <c r="G99" s="277">
        <f>$H$54+$I$54+$J$54</f>
        <v>0</v>
      </c>
      <c r="H99" s="252" t="s">
        <v>57</v>
      </c>
      <c r="I99" s="263" t="s">
        <v>58</v>
      </c>
      <c r="J99" s="277">
        <f>$H$54</f>
        <v>0</v>
      </c>
      <c r="K99" s="276" t="s">
        <v>86</v>
      </c>
      <c r="L99" s="439">
        <f>$I$54</f>
        <v>0</v>
      </c>
      <c r="M99" s="46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49"/>
      <c r="D100" s="275"/>
      <c r="E100" s="275"/>
      <c r="F100" s="275"/>
      <c r="G100" s="252"/>
      <c r="H100" s="277"/>
      <c r="I100" s="275" t="s">
        <v>87</v>
      </c>
      <c r="J100" s="275" t="s">
        <v>87</v>
      </c>
      <c r="K100" s="275" t="s">
        <v>87</v>
      </c>
      <c r="L100" s="249"/>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49"/>
      <c r="D101" s="275"/>
      <c r="E101" s="276"/>
      <c r="F101" s="266"/>
      <c r="G101" s="257"/>
      <c r="H101" s="277"/>
      <c r="I101" s="252"/>
      <c r="J101" s="263"/>
      <c r="K101" s="277"/>
      <c r="L101" s="249"/>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49"/>
      <c r="D102" s="275"/>
      <c r="E102" s="276"/>
      <c r="F102" s="277">
        <f>$H$54</f>
        <v>0</v>
      </c>
      <c r="G102" s="263"/>
      <c r="H102" s="252" t="s">
        <v>86</v>
      </c>
      <c r="I102" s="257"/>
      <c r="J102" s="256" t="str">
        <f>$J$53</f>
        <v>休日NEDO従事時間(h/月)</v>
      </c>
      <c r="K102" s="277"/>
      <c r="L102" s="249"/>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49"/>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49"/>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49"/>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49"/>
      <c r="D106" s="275"/>
      <c r="E106" s="219"/>
      <c r="F106" s="266"/>
      <c r="G106" s="277"/>
      <c r="H106" s="249"/>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439"/>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433">
        <f>O95</f>
        <v>0</v>
      </c>
      <c r="C108" s="434"/>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438"/>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49"/>
      <c r="D125" s="252"/>
      <c r="E125" s="236">
        <f>$A$54</f>
        <v>23</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23</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433">
        <f>O126</f>
        <v>0</v>
      </c>
      <c r="C130" s="434"/>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49"/>
      <c r="D131" s="275" t="s">
        <v>87</v>
      </c>
      <c r="E131" s="275" t="s">
        <v>87</v>
      </c>
      <c r="F131" s="275" t="s">
        <v>87</v>
      </c>
      <c r="G131" s="252"/>
      <c r="H131" s="277"/>
      <c r="I131" s="252"/>
      <c r="J131" s="263"/>
      <c r="K131" s="277"/>
      <c r="L131" s="249"/>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49"/>
      <c r="D132" s="275"/>
      <c r="E132" s="276"/>
      <c r="F132" s="266"/>
      <c r="G132" s="257"/>
      <c r="H132" s="277"/>
      <c r="I132" s="252"/>
      <c r="J132" s="263"/>
      <c r="K132" s="277"/>
      <c r="L132" s="249"/>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49"/>
      <c r="D133" s="275"/>
      <c r="E133" s="276"/>
      <c r="F133" s="277">
        <f>$H$54</f>
        <v>0</v>
      </c>
      <c r="G133" s="263"/>
      <c r="H133" s="277"/>
      <c r="I133" s="252"/>
      <c r="J133" s="263"/>
      <c r="K133" s="277"/>
      <c r="L133" s="249"/>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49"/>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49"/>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49"/>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49"/>
      <c r="D137" s="275"/>
      <c r="E137" s="219"/>
      <c r="F137" s="266"/>
      <c r="G137" s="277"/>
      <c r="H137" s="249"/>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49"/>
      <c r="J138" s="230"/>
      <c r="K138" s="232">
        <f>$H$54</f>
        <v>0</v>
      </c>
      <c r="L138" s="219"/>
      <c r="M138" s="435"/>
      <c r="N138" s="261"/>
      <c r="O138" s="437"/>
      <c r="P138" s="439"/>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433">
        <f>$O$126</f>
        <v>0</v>
      </c>
      <c r="C139" s="434"/>
      <c r="D139" s="275"/>
      <c r="E139" s="261" t="s">
        <v>51</v>
      </c>
      <c r="F139" s="300" t="str">
        <f>"("&amp;$H$138&amp;" "&amp;$K$138&amp;" + "&amp;$I$53&amp;" "&amp;$I$54&amp;")"</f>
        <v>(NEDO事業の従事時間(h/月) 0 + 他の公的事業従事時間(h/月) 0)</v>
      </c>
      <c r="G139" s="291"/>
      <c r="H139" s="292"/>
      <c r="I139" s="292"/>
      <c r="J139" s="292"/>
      <c r="K139" s="292"/>
      <c r="L139" s="292"/>
      <c r="M139" s="436"/>
      <c r="N139" s="296"/>
      <c r="O139" s="438"/>
      <c r="P139" s="438"/>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49"/>
      <c r="D156" s="252"/>
      <c r="E156" s="301">
        <f>A54</f>
        <v>23</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23</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462"/>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445" t="str">
        <f>TEXT($B$58*$F$58-G58,"###.00")&amp;" /固定除く"</f>
        <v>.00 /固定除く</v>
      </c>
      <c r="C161" s="438"/>
      <c r="D161" s="438"/>
      <c r="E161" s="276" t="str" cm="1">
        <f t="array" ref="E161">_xlfn.IFS(($B$58*$F$58-G58)&lt;G161,"＜",($B$58*$F$58-G58)&gt;=G161,"≧",TRUE,"")</f>
        <v>≧</v>
      </c>
      <c r="F161" s="257"/>
      <c r="G161" s="277">
        <f>$H$54+$I$54</f>
        <v>0</v>
      </c>
      <c r="H161" s="303" t="s">
        <v>57</v>
      </c>
      <c r="I161" s="263"/>
      <c r="J161" s="463">
        <f>$H$54</f>
        <v>0</v>
      </c>
      <c r="K161" s="438"/>
      <c r="L161" s="308"/>
      <c r="M161" s="296"/>
      <c r="N161" s="303" t="s">
        <v>61</v>
      </c>
      <c r="O161" s="296">
        <f>$I$54</f>
        <v>0</v>
      </c>
      <c r="P161" s="462"/>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49"/>
      <c r="D162" s="275"/>
      <c r="E162" s="276"/>
      <c r="F162" s="257"/>
      <c r="G162" s="252"/>
      <c r="H162" s="277"/>
      <c r="I162" s="252"/>
      <c r="J162" s="263"/>
      <c r="K162" s="277"/>
      <c r="L162" s="249"/>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437"/>
      <c r="P163" s="462"/>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445" t="str">
        <f>TEXT($B$58*$F$58+$D$58-G58,"###.00")&amp;" /固定含む"</f>
        <v>.00 /固定含む</v>
      </c>
      <c r="C164" s="438"/>
      <c r="D164" s="438"/>
      <c r="E164" s="276" t="str" cm="1">
        <f t="array" ref="E164">_xlfn.IFS(($B$58*$F$58+$D$58-G58)&lt;G164,"＜",($B$58*$F$58+$D$58-G58)&gt;=G164,"≧",TRUE,"")</f>
        <v>≧</v>
      </c>
      <c r="F164" s="257"/>
      <c r="G164" s="277">
        <f>$H$54+$I$54</f>
        <v>0</v>
      </c>
      <c r="H164" s="303" t="s">
        <v>57</v>
      </c>
      <c r="I164" s="277"/>
      <c r="J164" s="310">
        <f>$H$54</f>
        <v>0</v>
      </c>
      <c r="K164" s="276"/>
      <c r="L164" s="311" t="s">
        <v>61</v>
      </c>
      <c r="M164" s="296"/>
      <c r="N164" s="296">
        <f>$I$54</f>
        <v>0</v>
      </c>
      <c r="O164" s="438"/>
      <c r="P164" s="462"/>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49"/>
      <c r="D165" s="275" t="s">
        <v>87</v>
      </c>
      <c r="E165" s="275" t="s">
        <v>87</v>
      </c>
      <c r="F165" s="275" t="s">
        <v>87</v>
      </c>
      <c r="G165" s="252"/>
      <c r="H165" s="277"/>
      <c r="I165" s="252"/>
      <c r="J165" s="263"/>
      <c r="K165" s="277"/>
      <c r="L165" s="249"/>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49"/>
      <c r="D166" s="275" t="s">
        <v>87</v>
      </c>
      <c r="E166" s="275" t="s">
        <v>87</v>
      </c>
      <c r="F166" s="275" t="s">
        <v>87</v>
      </c>
      <c r="G166" s="252"/>
      <c r="H166" s="277"/>
      <c r="I166" s="252"/>
      <c r="J166" s="263"/>
      <c r="K166" s="277"/>
      <c r="L166" s="249"/>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49"/>
      <c r="D167" s="275" t="s">
        <v>87</v>
      </c>
      <c r="E167" s="275" t="s">
        <v>87</v>
      </c>
      <c r="F167" s="275" t="s">
        <v>87</v>
      </c>
      <c r="G167" s="252"/>
      <c r="H167" s="277"/>
      <c r="I167" s="235"/>
      <c r="J167" s="263"/>
      <c r="K167" s="277"/>
      <c r="L167" s="249"/>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49"/>
      <c r="D168" s="275" t="s">
        <v>87</v>
      </c>
      <c r="E168" s="275" t="s">
        <v>87</v>
      </c>
      <c r="F168" s="275" t="s">
        <v>87</v>
      </c>
      <c r="G168" s="252"/>
      <c r="H168" s="277"/>
      <c r="I168" s="252"/>
      <c r="J168" s="263"/>
      <c r="K168" s="277"/>
      <c r="L168" s="249"/>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49"/>
      <c r="D169" s="275"/>
      <c r="E169" s="275"/>
      <c r="F169" s="275"/>
      <c r="G169" s="252"/>
      <c r="H169" s="277"/>
      <c r="I169" s="252"/>
      <c r="J169" s="263"/>
      <c r="K169" s="277"/>
      <c r="L169" s="249"/>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49"/>
      <c r="C170" s="249"/>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49"/>
      <c r="D171" s="275"/>
      <c r="E171" s="276"/>
      <c r="F171" s="277">
        <f>H54</f>
        <v>0</v>
      </c>
      <c r="G171" s="263"/>
      <c r="H171" s="277"/>
      <c r="I171" s="252"/>
      <c r="J171" s="263"/>
      <c r="K171" s="277"/>
      <c r="L171" s="249"/>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49"/>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49"/>
      <c r="C173" s="249"/>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437" t="s">
        <v>51</v>
      </c>
      <c r="F174" s="252"/>
      <c r="G174" s="252"/>
      <c r="H174" s="267" t="str">
        <f>$H$53</f>
        <v>NEDO事業の従事時間(h/月)</v>
      </c>
      <c r="I174" s="249"/>
      <c r="J174" s="230"/>
      <c r="K174" s="232">
        <f>$H$54</f>
        <v>0</v>
      </c>
      <c r="L174" s="219"/>
      <c r="M174" s="219"/>
      <c r="N174" s="461"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445" t="str">
        <f>TEXT($B$58*$F$58-G58,"###.00")&amp;" /固定除く"</f>
        <v>.00 /固定除く</v>
      </c>
      <c r="C175" s="438"/>
      <c r="D175" s="438"/>
      <c r="E175" s="438"/>
      <c r="F175" s="300" t="str">
        <f>H174&amp;" "&amp;K$174&amp;" + "&amp;$I$53&amp;" "&amp;$I$54</f>
        <v>NEDO事業の従事時間(h/月) 0 + 他の公的事業従事時間(h/月) 0</v>
      </c>
      <c r="G175" s="291"/>
      <c r="H175" s="292"/>
      <c r="I175" s="292"/>
      <c r="J175" s="292"/>
      <c r="K175" s="292"/>
      <c r="L175" s="292"/>
      <c r="M175" s="219"/>
      <c r="N175" s="461"/>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49"/>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49"/>
      <c r="C177" s="249"/>
      <c r="D177" s="275"/>
      <c r="E177" s="219"/>
      <c r="F177" s="266"/>
      <c r="G177" s="277"/>
      <c r="H177" s="249"/>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437" t="s">
        <v>51</v>
      </c>
      <c r="F178" s="252"/>
      <c r="G178" s="252"/>
      <c r="H178" s="267" t="str">
        <f>$H$53</f>
        <v>NEDO事業の従事時間(h/月)</v>
      </c>
      <c r="I178" s="249"/>
      <c r="J178" s="230"/>
      <c r="K178" s="232">
        <f>$H$54</f>
        <v>0</v>
      </c>
      <c r="L178" s="219"/>
      <c r="M178" s="219"/>
      <c r="N178" s="461"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445" t="str">
        <f>TEXT($B$58*$F$58-G58,"###.00")&amp;" /固定除く"</f>
        <v>.00 /固定除く</v>
      </c>
      <c r="C179" s="438"/>
      <c r="D179" s="438"/>
      <c r="E179" s="438"/>
      <c r="F179" s="300" t="str">
        <f>H178&amp;" "&amp;K$174&amp;" + "&amp;$I$53&amp;" "&amp;$I$54</f>
        <v>NEDO事業の従事時間(h/月) 0 + 他の公的事業従事時間(h/月) 0</v>
      </c>
      <c r="G179" s="291"/>
      <c r="H179" s="292"/>
      <c r="I179" s="292"/>
      <c r="J179" s="292"/>
      <c r="K179" s="292"/>
      <c r="L179" s="292"/>
      <c r="M179" s="219"/>
      <c r="N179" s="461"/>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49"/>
      <c r="D180" s="275"/>
      <c r="E180" s="219"/>
      <c r="F180" s="266"/>
      <c r="G180" s="280" t="s">
        <v>61</v>
      </c>
      <c r="H180" s="249"/>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49"/>
      <c r="D181" s="257"/>
      <c r="E181" s="257"/>
      <c r="F181" s="319" t="str">
        <f>$O$156</f>
        <v>所定労働時間(h/月)</v>
      </c>
      <c r="G181" s="437" t="s">
        <v>51</v>
      </c>
      <c r="H181" s="252"/>
      <c r="I181" s="252"/>
      <c r="J181" s="267" t="str">
        <f>$H$53</f>
        <v>NEDO事業の従事時間(h/月)</v>
      </c>
      <c r="K181" s="249"/>
      <c r="L181" s="230"/>
      <c r="M181" s="443">
        <f>$H$54</f>
        <v>0</v>
      </c>
      <c r="N181" s="444"/>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445" t="str">
        <f>"( "&amp;H58+I58</f>
        <v>( 0</v>
      </c>
      <c r="C182" s="438"/>
      <c r="D182" s="320"/>
      <c r="E182" s="275"/>
      <c r="F182" s="288" t="str">
        <f>"ー　 "&amp;B58*F58-G58+D58&amp;"/固定含む )"</f>
        <v>ー　 0/固定含む )</v>
      </c>
      <c r="G182" s="438"/>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49"/>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49"/>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23</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433">
        <f>O188</f>
        <v>0</v>
      </c>
      <c r="C192" s="434"/>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49"/>
      <c r="D193" s="275"/>
      <c r="E193" s="275"/>
      <c r="F193" s="275"/>
      <c r="G193" s="252"/>
      <c r="H193" s="277"/>
      <c r="I193" s="252"/>
      <c r="J193" s="263"/>
      <c r="K193" s="277"/>
      <c r="L193" s="249"/>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49"/>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23</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433">
        <f>O219</f>
        <v>0</v>
      </c>
      <c r="C223" s="434"/>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49"/>
      <c r="D224" s="275"/>
      <c r="E224" s="275"/>
      <c r="F224" s="275"/>
      <c r="G224" s="252"/>
      <c r="H224" s="277"/>
      <c r="I224" s="252"/>
      <c r="J224" s="263"/>
      <c r="K224" s="277"/>
      <c r="L224" s="249"/>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miAq7QT8qmPMNB5/DNx7yTN0F1lVOa0HrNzI2ZFqLS9jdx458oDtBt66cR+QYOiiBMC08179U6GBvwogVESZVA==" saltValue="BfZwSEdD36+N9EgNRPe06g==" spinCount="100000" sheet="1" formatRows="0" selectLockedCells="1"/>
  <dataConsolidate/>
  <mergeCells count="114">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90:G91"/>
    <mergeCell ref="M90:N90"/>
    <mergeCell ref="B91:C91"/>
    <mergeCell ref="B76:F76"/>
    <mergeCell ref="B78:C78"/>
    <mergeCell ref="B83:D83"/>
    <mergeCell ref="E83:E84"/>
    <mergeCell ref="N83:N84"/>
    <mergeCell ref="B84:D84"/>
    <mergeCell ref="B72:D72"/>
    <mergeCell ref="L60:M60"/>
    <mergeCell ref="L61:M61"/>
    <mergeCell ref="B64:C64"/>
    <mergeCell ref="D64:E64"/>
    <mergeCell ref="B65:C65"/>
    <mergeCell ref="L68:N68"/>
    <mergeCell ref="B87:D87"/>
    <mergeCell ref="E87:E88"/>
    <mergeCell ref="N87:N88"/>
    <mergeCell ref="B88:D88"/>
    <mergeCell ref="B48:C48"/>
    <mergeCell ref="D48:E48"/>
    <mergeCell ref="G48:J48"/>
    <mergeCell ref="A50:Q51"/>
    <mergeCell ref="L48:P48"/>
    <mergeCell ref="O68:P68"/>
    <mergeCell ref="B69:D69"/>
    <mergeCell ref="L69:M69"/>
    <mergeCell ref="B71:F71"/>
    <mergeCell ref="G71:H71"/>
    <mergeCell ref="J33:Q39"/>
    <mergeCell ref="J40:Q43"/>
    <mergeCell ref="L53:M53"/>
    <mergeCell ref="L54:M54"/>
    <mergeCell ref="L56:M56"/>
    <mergeCell ref="L57:M57"/>
    <mergeCell ref="L58:M58"/>
    <mergeCell ref="L59:M59"/>
    <mergeCell ref="D47:E47"/>
    <mergeCell ref="J47:Q47"/>
    <mergeCell ref="I1:M1"/>
    <mergeCell ref="O1:P1"/>
    <mergeCell ref="R1:R3"/>
    <mergeCell ref="Y1:Y12"/>
    <mergeCell ref="E7:P7"/>
    <mergeCell ref="C8:D8"/>
    <mergeCell ref="A46:Q46"/>
    <mergeCell ref="O10:P10"/>
    <mergeCell ref="A11:A12"/>
    <mergeCell ref="B11:B12"/>
    <mergeCell ref="C11:C12"/>
    <mergeCell ref="D11:G11"/>
    <mergeCell ref="H11:H12"/>
    <mergeCell ref="I11:I12"/>
    <mergeCell ref="J11:Q12"/>
    <mergeCell ref="A9:A10"/>
    <mergeCell ref="E9:H9"/>
    <mergeCell ref="I9:J9"/>
    <mergeCell ref="N9:P9"/>
    <mergeCell ref="C10:D10"/>
    <mergeCell ref="E10:F10"/>
    <mergeCell ref="J13:Q18"/>
    <mergeCell ref="J19:Q25"/>
    <mergeCell ref="J26:Q32"/>
    <mergeCell ref="E8:H8"/>
    <mergeCell ref="N8:P8"/>
    <mergeCell ref="E6:P6"/>
    <mergeCell ref="C7:D7"/>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s>
  <phoneticPr fontId="2"/>
  <conditionalFormatting sqref="A13:I43">
    <cfRule type="expression" dxfId="223" priority="91">
      <formula>OR($C13="休暇",$C13="休日")</formula>
    </cfRule>
  </conditionalFormatting>
  <conditionalFormatting sqref="B13:B43">
    <cfRule type="expression" dxfId="222" priority="89">
      <formula>$B13="日"</formula>
    </cfRule>
    <cfRule type="expression" dxfId="221" priority="90">
      <formula>$B13="土"</formula>
    </cfRule>
  </conditionalFormatting>
  <conditionalFormatting sqref="B64 B68 F68 B71">
    <cfRule type="expression" dxfId="220" priority="35">
      <formula>OR($N$54="管理職",$N$54="裁量労働制",$N$54="固定残業制")</formula>
    </cfRule>
  </conditionalFormatting>
  <conditionalFormatting sqref="B64 B68 F68">
    <cfRule type="expression" dxfId="219" priority="3">
      <formula>OR($N$54="(大学・国研等)管理職",$N$54="(大学・国研等)裁量労働制")</formula>
    </cfRule>
  </conditionalFormatting>
  <conditionalFormatting sqref="B76">
    <cfRule type="expression" dxfId="218" priority="15">
      <formula>OR($N$54="管理職",$N$54="裁量労働制")</formula>
    </cfRule>
  </conditionalFormatting>
  <conditionalFormatting sqref="B77">
    <cfRule type="expression" dxfId="217" priority="29">
      <formula>OR($N$54="管理職",$N$54="裁量労働制")</formula>
    </cfRule>
  </conditionalFormatting>
  <conditionalFormatting sqref="B80">
    <cfRule type="expression" dxfId="216" priority="27">
      <formula>$N$54="固定残業制"</formula>
    </cfRule>
  </conditionalFormatting>
  <conditionalFormatting sqref="B83 B87 B90">
    <cfRule type="expression" dxfId="215" priority="24">
      <formula>$N$54="固定残業制"</formula>
    </cfRule>
  </conditionalFormatting>
  <conditionalFormatting sqref="B84 B88 B91">
    <cfRule type="expression" dxfId="214" priority="21">
      <formula>$N$54="固定残業制"</formula>
    </cfRule>
  </conditionalFormatting>
  <conditionalFormatting sqref="B65:C65 B69:C69 F69 B72:C72 B78:C78">
    <cfRule type="expression" dxfId="213" priority="9">
      <formula>OR($N$54="管理職",$N$54="裁量労働制")</formula>
    </cfRule>
  </conditionalFormatting>
  <conditionalFormatting sqref="B65:C65 B69:C69 F69 B72:C72">
    <cfRule type="expression" dxfId="212" priority="33">
      <formula>OR($N$54="管理職",$N$54="裁量労働制",$N$54="固定残業制")</formula>
    </cfRule>
  </conditionalFormatting>
  <conditionalFormatting sqref="B65:C65 B69:C69 F69">
    <cfRule type="expression" dxfId="211" priority="2">
      <formula>OR($N$54="(大学・国研等)管理職",$N$54="(大学・国研等)裁量労働制")</formula>
    </cfRule>
  </conditionalFormatting>
  <conditionalFormatting sqref="B69:D69">
    <cfRule type="expression" dxfId="210" priority="7">
      <formula>OR($N$54="管理職",$N$54="裁量労働制",$N$54="固定残業制",$N$54="(大学・国研等)管理職",$N$54="(大学・国研等)裁量労働制")</formula>
    </cfRule>
  </conditionalFormatting>
  <conditionalFormatting sqref="C64 F64:O64 C68 G68:O68 C71:N71">
    <cfRule type="expression" dxfId="209" priority="14">
      <formula>OR($N$54="管理職",$N$54="裁量労働制",$N$54="固定残業制")</formula>
    </cfRule>
  </conditionalFormatting>
  <conditionalFormatting sqref="C80:L80">
    <cfRule type="expression" dxfId="208" priority="25">
      <formula>$N$54="固定残業制"</formula>
    </cfRule>
  </conditionalFormatting>
  <conditionalFormatting sqref="C83:L83 C90:N90 C87:E87">
    <cfRule type="expression" dxfId="207" priority="18">
      <formula>$N$54="固定残業制"</formula>
    </cfRule>
  </conditionalFormatting>
  <conditionalFormatting sqref="C84:L84 C88:L88 C91:N91">
    <cfRule type="expression" dxfId="206" priority="19">
      <formula>$N$54="固定残業制"</formula>
    </cfRule>
  </conditionalFormatting>
  <conditionalFormatting sqref="C76:N76">
    <cfRule type="expression" dxfId="205" priority="34">
      <formula>OR($N$54="管理職",$N$54="裁量労働制")</formula>
    </cfRule>
  </conditionalFormatting>
  <conditionalFormatting sqref="C78:N78">
    <cfRule type="expression" dxfId="204" priority="32">
      <formula>OR($N$54="管理職",$N$54="裁量労働制")</formula>
    </cfRule>
  </conditionalFormatting>
  <conditionalFormatting sqref="C64:O64 C68 G68:O68">
    <cfRule type="expression" dxfId="203" priority="12">
      <formula>OR($N$54="管理職",$N$54="裁量労働制",$N$54="固定残業制",$N$54="(大学・国研等)管理職",$N$54="(大学・国研等)裁量労働制")</formula>
    </cfRule>
  </conditionalFormatting>
  <conditionalFormatting sqref="D65">
    <cfRule type="expression" dxfId="202" priority="1">
      <formula>OR($N$54="(大学・国研等)管理職",$N$54="(大学・国研等)裁量労働制")</formula>
    </cfRule>
  </conditionalFormatting>
  <conditionalFormatting sqref="D38:E39">
    <cfRule type="expression" dxfId="201" priority="37">
      <formula>OR($C38="休暇",$C38="休日")</formula>
    </cfRule>
  </conditionalFormatting>
  <conditionalFormatting sqref="D65:O65 C69 G69:O69 C72:N72">
    <cfRule type="expression" dxfId="200" priority="11">
      <formula>OR($N$54="管理職",$N$54="裁量労働制",$N$54="固定残業制")</formula>
    </cfRule>
  </conditionalFormatting>
  <conditionalFormatting sqref="D65:O65 C69 G69:O69">
    <cfRule type="expression" dxfId="199" priority="5">
      <formula>OR($N$54="(大学・国研等)管理職",$N$54="(大学・国研等)裁量労働制")</formula>
    </cfRule>
  </conditionalFormatting>
  <conditionalFormatting sqref="E10:F10">
    <cfRule type="expression" dxfId="198" priority="76">
      <formula>OR(I9="管理職/高プロ",I9="固定残業代有",I9="(大学・国研等)管理職/高プロ")</formula>
    </cfRule>
  </conditionalFormatting>
  <conditionalFormatting sqref="F83:L83 H90:N90">
    <cfRule type="expression" dxfId="197" priority="6">
      <formula>$N$54="固定残業制"</formula>
    </cfRule>
  </conditionalFormatting>
  <conditionalFormatting sqref="F87:L87">
    <cfRule type="expression" dxfId="196" priority="20">
      <formula>$N$54="固定残業制"</formula>
    </cfRule>
  </conditionalFormatting>
  <conditionalFormatting sqref="F77:N77">
    <cfRule type="expression" dxfId="195" priority="16">
      <formula>OR($N$54="管理職",$N$54="裁量労働制")</formula>
    </cfRule>
  </conditionalFormatting>
  <conditionalFormatting sqref="G10">
    <cfRule type="expression" dxfId="194" priority="78">
      <formula>OR($I$9="管理職/高プロ",$I$9="固定残業代有",$I$9="(大学・国研等)管理職/高プロ")</formula>
    </cfRule>
  </conditionalFormatting>
  <conditionalFormatting sqref="H2">
    <cfRule type="expression" dxfId="193" priority="85">
      <formula>COUNTA($F$1)=1</formula>
    </cfRule>
  </conditionalFormatting>
  <conditionalFormatting sqref="H10">
    <cfRule type="expression" dxfId="192" priority="74">
      <formula>OR($I$9="管理職/高プロ",$I$9="裁量",$I$9="固定残業代有",$I$9="(大学・国研等)裁量")</formula>
    </cfRule>
  </conditionalFormatting>
  <conditionalFormatting sqref="I9:J9">
    <cfRule type="expression" dxfId="191" priority="87">
      <formula>COUNTA($F$1)=1</formula>
    </cfRule>
  </conditionalFormatting>
  <conditionalFormatting sqref="I1:M1">
    <cfRule type="expression" dxfId="190" priority="88">
      <formula>$I$1&lt;&gt;"-"</formula>
    </cfRule>
  </conditionalFormatting>
  <conditionalFormatting sqref="J10">
    <cfRule type="expression" dxfId="189" priority="75">
      <formula>OR($I$9="管理職/高プロ",$I$9="裁量",$I$9="固定残業代有",$I$9="(大学・国研等)裁量")</formula>
    </cfRule>
  </conditionalFormatting>
  <conditionalFormatting sqref="K10">
    <cfRule type="expression" dxfId="188" priority="77">
      <formula>OR($I$9="裁量",$I$9="固定残業代有",$I$9="(大学・国研等)裁量")</formula>
    </cfRule>
  </conditionalFormatting>
  <conditionalFormatting sqref="M80">
    <cfRule type="expression" dxfId="187" priority="26">
      <formula>$N$54="固定残業制"</formula>
    </cfRule>
  </conditionalFormatting>
  <conditionalFormatting sqref="M83 M87 O90">
    <cfRule type="expression" dxfId="186" priority="23">
      <formula>$N$54="固定残業制"</formula>
    </cfRule>
  </conditionalFormatting>
  <conditionalFormatting sqref="M84 M88 O91">
    <cfRule type="expression" dxfId="185" priority="22">
      <formula>$N$54="固定残業制"</formula>
    </cfRule>
  </conditionalFormatting>
  <conditionalFormatting sqref="N10">
    <cfRule type="expression" dxfId="184" priority="79">
      <formula>OR($I$9="裁量",$I$9="固定残業代有",$I$9="(大学・国研等)裁量")</formula>
    </cfRule>
  </conditionalFormatting>
  <conditionalFormatting sqref="O10">
    <cfRule type="expression" dxfId="183" priority="80">
      <formula>OR($H$2="あり",$Q$2="あり")</formula>
    </cfRule>
  </conditionalFormatting>
  <conditionalFormatting sqref="O76">
    <cfRule type="expression" dxfId="182" priority="31">
      <formula>OR($N$54="管理職",$N$54="裁量労働制")</formula>
    </cfRule>
  </conditionalFormatting>
  <conditionalFormatting sqref="O77">
    <cfRule type="expression" dxfId="181" priority="10">
      <formula>OR(,$N$54="管理職",$N$54="裁量労働制")</formula>
    </cfRule>
  </conditionalFormatting>
  <conditionalFormatting sqref="O78">
    <cfRule type="expression" dxfId="180" priority="28">
      <formula>OR($N$54="管理職",$N$54="裁量労働制")</formula>
    </cfRule>
  </conditionalFormatting>
  <conditionalFormatting sqref="O80 O84 O88">
    <cfRule type="expression" dxfId="179" priority="17">
      <formula>$N$54="固定残業制"</formula>
    </cfRule>
  </conditionalFormatting>
  <conditionalFormatting sqref="P64 D68 O68:P68">
    <cfRule type="expression" dxfId="178" priority="4">
      <formula>OR($N$54="(大学・国研等)管理職",$N$54="(大学・国研等)裁量労働制")</formula>
    </cfRule>
  </conditionalFormatting>
  <conditionalFormatting sqref="P64 D68 P68 O71">
    <cfRule type="expression" dxfId="177" priority="13">
      <formula>OR($N$54="管理職",$N$54="裁量労働制",$N$54="固定残業制")</formula>
    </cfRule>
  </conditionalFormatting>
  <conditionalFormatting sqref="P65 P69 O72">
    <cfRule type="expression" dxfId="176" priority="8">
      <formula>OR($N$54="管理職",$N$54="裁量労働制",$N$54="固定残業制")</formula>
    </cfRule>
  </conditionalFormatting>
  <conditionalFormatting sqref="P65 P69">
    <cfRule type="expression" dxfId="175" priority="30">
      <formula>OR($N$54="管理職",$N$54="裁量労働制",$N$54="(大学・国研等)管理職",$N$54="(大学・国研等)裁量労働制")</formula>
    </cfRule>
  </conditionalFormatting>
  <conditionalFormatting sqref="Q2">
    <cfRule type="expression" dxfId="174" priority="86">
      <formula>COUNTA($F$1)=1</formula>
    </cfRule>
  </conditionalFormatting>
  <conditionalFormatting sqref="Q10">
    <cfRule type="expression" dxfId="173" priority="81">
      <formula>OR($H$2="あり",$Q$2="あり")</formula>
    </cfRule>
  </conditionalFormatting>
  <conditionalFormatting sqref="AI1">
    <cfRule type="expression" dxfId="169" priority="92">
      <formula>COUNTIF(AI2:AI26,"○")=COUNTA($AH$2:$AH$26)</formula>
    </cfRule>
  </conditionalFormatting>
  <dataValidations count="8">
    <dataValidation type="custom" allowBlank="1" showInputMessage="1" showErrorMessage="1" sqref="I20" xr:uid="{89B10444-62E8-4E05-BBB6-7C40E8E90DA1}">
      <formula1>IF($C20="休日",I20="",I20&gt;"*")</formula1>
    </dataValidation>
    <dataValidation type="list" allowBlank="1" showInputMessage="1" showErrorMessage="1" sqref="H2 Q2" xr:uid="{096926FE-24B6-45E6-9552-9550471CB3A3}">
      <formula1>"あり,なし"</formula1>
    </dataValidation>
    <dataValidation type="list" allowBlank="1" showInputMessage="1" showErrorMessage="1" sqref="F1:H1" xr:uid="{1E5574DA-C2DF-4A00-981F-6941BCFF9D82}">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4CAC9B8A-27D0-4518-9FCB-4ACEAE7EA5D4}">
      <formula1>0</formula1>
    </dataValidation>
    <dataValidation type="time" allowBlank="1" showInputMessage="1" showErrorMessage="1" errorTitle="時刻を入力してください。" error="0:00から23:59までの時刻が入力できます。" sqref="H13:H43 F13:F43 D13:D43" xr:uid="{16E7CF92-8969-4EB4-BA41-61100AAA868E}">
      <formula1>0</formula1>
      <formula2>0.999988425925926</formula2>
    </dataValidation>
    <dataValidation type="list" allowBlank="1" showInputMessage="1" showErrorMessage="1" sqref="N55:P55" xr:uid="{9BA6F3FE-EF60-4C36-956D-65DA181A7FA2}">
      <formula1>"管理職,裁量労働制,固定残業制,一般従業員,エフォート"</formula1>
    </dataValidation>
    <dataValidation type="list" imeMode="on" allowBlank="1" sqref="I9:J9" xr:uid="{C183BF47-15F1-45D8-ABB4-CC0114E802A2}">
      <formula1>"通常勤務,管理職/高プロ,裁量,固定残業代有,出向,(大学・国研等)管理職/高プロ,(大学・国研等)裁量,その他"</formula1>
    </dataValidation>
    <dataValidation type="list" allowBlank="1" showInputMessage="1" showErrorMessage="1" sqref="C13:C43" xr:uid="{434AA252-DC4C-4D3C-9373-2D1412863EFD}">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3B882A84-D305-4DD1-9165-4FAC2D19961B}">
            <xm:f>NOT(ISERROR(SEARCH("✕",S13)))</xm:f>
            <xm:f>"✕"</xm:f>
            <x14:dxf>
              <font>
                <b/>
                <i val="0"/>
                <color rgb="FFFF0000"/>
              </font>
              <fill>
                <patternFill patternType="none">
                  <bgColor auto="1"/>
                </patternFill>
              </fill>
            </x14:dxf>
          </x14:cfRule>
          <xm:sqref>S13:V43</xm:sqref>
        </x14:conditionalFormatting>
        <x14:conditionalFormatting xmlns:xm="http://schemas.microsoft.com/office/excel/2006/main">
          <x14:cfRule type="containsText" priority="84" operator="containsText" id="{0E989EF4-A604-4ACE-ABFD-73A59102F3BB}">
            <xm:f>NOT(ISERROR(SEARCH("✕",S1)))</xm:f>
            <xm:f>"✕"</xm:f>
            <x14:dxf>
              <font>
                <b/>
                <i val="0"/>
                <color rgb="FFFF0000"/>
              </font>
              <fill>
                <patternFill patternType="none">
                  <bgColor auto="1"/>
                </patternFill>
              </fill>
            </x14:dxf>
          </x14:cfRule>
          <xm:sqref>S1:X12 AG1:AG43 W13:Y44</xm:sqref>
        </x14:conditionalFormatting>
        <x14:conditionalFormatting xmlns:xm="http://schemas.microsoft.com/office/excel/2006/main">
          <x14:cfRule type="containsText" priority="82" operator="containsText" id="{604E1AC5-A063-44C4-9B48-4E83DD6D1890}">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36" operator="containsText" id="{F257223A-76CF-460D-985C-926230C93DDD}">
            <xm:f>NOT(ISERROR(SEARCH("✕",AI2)))</xm:f>
            <xm:f>"✕"</xm:f>
            <x14:dxf>
              <font>
                <b/>
                <i val="0"/>
                <color rgb="FFFF0000"/>
              </font>
              <fill>
                <patternFill patternType="none">
                  <bgColor auto="1"/>
                </patternFill>
              </fill>
            </x14:dxf>
          </x14:cfRule>
          <xm:sqref>AI2:AI22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（週単位）週報202504</vt:lpstr>
      <vt:lpstr>（週単位）週報202505</vt:lpstr>
      <vt:lpstr>（週単位）週報202506</vt:lpstr>
      <vt:lpstr>（週単位）週報202507</vt:lpstr>
      <vt:lpstr>（週単位）週報202508</vt:lpstr>
      <vt:lpstr>（週単位）週報202509</vt:lpstr>
      <vt:lpstr>（週単位）週報202510</vt:lpstr>
      <vt:lpstr>（週単位）週報202511</vt:lpstr>
      <vt:lpstr>（週単位）週報202512</vt:lpstr>
      <vt:lpstr>（週単位）週報202601</vt:lpstr>
      <vt:lpstr>（週単位）週報202602</vt:lpstr>
      <vt:lpstr>（週単位）週報202603</vt:lpstr>
      <vt:lpstr>'（週単位）週報202504'!Print_Area</vt:lpstr>
      <vt:lpstr>'（週単位）週報202505'!Print_Area</vt:lpstr>
      <vt:lpstr>'（週単位）週報202506'!Print_Area</vt:lpstr>
      <vt:lpstr>'（週単位）週報202507'!Print_Area</vt:lpstr>
      <vt:lpstr>'（週単位）週報202508'!Print_Area</vt:lpstr>
      <vt:lpstr>'（週単位）週報202509'!Print_Area</vt:lpstr>
      <vt:lpstr>'（週単位）週報202510'!Print_Area</vt:lpstr>
      <vt:lpstr>'（週単位）週報202511'!Print_Area</vt:lpstr>
      <vt:lpstr>'（週単位）週報202512'!Print_Area</vt:lpstr>
      <vt:lpstr>'（週単位）週報202601'!Print_Area</vt:lpstr>
      <vt:lpstr>'（週単位）週報202602'!Print_Area</vt:lpstr>
      <vt:lpstr>'（週単位）週報202603'!Print_Area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