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CA35F7C3-2428-492C-BE3C-371FE9D4634F}" xr6:coauthVersionLast="47" xr6:coauthVersionMax="47" xr10:uidLastSave="{00000000-0000-0000-0000-000000000000}"/>
  <bookViews>
    <workbookView xWindow="-120" yWindow="-16320" windowWidth="29040" windowHeight="15840" xr2:uid="{F0CF7462-C56F-4B0A-8047-9422B17A0581}"/>
  </bookViews>
  <sheets>
    <sheet name="（日報）従事日誌202504" sheetId="66" r:id="rId1"/>
    <sheet name="（日報）従事日誌202505" sheetId="67" r:id="rId2"/>
    <sheet name="（日報）従事日誌202506" sheetId="68" r:id="rId3"/>
    <sheet name="（日報）従事日誌202507" sheetId="69" r:id="rId4"/>
    <sheet name="（日報）従事日誌202508" sheetId="70" r:id="rId5"/>
    <sheet name="（日報）従事日誌202509" sheetId="71" r:id="rId6"/>
    <sheet name="（日報）従事日誌202510" sheetId="72" r:id="rId7"/>
    <sheet name="（日報）従事日誌202511" sheetId="73" r:id="rId8"/>
    <sheet name="（日報）従事日誌202512" sheetId="74" r:id="rId9"/>
    <sheet name="（日報）従事日誌202601" sheetId="75" r:id="rId10"/>
    <sheet name="（日報）従事日誌202602" sheetId="76" r:id="rId11"/>
    <sheet name="（日報）従事日誌202603" sheetId="77" r:id="rId12"/>
  </sheets>
  <definedNames>
    <definedName name="_xlnm.Print_Area" localSheetId="0">'（日報）従事日誌202504'!$A$1:$Q$51</definedName>
    <definedName name="_xlnm.Print_Area" localSheetId="1">'（日報）従事日誌202505'!$A$1:$Q$51</definedName>
    <definedName name="_xlnm.Print_Area" localSheetId="2">'（日報）従事日誌202506'!$A$1:$Q$51</definedName>
    <definedName name="_xlnm.Print_Area" localSheetId="3">'（日報）従事日誌202507'!$A$1:$Q$51</definedName>
    <definedName name="_xlnm.Print_Area" localSheetId="4">'（日報）従事日誌202508'!$A$1:$Q$51</definedName>
    <definedName name="_xlnm.Print_Area" localSheetId="5">'（日報）従事日誌202509'!$A$1:$Q$51</definedName>
    <definedName name="_xlnm.Print_Area" localSheetId="6">'（日報）従事日誌202510'!$A$1:$Q$51</definedName>
    <definedName name="_xlnm.Print_Area" localSheetId="7">'（日報）従事日誌202511'!$A$1:$Q$51</definedName>
    <definedName name="_xlnm.Print_Area" localSheetId="8">'（日報）従事日誌202512'!$A$1:$Q$51</definedName>
    <definedName name="_xlnm.Print_Area" localSheetId="9">'（日報）従事日誌202601'!$A$1:$Q$51</definedName>
    <definedName name="_xlnm.Print_Area" localSheetId="10">'（日報）従事日誌202602'!$A$1:$Q$51</definedName>
    <definedName name="_xlnm.Print_Area" localSheetId="11">'（日報）従事日誌202603'!$A$1:$Q$51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77" l="1" a="1"/>
  <c r="AI18" i="77"/>
  <c r="AI18" i="76" a="1"/>
  <c r="AI18" i="76"/>
  <c r="AI18" i="75" a="1"/>
  <c r="AI18" i="75"/>
  <c r="AI18" i="74" a="1"/>
  <c r="AI18" i="74"/>
  <c r="AI18" i="73" a="1"/>
  <c r="AI18" i="73"/>
  <c r="AI18" i="72" a="1"/>
  <c r="AI18" i="72"/>
  <c r="AI18" i="71" a="1"/>
  <c r="AI18" i="71"/>
  <c r="AI18" i="70" a="1"/>
  <c r="AI18" i="70"/>
  <c r="AI18" i="69" a="1"/>
  <c r="AI18" i="69"/>
  <c r="AI18" i="68" a="1"/>
  <c r="AI18" i="68"/>
  <c r="AI18" i="67" a="1"/>
  <c r="AI18" i="67"/>
  <c r="AI18" i="66" a="1"/>
  <c r="AI18" i="66"/>
  <c r="Q1" i="77"/>
  <c r="Q1" i="76"/>
  <c r="Q1" i="75"/>
  <c r="Q1" i="74"/>
  <c r="Q1" i="73"/>
  <c r="Q1" i="72"/>
  <c r="Q1" i="71"/>
  <c r="Q1" i="70"/>
  <c r="Q1" i="69"/>
  <c r="Q1" i="68"/>
  <c r="Q1" i="67"/>
  <c r="Q1" i="66"/>
  <c r="J222" i="77"/>
  <c r="B218" i="77"/>
  <c r="J191" i="77"/>
  <c r="B187" i="77"/>
  <c r="J181" i="77"/>
  <c r="F181" i="77"/>
  <c r="H178" i="77"/>
  <c r="B178" i="77"/>
  <c r="H174" i="77"/>
  <c r="B174" i="77"/>
  <c r="B171" i="77"/>
  <c r="N163" i="77"/>
  <c r="K163" i="77"/>
  <c r="O160" i="77"/>
  <c r="J160" i="77"/>
  <c r="B157" i="77"/>
  <c r="F156" i="77"/>
  <c r="B156" i="77"/>
  <c r="H138" i="77"/>
  <c r="B138" i="77"/>
  <c r="B133" i="77"/>
  <c r="O129" i="77"/>
  <c r="J129" i="77"/>
  <c r="B126" i="77"/>
  <c r="F125" i="77"/>
  <c r="B125" i="77"/>
  <c r="H107" i="77"/>
  <c r="B107" i="77"/>
  <c r="N102" i="77"/>
  <c r="J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A61" i="77"/>
  <c r="A60" i="77"/>
  <c r="A56" i="77"/>
  <c r="N54" i="77" a="1"/>
  <c r="N54" i="77" s="1"/>
  <c r="J54" i="77"/>
  <c r="I54" i="77"/>
  <c r="H54" i="77"/>
  <c r="F102" i="77" s="1"/>
  <c r="G54" i="77"/>
  <c r="E54" i="77"/>
  <c r="D54" i="77"/>
  <c r="B54" i="77"/>
  <c r="A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A61" i="76"/>
  <c r="A60" i="76"/>
  <c r="A56" i="76"/>
  <c r="N54" i="76" a="1"/>
  <c r="N54" i="76" s="1"/>
  <c r="J54" i="76"/>
  <c r="I54" i="76"/>
  <c r="H54" i="76"/>
  <c r="F102" i="76" s="1"/>
  <c r="G54" i="76"/>
  <c r="E54" i="76"/>
  <c r="D54" i="76"/>
  <c r="B54" i="76"/>
  <c r="A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N102" i="75"/>
  <c r="J102" i="75"/>
  <c r="B102" i="75"/>
  <c r="O99"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J61" i="75"/>
  <c r="A61" i="75"/>
  <c r="A60" i="75"/>
  <c r="A56" i="75"/>
  <c r="N54" i="75" a="1"/>
  <c r="N54" i="75" s="1"/>
  <c r="J54" i="75"/>
  <c r="I54" i="75"/>
  <c r="H54" i="75"/>
  <c r="F102" i="75" s="1"/>
  <c r="G54" i="75"/>
  <c r="E54" i="75"/>
  <c r="D54" i="75"/>
  <c r="B54" i="75"/>
  <c r="A54" i="75"/>
  <c r="J222" i="74"/>
  <c r="B218" i="74"/>
  <c r="J191" i="74"/>
  <c r="B187" i="74"/>
  <c r="J181" i="74"/>
  <c r="F181" i="74"/>
  <c r="H178" i="74"/>
  <c r="B178" i="74"/>
  <c r="H174" i="74"/>
  <c r="B174" i="74"/>
  <c r="B171" i="74"/>
  <c r="N163" i="74"/>
  <c r="K163" i="74"/>
  <c r="O160" i="74"/>
  <c r="J160" i="74"/>
  <c r="B157" i="74"/>
  <c r="F156" i="74"/>
  <c r="B156" i="74"/>
  <c r="H138" i="74"/>
  <c r="B138" i="74"/>
  <c r="B133" i="74"/>
  <c r="O129" i="74"/>
  <c r="J129" i="74"/>
  <c r="M126" i="74"/>
  <c r="B126" i="74"/>
  <c r="F125" i="74"/>
  <c r="B125" i="74"/>
  <c r="H107" i="74"/>
  <c r="B107" i="74"/>
  <c r="J102" i="74"/>
  <c r="B102" i="74"/>
  <c r="M98" i="74"/>
  <c r="J98" i="74"/>
  <c r="B95" i="74"/>
  <c r="F94" i="74"/>
  <c r="B94" i="74"/>
  <c r="G91" i="74" a="1"/>
  <c r="G91" i="74" s="1"/>
  <c r="C91" i="74" a="1"/>
  <c r="C91" i="74" s="1"/>
  <c r="N90" i="74" a="1"/>
  <c r="N90" i="74" s="1"/>
  <c r="N88" i="74"/>
  <c r="N88" i="74" a="1"/>
  <c r="E88" i="74"/>
  <c r="E88" i="74" a="1"/>
  <c r="C88" i="74"/>
  <c r="C88" i="74" a="1"/>
  <c r="N84" i="74" a="1"/>
  <c r="N84" i="74" s="1"/>
  <c r="E84" i="74" a="1"/>
  <c r="E84" i="74" s="1"/>
  <c r="C84" i="74" a="1"/>
  <c r="C84" i="74" s="1"/>
  <c r="P66" i="74" a="1"/>
  <c r="P66" i="74" s="1"/>
  <c r="E60" i="74"/>
  <c r="G58" i="74"/>
  <c r="B58" i="74"/>
  <c r="I57" i="74"/>
  <c r="E57" i="74"/>
  <c r="G56" i="74"/>
  <c r="B56" i="74"/>
  <c r="N54" i="74"/>
  <c r="N54" i="74" a="1"/>
  <c r="J54" i="74"/>
  <c r="J60" i="74" s="1"/>
  <c r="I54" i="74"/>
  <c r="H54" i="74"/>
  <c r="H61" i="74" s="1"/>
  <c r="G54" i="74"/>
  <c r="E54" i="74"/>
  <c r="D54" i="74"/>
  <c r="B54" i="74"/>
  <c r="A54" i="74"/>
  <c r="D53" i="74" a="1"/>
  <c r="D53" i="74" s="1"/>
  <c r="J222" i="73"/>
  <c r="B218" i="73"/>
  <c r="J191" i="73"/>
  <c r="B187" i="73"/>
  <c r="J181" i="73"/>
  <c r="F181" i="73"/>
  <c r="H178" i="73"/>
  <c r="B178" i="73"/>
  <c r="H174" i="73"/>
  <c r="B174" i="73"/>
  <c r="B171" i="73"/>
  <c r="N163" i="73"/>
  <c r="K163" i="73"/>
  <c r="O160" i="73"/>
  <c r="J160" i="73"/>
  <c r="B157" i="73"/>
  <c r="F156" i="73"/>
  <c r="B156" i="73"/>
  <c r="H138" i="73"/>
  <c r="B138" i="73"/>
  <c r="B133" i="73"/>
  <c r="O129" i="73"/>
  <c r="J129" i="73"/>
  <c r="B126" i="73"/>
  <c r="F125" i="73"/>
  <c r="B125" i="73"/>
  <c r="H107" i="73"/>
  <c r="B107" i="73"/>
  <c r="N102" i="73"/>
  <c r="J102" i="73"/>
  <c r="F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A61" i="73"/>
  <c r="A60" i="73"/>
  <c r="A56" i="73"/>
  <c r="N54" i="73" a="1"/>
  <c r="N54" i="73" s="1"/>
  <c r="J54" i="73"/>
  <c r="I54" i="73"/>
  <c r="H54" i="73"/>
  <c r="H60" i="73" s="1"/>
  <c r="G54" i="73"/>
  <c r="E54" i="73"/>
  <c r="D54" i="73"/>
  <c r="B54" i="73"/>
  <c r="A54" i="73"/>
  <c r="J222" i="72"/>
  <c r="B218" i="72"/>
  <c r="J191" i="72"/>
  <c r="B187" i="72"/>
  <c r="J181" i="72"/>
  <c r="F181" i="72"/>
  <c r="H178" i="72"/>
  <c r="B178" i="72"/>
  <c r="H174" i="72"/>
  <c r="B174" i="72"/>
  <c r="B171" i="72"/>
  <c r="N163" i="72"/>
  <c r="N71" i="72" s="1" a="1"/>
  <c r="N71" i="72" s="1"/>
  <c r="K163" i="72"/>
  <c r="O160" i="72"/>
  <c r="J160" i="72"/>
  <c r="B157" i="72"/>
  <c r="F156" i="72"/>
  <c r="B156" i="72"/>
  <c r="H138" i="72"/>
  <c r="B138" i="72"/>
  <c r="B133" i="72"/>
  <c r="O129" i="72"/>
  <c r="J129" i="72"/>
  <c r="B126" i="72"/>
  <c r="F125" i="72"/>
  <c r="B125" i="72"/>
  <c r="H107" i="72"/>
  <c r="B107" i="72"/>
  <c r="N102" i="72"/>
  <c r="J102" i="72"/>
  <c r="B102" i="72"/>
  <c r="O99" i="72"/>
  <c r="M98" i="72"/>
  <c r="J98" i="72"/>
  <c r="B95" i="72"/>
  <c r="F94" i="72"/>
  <c r="B94" i="72"/>
  <c r="G91" i="72" a="1"/>
  <c r="G91" i="72" s="1"/>
  <c r="C91" i="72" a="1"/>
  <c r="C91" i="72" s="1"/>
  <c r="N90" i="72" a="1"/>
  <c r="N90" i="72" s="1"/>
  <c r="N88" i="72" a="1"/>
  <c r="N88" i="72" s="1"/>
  <c r="E88" i="72" a="1"/>
  <c r="E88" i="72" s="1"/>
  <c r="C88" i="72" a="1"/>
  <c r="C88" i="72" s="1"/>
  <c r="N84" i="72" a="1"/>
  <c r="N84" i="72" s="1"/>
  <c r="E84" i="72" a="1"/>
  <c r="E84" i="72" s="1"/>
  <c r="C84" i="72" a="1"/>
  <c r="C84" i="72" s="1"/>
  <c r="P66" i="72" a="1"/>
  <c r="P66" i="72" s="1"/>
  <c r="J61" i="72"/>
  <c r="A61" i="72"/>
  <c r="A60" i="72"/>
  <c r="A56" i="72"/>
  <c r="N54" i="72" a="1"/>
  <c r="N54" i="72" s="1"/>
  <c r="J54" i="72"/>
  <c r="I54" i="72"/>
  <c r="H54" i="72"/>
  <c r="F102" i="72" s="1"/>
  <c r="G54" i="72"/>
  <c r="E54" i="72"/>
  <c r="D54" i="72"/>
  <c r="B54" i="72"/>
  <c r="A54" i="72"/>
  <c r="J222" i="71"/>
  <c r="B218" i="71"/>
  <c r="J191" i="71"/>
  <c r="B187" i="71"/>
  <c r="J181" i="71"/>
  <c r="F181" i="71"/>
  <c r="H178" i="71"/>
  <c r="B178" i="71"/>
  <c r="H174" i="71"/>
  <c r="B174" i="71"/>
  <c r="B171" i="71"/>
  <c r="N163" i="71"/>
  <c r="K163" i="71"/>
  <c r="O160" i="71"/>
  <c r="J160" i="71"/>
  <c r="B157" i="71"/>
  <c r="F156" i="71"/>
  <c r="B156" i="71"/>
  <c r="H138" i="71"/>
  <c r="B138" i="71"/>
  <c r="B133" i="71"/>
  <c r="O129" i="71"/>
  <c r="J129" i="71"/>
  <c r="B126" i="71"/>
  <c r="F125" i="71"/>
  <c r="B125" i="71"/>
  <c r="H107" i="71"/>
  <c r="B107" i="71"/>
  <c r="J102" i="71"/>
  <c r="B102" i="71"/>
  <c r="M98" i="71"/>
  <c r="J98" i="71"/>
  <c r="B95" i="71"/>
  <c r="F94" i="71"/>
  <c r="B94" i="71"/>
  <c r="G91" i="71"/>
  <c r="G91" i="71" a="1"/>
  <c r="C91" i="71"/>
  <c r="C91" i="71" a="1"/>
  <c r="N90" i="71"/>
  <c r="N90" i="71" a="1"/>
  <c r="N88" i="71" a="1"/>
  <c r="N88" i="71" s="1"/>
  <c r="E88" i="71" a="1"/>
  <c r="E88" i="71" s="1"/>
  <c r="C88" i="71" a="1"/>
  <c r="C88" i="71" s="1"/>
  <c r="N84" i="71" a="1"/>
  <c r="N84" i="71" s="1"/>
  <c r="E84" i="71" a="1"/>
  <c r="E84" i="71" s="1"/>
  <c r="C84" i="71" a="1"/>
  <c r="C84" i="71" s="1"/>
  <c r="P66" i="71" a="1"/>
  <c r="P66" i="71" s="1"/>
  <c r="J61" i="71"/>
  <c r="H61" i="71"/>
  <c r="D61" i="71"/>
  <c r="A61" i="71"/>
  <c r="J60" i="71"/>
  <c r="H60" i="71"/>
  <c r="A60" i="71"/>
  <c r="I56" i="71"/>
  <c r="A56" i="71"/>
  <c r="N54" i="71" a="1"/>
  <c r="N54" i="71" s="1"/>
  <c r="F68" i="71" s="1" a="1"/>
  <c r="F68" i="71" s="1"/>
  <c r="J54" i="71"/>
  <c r="I54" i="71"/>
  <c r="H54" i="71"/>
  <c r="G54" i="71"/>
  <c r="E54" i="71"/>
  <c r="D65" i="71" s="1"/>
  <c r="D54" i="71"/>
  <c r="D58" i="71" s="1"/>
  <c r="J157" i="71" s="1"/>
  <c r="B54" i="71"/>
  <c r="B58" i="71" s="1"/>
  <c r="A54" i="71"/>
  <c r="J222" i="70"/>
  <c r="B218" i="70"/>
  <c r="J191" i="70"/>
  <c r="B187" i="70"/>
  <c r="J181" i="70"/>
  <c r="F181" i="70"/>
  <c r="H178" i="70"/>
  <c r="B178" i="70"/>
  <c r="H174" i="70"/>
  <c r="B174" i="70"/>
  <c r="B171" i="70"/>
  <c r="N163" i="70"/>
  <c r="K163" i="70"/>
  <c r="O160" i="70"/>
  <c r="J160" i="70"/>
  <c r="B157" i="70"/>
  <c r="F156" i="70"/>
  <c r="B156" i="70"/>
  <c r="H138" i="70"/>
  <c r="B138" i="70"/>
  <c r="B133" i="70"/>
  <c r="O129" i="70"/>
  <c r="J129" i="70"/>
  <c r="B126" i="70"/>
  <c r="F125" i="70"/>
  <c r="B125" i="70"/>
  <c r="H107" i="70"/>
  <c r="B107" i="70"/>
  <c r="J102" i="70"/>
  <c r="B102"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N54" i="70" a="1"/>
  <c r="N54" i="70" s="1"/>
  <c r="J54" i="70"/>
  <c r="N102" i="70" s="1"/>
  <c r="I54" i="70"/>
  <c r="H54" i="70"/>
  <c r="G54" i="70"/>
  <c r="E54" i="70"/>
  <c r="D54" i="70"/>
  <c r="B54" i="70"/>
  <c r="A54" i="70"/>
  <c r="D53" i="70" a="1"/>
  <c r="D53" i="70" s="1"/>
  <c r="J222" i="69"/>
  <c r="B218" i="69"/>
  <c r="J191" i="69"/>
  <c r="B187" i="69"/>
  <c r="J181" i="69"/>
  <c r="F181" i="69"/>
  <c r="H178" i="69"/>
  <c r="B178" i="69"/>
  <c r="H174" i="69"/>
  <c r="B174" i="69"/>
  <c r="B171" i="69"/>
  <c r="N163" i="69"/>
  <c r="N71" i="69" s="1" a="1"/>
  <c r="N71" i="69" s="1"/>
  <c r="K163" i="69"/>
  <c r="O160" i="69"/>
  <c r="J160" i="69"/>
  <c r="B157" i="69"/>
  <c r="F156" i="69"/>
  <c r="B156" i="69"/>
  <c r="H138" i="69"/>
  <c r="B138" i="69"/>
  <c r="B133" i="69"/>
  <c r="O129" i="69"/>
  <c r="J129" i="69"/>
  <c r="B126" i="69"/>
  <c r="F125" i="69"/>
  <c r="B125" i="69"/>
  <c r="H107" i="69"/>
  <c r="B107" i="69"/>
  <c r="N102" i="69"/>
  <c r="J102" i="69"/>
  <c r="B102" i="69"/>
  <c r="O99"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A61" i="69"/>
  <c r="A60" i="69"/>
  <c r="A56" i="69"/>
  <c r="N54" i="69" a="1"/>
  <c r="N54" i="69" s="1"/>
  <c r="J54" i="69"/>
  <c r="I54" i="69"/>
  <c r="H54" i="69"/>
  <c r="F102" i="69" s="1"/>
  <c r="G54" i="69"/>
  <c r="E54" i="69"/>
  <c r="D54" i="69"/>
  <c r="B54" i="69"/>
  <c r="A54" i="69"/>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M126"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E60" i="68"/>
  <c r="G58" i="68"/>
  <c r="B58" i="68"/>
  <c r="I57" i="68"/>
  <c r="E57" i="68"/>
  <c r="G56" i="68"/>
  <c r="B56" i="68"/>
  <c r="N54" i="68"/>
  <c r="E77" i="68" s="1" a="1"/>
  <c r="E77" i="68" s="1"/>
  <c r="N54" i="68" a="1"/>
  <c r="J54" i="68"/>
  <c r="I54" i="68"/>
  <c r="H54" i="68"/>
  <c r="G54" i="68"/>
  <c r="E54" i="68"/>
  <c r="D54" i="68"/>
  <c r="B54" i="68"/>
  <c r="A54" i="68"/>
  <c r="D53" i="68" a="1"/>
  <c r="D53" i="68" s="1"/>
  <c r="J222" i="67"/>
  <c r="B218" i="67"/>
  <c r="J191" i="67"/>
  <c r="B187" i="67"/>
  <c r="J181" i="67"/>
  <c r="F181" i="67"/>
  <c r="H178" i="67"/>
  <c r="B178" i="67"/>
  <c r="H174" i="67"/>
  <c r="B174" i="67"/>
  <c r="B171" i="67"/>
  <c r="N163" i="67"/>
  <c r="K163" i="67"/>
  <c r="O160" i="67"/>
  <c r="J160" i="67"/>
  <c r="B157" i="67"/>
  <c r="F156" i="67"/>
  <c r="B156" i="67"/>
  <c r="H138" i="67"/>
  <c r="B138" i="67"/>
  <c r="B133" i="67"/>
  <c r="O129" i="67"/>
  <c r="J129" i="67"/>
  <c r="M126" i="67"/>
  <c r="B126" i="67"/>
  <c r="F125" i="67"/>
  <c r="B125" i="67"/>
  <c r="H107" i="67"/>
  <c r="B107" i="67"/>
  <c r="J102" i="67"/>
  <c r="B102"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O64" i="67" a="1"/>
  <c r="O64" i="67" s="1"/>
  <c r="F64" i="67" a="1"/>
  <c r="F64" i="67" s="1"/>
  <c r="A63" i="67" a="1"/>
  <c r="A63" i="67" s="1"/>
  <c r="E60" i="67"/>
  <c r="G58" i="67"/>
  <c r="B58" i="67"/>
  <c r="I57" i="67"/>
  <c r="E57" i="67"/>
  <c r="G56" i="67"/>
  <c r="B56" i="67"/>
  <c r="N54" i="67"/>
  <c r="N54" i="67" a="1"/>
  <c r="J54" i="67"/>
  <c r="J60" i="67" s="1"/>
  <c r="I54" i="67"/>
  <c r="H54" i="67"/>
  <c r="H61" i="67" s="1"/>
  <c r="G54" i="67"/>
  <c r="E54" i="67"/>
  <c r="D54" i="67"/>
  <c r="B54" i="67"/>
  <c r="D53" i="67" a="1"/>
  <c r="D53" i="67" s="1"/>
  <c r="J222" i="66"/>
  <c r="B218" i="66"/>
  <c r="J191" i="66"/>
  <c r="B187" i="66"/>
  <c r="J181" i="66"/>
  <c r="F181" i="66"/>
  <c r="H178" i="66"/>
  <c r="B178" i="66"/>
  <c r="H174" i="66"/>
  <c r="B174" i="66"/>
  <c r="B171" i="66"/>
  <c r="N163" i="66"/>
  <c r="K163" i="66"/>
  <c r="O160" i="66"/>
  <c r="J160" i="66"/>
  <c r="B157" i="66"/>
  <c r="F156" i="66"/>
  <c r="B156" i="66"/>
  <c r="H138" i="66"/>
  <c r="B138" i="66"/>
  <c r="B133" i="66"/>
  <c r="O129" i="66"/>
  <c r="J129" i="66"/>
  <c r="B126" i="66"/>
  <c r="F125" i="66"/>
  <c r="B125" i="66"/>
  <c r="H107" i="66"/>
  <c r="B107" i="66"/>
  <c r="J102" i="66"/>
  <c r="B102" i="66"/>
  <c r="M98" i="66"/>
  <c r="J98" i="66"/>
  <c r="B95" i="66"/>
  <c r="F94" i="66"/>
  <c r="B94" i="66"/>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J61" i="66"/>
  <c r="N54" i="66" a="1"/>
  <c r="N54" i="66" s="1"/>
  <c r="J54" i="66"/>
  <c r="N102" i="66" s="1"/>
  <c r="I54" i="66"/>
  <c r="H54" i="66"/>
  <c r="F102" i="66" s="1"/>
  <c r="G54" i="66"/>
  <c r="E54" i="66"/>
  <c r="D54" i="66"/>
  <c r="B54" i="66"/>
  <c r="V10" i="66" a="1"/>
  <c r="V10" i="66"/>
  <c r="V10" i="67" a="1"/>
  <c r="V10" i="67"/>
  <c r="V10" i="68" a="1"/>
  <c r="V10" i="68"/>
  <c r="V10" i="69" a="1"/>
  <c r="V10" i="69"/>
  <c r="V10" i="70" a="1"/>
  <c r="V10" i="70"/>
  <c r="V10" i="71" a="1"/>
  <c r="V10" i="71"/>
  <c r="V10" i="72" a="1"/>
  <c r="V10" i="72"/>
  <c r="V10" i="73" a="1"/>
  <c r="V10" i="73"/>
  <c r="V10" i="74" a="1"/>
  <c r="V10" i="74"/>
  <c r="V10" i="75" a="1"/>
  <c r="V10" i="75"/>
  <c r="V10" i="76" a="1"/>
  <c r="V10" i="76"/>
  <c r="V10" i="77" a="1"/>
  <c r="V10" i="77" s="1"/>
  <c r="AF43" i="77"/>
  <c r="AE43" i="77" a="1"/>
  <c r="AE43" i="77" s="1"/>
  <c r="AD43" i="77"/>
  <c r="Y43" i="77" a="1"/>
  <c r="Y43" i="77" s="1"/>
  <c r="I43" i="77" a="1"/>
  <c r="I43" i="77" s="1"/>
  <c r="AF42" i="77"/>
  <c r="AE42" i="77"/>
  <c r="AE42" i="77" a="1"/>
  <c r="AD42" i="77"/>
  <c r="AB42" i="77" a="1"/>
  <c r="AB42" i="77" s="1"/>
  <c r="Y42" i="77" a="1"/>
  <c r="Y42" i="77" s="1"/>
  <c r="I42" i="77" a="1"/>
  <c r="I42" i="77" s="1"/>
  <c r="AA42" i="77" s="1" a="1"/>
  <c r="AA42" i="77" s="1"/>
  <c r="AF41" i="77"/>
  <c r="AE41" i="77"/>
  <c r="AE41" i="77" a="1"/>
  <c r="AD41" i="77"/>
  <c r="Y41" i="77" a="1"/>
  <c r="Y41" i="77" s="1"/>
  <c r="I41" i="77" a="1"/>
  <c r="I41" i="77" s="1"/>
  <c r="AB41" i="77" s="1" a="1"/>
  <c r="AB41" i="77" s="1"/>
  <c r="AF40" i="77"/>
  <c r="AE40" i="77"/>
  <c r="AE40" i="77" a="1"/>
  <c r="AD40" i="77"/>
  <c r="AB40" i="77" a="1"/>
  <c r="AB40" i="77" s="1"/>
  <c r="Y40" i="77" a="1"/>
  <c r="Y40" i="77" s="1"/>
  <c r="I40" i="77" a="1"/>
  <c r="I40" i="77" s="1"/>
  <c r="AA40" i="77" s="1" a="1"/>
  <c r="AA40" i="77" s="1"/>
  <c r="AF39" i="77"/>
  <c r="AE39" i="77"/>
  <c r="AE39" i="77" a="1"/>
  <c r="AD39" i="77"/>
  <c r="Y39" i="77" a="1"/>
  <c r="Y39" i="77" s="1"/>
  <c r="I39" i="77" a="1"/>
  <c r="I39" i="77" s="1"/>
  <c r="AB39" i="77" s="1" a="1"/>
  <c r="AB39" i="77" s="1"/>
  <c r="AF38" i="77"/>
  <c r="AE38" i="77"/>
  <c r="AE38" i="77" a="1"/>
  <c r="AD38" i="77"/>
  <c r="Y38" i="77" a="1"/>
  <c r="Y38" i="77" s="1"/>
  <c r="I38" i="77" a="1"/>
  <c r="I38" i="77" s="1"/>
  <c r="AF37" i="77"/>
  <c r="AE37" i="77"/>
  <c r="AE37" i="77" a="1"/>
  <c r="AD37" i="77"/>
  <c r="Y37" i="77" a="1"/>
  <c r="Y37" i="77" s="1"/>
  <c r="I37" i="77" a="1"/>
  <c r="I37" i="77" s="1"/>
  <c r="AF36" i="77"/>
  <c r="AE36" i="77"/>
  <c r="AE36" i="77" a="1"/>
  <c r="AD36" i="77"/>
  <c r="Y36" i="77" a="1"/>
  <c r="Y36" i="77" s="1"/>
  <c r="I36" i="77" a="1"/>
  <c r="I36" i="77" s="1"/>
  <c r="AF35" i="77"/>
  <c r="AE35" i="77"/>
  <c r="AE35" i="77" a="1"/>
  <c r="AD35" i="77"/>
  <c r="Y35" i="77" a="1"/>
  <c r="Y35" i="77" s="1"/>
  <c r="I35" i="77" a="1"/>
  <c r="I35" i="77" s="1"/>
  <c r="AF34" i="77"/>
  <c r="AE34" i="77"/>
  <c r="AE34" i="77" a="1"/>
  <c r="AD34" i="77"/>
  <c r="Y34" i="77" a="1"/>
  <c r="Y34" i="77" s="1"/>
  <c r="I34" i="77" a="1"/>
  <c r="I34" i="77" s="1"/>
  <c r="AF33" i="77"/>
  <c r="AE33" i="77"/>
  <c r="AE33" i="77" a="1"/>
  <c r="AD33" i="77"/>
  <c r="Y33" i="77" a="1"/>
  <c r="Y33" i="77" s="1"/>
  <c r="I33" i="77" a="1"/>
  <c r="I33" i="77" s="1"/>
  <c r="AF32" i="77"/>
  <c r="AE32" i="77"/>
  <c r="AE32" i="77" a="1"/>
  <c r="AD32" i="77"/>
  <c r="Y32" i="77" a="1"/>
  <c r="Y32" i="77" s="1"/>
  <c r="I32" i="77" a="1"/>
  <c r="I32" i="77" s="1"/>
  <c r="AF31" i="77"/>
  <c r="AE31" i="77"/>
  <c r="AE31" i="77" a="1"/>
  <c r="AD31" i="77"/>
  <c r="Y31" i="77" a="1"/>
  <c r="Y31" i="77" s="1"/>
  <c r="I31" i="77" a="1"/>
  <c r="I31" i="77" s="1"/>
  <c r="AF30" i="77"/>
  <c r="AE30" i="77"/>
  <c r="AE30" i="77" a="1"/>
  <c r="AD30" i="77"/>
  <c r="Y30" i="77" a="1"/>
  <c r="Y30" i="77" s="1"/>
  <c r="I30" i="77" a="1"/>
  <c r="I30" i="77" s="1"/>
  <c r="AF29" i="77"/>
  <c r="AE29" i="77"/>
  <c r="AE29" i="77" a="1"/>
  <c r="AD29" i="77"/>
  <c r="Y29" i="77" a="1"/>
  <c r="Y29" i="77" s="1"/>
  <c r="I29" i="77" a="1"/>
  <c r="I29" i="77" s="1"/>
  <c r="AF28" i="77"/>
  <c r="AE28" i="77"/>
  <c r="AE28" i="77" a="1"/>
  <c r="AD28" i="77"/>
  <c r="Y28" i="77" a="1"/>
  <c r="Y28" i="77" s="1"/>
  <c r="I28" i="77" a="1"/>
  <c r="I28" i="77" s="1"/>
  <c r="AF27" i="77"/>
  <c r="AE27" i="77"/>
  <c r="AE27" i="77" a="1"/>
  <c r="AD27" i="77"/>
  <c r="Y27" i="77" a="1"/>
  <c r="Y27" i="77" s="1"/>
  <c r="I27" i="77" a="1"/>
  <c r="I27" i="77" s="1"/>
  <c r="AF26" i="77"/>
  <c r="AE26" i="77"/>
  <c r="AE26" i="77" a="1"/>
  <c r="AD26" i="77"/>
  <c r="Y26" i="77" a="1"/>
  <c r="Y26" i="77" s="1"/>
  <c r="I26" i="77" a="1"/>
  <c r="I26" i="77" s="1"/>
  <c r="AF25" i="77"/>
  <c r="AE25" i="77"/>
  <c r="AE25" i="77" a="1"/>
  <c r="AD25" i="77"/>
  <c r="Y25" i="77" a="1"/>
  <c r="Y25" i="77" s="1"/>
  <c r="I25" i="77" a="1"/>
  <c r="I25" i="77" s="1"/>
  <c r="AF24" i="77"/>
  <c r="AE24" i="77"/>
  <c r="AE24" i="77" a="1"/>
  <c r="AD24" i="77"/>
  <c r="Y24" i="77" a="1"/>
  <c r="Y24" i="77" s="1"/>
  <c r="I24" i="77" a="1"/>
  <c r="I24" i="77" s="1"/>
  <c r="AF23" i="77"/>
  <c r="AE23" i="77"/>
  <c r="AE23" i="77" a="1"/>
  <c r="AD23" i="77"/>
  <c r="Y23" i="77" a="1"/>
  <c r="Y23" i="77" s="1"/>
  <c r="I23" i="77" a="1"/>
  <c r="I23" i="77" s="1"/>
  <c r="AF22" i="77"/>
  <c r="AE22" i="77"/>
  <c r="AE22" i="77" a="1"/>
  <c r="AD22" i="77"/>
  <c r="Y22" i="77" a="1"/>
  <c r="Y22" i="77" s="1"/>
  <c r="I22" i="77" a="1"/>
  <c r="I22" i="77" s="1"/>
  <c r="AI21" i="77" a="1"/>
  <c r="AI21" i="77" s="1"/>
  <c r="AF21" i="77"/>
  <c r="AE21" i="77"/>
  <c r="AE21" i="77" a="1"/>
  <c r="AD21" i="77"/>
  <c r="Y21" i="77" a="1"/>
  <c r="Y21" i="77" s="1"/>
  <c r="I21" i="77" a="1"/>
  <c r="I21" i="77" s="1"/>
  <c r="AF20" i="77"/>
  <c r="AE20" i="77" a="1"/>
  <c r="AE20" i="77" s="1"/>
  <c r="AD20" i="77"/>
  <c r="Y20" i="77"/>
  <c r="Y20" i="77" a="1"/>
  <c r="I20" i="77"/>
  <c r="AB20" i="77" s="1" a="1"/>
  <c r="AB20" i="77" s="1"/>
  <c r="I20" i="77" a="1"/>
  <c r="AF19" i="77"/>
  <c r="AE19" i="77"/>
  <c r="AE19" i="77" a="1"/>
  <c r="AD19" i="77"/>
  <c r="Y19" i="77" a="1"/>
  <c r="Y19" i="77" s="1"/>
  <c r="I19" i="77" a="1"/>
  <c r="I19" i="77" s="1"/>
  <c r="AF18" i="77"/>
  <c r="AE18" i="77"/>
  <c r="AE18" i="77" a="1"/>
  <c r="AD18" i="77"/>
  <c r="Y18" i="77" a="1"/>
  <c r="Y18" i="77" s="1"/>
  <c r="I18" i="77" a="1"/>
  <c r="I18" i="77" s="1"/>
  <c r="AI17" i="77" a="1"/>
  <c r="AI17" i="77" s="1"/>
  <c r="AF17" i="77"/>
  <c r="AE17" i="77"/>
  <c r="AE17" i="77" a="1"/>
  <c r="AD17" i="77"/>
  <c r="Y17" i="77" a="1"/>
  <c r="Y17" i="77" s="1"/>
  <c r="I17" i="77" a="1"/>
  <c r="I17" i="77" s="1"/>
  <c r="AI16" i="77" a="1"/>
  <c r="AI16" i="77" s="1"/>
  <c r="AF16" i="77"/>
  <c r="AE16" i="77"/>
  <c r="AE16" i="77" a="1"/>
  <c r="AD16" i="77"/>
  <c r="Y16" i="77" a="1"/>
  <c r="Y16" i="77" s="1"/>
  <c r="I16" i="77" a="1"/>
  <c r="I16" i="77" s="1"/>
  <c r="AF15" i="77"/>
  <c r="AE15" i="77" a="1"/>
  <c r="AE15" i="77" s="1"/>
  <c r="AD15" i="77"/>
  <c r="Y15" i="77"/>
  <c r="Y15" i="77" a="1"/>
  <c r="I15" i="77"/>
  <c r="AB15" i="77" s="1" a="1"/>
  <c r="AB15" i="77" s="1"/>
  <c r="I15" i="77" a="1"/>
  <c r="AF14" i="77"/>
  <c r="AE14" i="77"/>
  <c r="AE14" i="77" a="1"/>
  <c r="AD14" i="77"/>
  <c r="Y14" i="77" a="1"/>
  <c r="Y14" i="77" s="1"/>
  <c r="I14" i="77" a="1"/>
  <c r="I14" i="77" s="1"/>
  <c r="A14" i="77"/>
  <c r="A15" i="77" s="1"/>
  <c r="AF13" i="77"/>
  <c r="AE13" i="77" a="1"/>
  <c r="AE13" i="77" s="1"/>
  <c r="AI20" i="77" s="1"/>
  <c r="AD13" i="77"/>
  <c r="Y13" i="77"/>
  <c r="AI19" i="77" s="1"/>
  <c r="Y13" i="77" a="1"/>
  <c r="I13" i="77"/>
  <c r="I13" i="77" a="1"/>
  <c r="B13" i="77"/>
  <c r="A13" i="77"/>
  <c r="Z13" i="77" s="1" a="1"/>
  <c r="Z13" i="77" s="1"/>
  <c r="AI12" i="77"/>
  <c r="S12" i="77"/>
  <c r="AI11" i="77"/>
  <c r="AI10" i="77"/>
  <c r="X10" i="77" a="1"/>
  <c r="X10" i="77" s="1"/>
  <c r="W10" i="77" a="1"/>
  <c r="W10" i="77" s="1"/>
  <c r="U10" i="77" a="1"/>
  <c r="U10" i="77" s="1"/>
  <c r="O10" i="77" a="1"/>
  <c r="O10" i="77" s="1"/>
  <c r="E10" i="77"/>
  <c r="AI9" i="77"/>
  <c r="S9" i="77" a="1"/>
  <c r="S9" i="77" s="1"/>
  <c r="AI8" i="77"/>
  <c r="S8" i="77" a="1"/>
  <c r="S8" i="77" s="1"/>
  <c r="L8" i="77"/>
  <c r="AI7" i="77" a="1"/>
  <c r="AI7" i="77" s="1"/>
  <c r="S7" i="77" a="1"/>
  <c r="S7" i="77" s="1"/>
  <c r="C7" i="77"/>
  <c r="AI6" i="77"/>
  <c r="A6" i="77"/>
  <c r="AI5" i="77"/>
  <c r="AI5" i="77" a="1"/>
  <c r="AO4" i="77"/>
  <c r="AP5" i="77" s="1"/>
  <c r="AI4" i="77" a="1"/>
  <c r="AI4" i="77" s="1"/>
  <c r="S4" i="77"/>
  <c r="AI3" i="77"/>
  <c r="A3" i="77"/>
  <c r="AI2" i="77"/>
  <c r="S2" i="77"/>
  <c r="S2" i="77" a="1"/>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c r="S7" i="76" a="1"/>
  <c r="C7" i="76"/>
  <c r="AI6" i="76"/>
  <c r="A6" i="76"/>
  <c r="AI5" i="76" a="1"/>
  <c r="AI5" i="76" s="1"/>
  <c r="AO4" i="76"/>
  <c r="AI4" i="76" a="1"/>
  <c r="AI4" i="76" s="1"/>
  <c r="S3" i="76" s="1" a="1"/>
  <c r="S3" i="76" s="1"/>
  <c r="S4" i="76"/>
  <c r="AI3" i="76"/>
  <c r="A3" i="76"/>
  <c r="AI2" i="76"/>
  <c r="S2" i="76" a="1"/>
  <c r="S2" i="76" s="1"/>
  <c r="N1" i="76"/>
  <c r="AF43" i="75"/>
  <c r="AE43" i="75" a="1"/>
  <c r="AE43" i="75" s="1"/>
  <c r="AD43" i="75"/>
  <c r="Y43" i="75" a="1"/>
  <c r="Y43" i="75" s="1"/>
  <c r="I43" i="75" a="1"/>
  <c r="I43" i="75" s="1"/>
  <c r="AF42" i="75"/>
  <c r="AE42" i="75"/>
  <c r="AE42" i="75" a="1"/>
  <c r="AD42" i="75"/>
  <c r="Y42" i="75" a="1"/>
  <c r="Y42" i="75" s="1"/>
  <c r="I42" i="75" a="1"/>
  <c r="I42" i="75" s="1"/>
  <c r="AF41" i="75"/>
  <c r="AE41" i="75"/>
  <c r="AE41" i="75" a="1"/>
  <c r="AD41" i="75"/>
  <c r="Y41" i="75" a="1"/>
  <c r="Y41" i="75" s="1"/>
  <c r="I41" i="75" a="1"/>
  <c r="I41" i="75" s="1"/>
  <c r="AF40" i="75"/>
  <c r="AE40" i="75"/>
  <c r="AE40" i="75" a="1"/>
  <c r="AD40" i="75"/>
  <c r="Y40" i="75" a="1"/>
  <c r="Y40" i="75" s="1"/>
  <c r="I40" i="75" a="1"/>
  <c r="I40" i="75" s="1"/>
  <c r="AB40" i="75" s="1" a="1"/>
  <c r="AB40" i="75" s="1"/>
  <c r="AF39" i="75"/>
  <c r="AE39" i="75"/>
  <c r="AE39" i="75" a="1"/>
  <c r="AD39" i="75"/>
  <c r="Y39" i="75" a="1"/>
  <c r="Y39" i="75" s="1"/>
  <c r="I39" i="75" a="1"/>
  <c r="I39" i="75" s="1"/>
  <c r="AA39" i="75" s="1" a="1"/>
  <c r="AA39" i="75" s="1"/>
  <c r="AF38" i="75"/>
  <c r="AE38" i="75"/>
  <c r="AE38" i="75" a="1"/>
  <c r="AD38" i="75"/>
  <c r="Y38" i="75" a="1"/>
  <c r="Y38" i="75" s="1"/>
  <c r="I38" i="75" a="1"/>
  <c r="I38" i="75" s="1"/>
  <c r="AB38" i="75" s="1" a="1"/>
  <c r="AB38" i="75" s="1"/>
  <c r="AF37" i="75"/>
  <c r="AE37" i="75"/>
  <c r="AE37" i="75" a="1"/>
  <c r="AD37" i="75"/>
  <c r="Y37" i="75" a="1"/>
  <c r="Y37" i="75" s="1"/>
  <c r="I37" i="75" a="1"/>
  <c r="I37" i="75" s="1"/>
  <c r="AA37" i="75" s="1" a="1"/>
  <c r="AA37" i="75" s="1"/>
  <c r="AF36" i="75"/>
  <c r="AE36" i="75"/>
  <c r="AE36" i="75" a="1"/>
  <c r="AD36" i="75"/>
  <c r="Y36" i="75" a="1"/>
  <c r="Y36" i="75" s="1"/>
  <c r="I36" i="75" a="1"/>
  <c r="I36" i="75" s="1"/>
  <c r="AB36" i="75" s="1" a="1"/>
  <c r="AB36" i="75" s="1"/>
  <c r="AF35" i="75"/>
  <c r="AE35" i="75"/>
  <c r="AE35" i="75" a="1"/>
  <c r="AD35" i="75"/>
  <c r="Y35" i="75" a="1"/>
  <c r="Y35" i="75" s="1"/>
  <c r="I35" i="75" a="1"/>
  <c r="I35" i="75" s="1"/>
  <c r="AA35" i="75" s="1" a="1"/>
  <c r="AA35" i="75" s="1"/>
  <c r="AF34" i="75"/>
  <c r="AE34" i="75"/>
  <c r="AE34" i="75" a="1"/>
  <c r="AD34" i="75"/>
  <c r="Y34" i="75" a="1"/>
  <c r="Y34" i="75" s="1"/>
  <c r="I34" i="75" a="1"/>
  <c r="I34" i="75" s="1"/>
  <c r="AB34" i="75" s="1" a="1"/>
  <c r="AB34" i="75" s="1"/>
  <c r="AF33" i="75"/>
  <c r="AE33" i="75"/>
  <c r="AE33" i="75" a="1"/>
  <c r="AD33" i="75"/>
  <c r="Y33" i="75" a="1"/>
  <c r="Y33" i="75" s="1"/>
  <c r="I33" i="75" a="1"/>
  <c r="I33" i="75" s="1"/>
  <c r="AA33" i="75" s="1" a="1"/>
  <c r="AA33" i="75" s="1"/>
  <c r="AF32" i="75"/>
  <c r="AE32" i="75"/>
  <c r="AE32" i="75" a="1"/>
  <c r="AD32" i="75"/>
  <c r="Y32" i="75" a="1"/>
  <c r="Y32" i="75" s="1"/>
  <c r="I32" i="75" a="1"/>
  <c r="I32" i="75" s="1"/>
  <c r="AB32" i="75" s="1" a="1"/>
  <c r="AB32" i="75" s="1"/>
  <c r="AF31" i="75"/>
  <c r="AE31" i="75"/>
  <c r="AE31" i="75" a="1"/>
  <c r="AD31" i="75"/>
  <c r="Y31" i="75" a="1"/>
  <c r="Y31" i="75" s="1"/>
  <c r="I31" i="75" a="1"/>
  <c r="I31" i="75" s="1"/>
  <c r="AA31" i="75" s="1" a="1"/>
  <c r="AA31" i="75" s="1"/>
  <c r="AF30" i="75"/>
  <c r="AE30" i="75"/>
  <c r="AE30" i="75" a="1"/>
  <c r="AD30" i="75"/>
  <c r="Y30" i="75" a="1"/>
  <c r="Y30" i="75" s="1"/>
  <c r="I30" i="75" a="1"/>
  <c r="I30" i="75" s="1"/>
  <c r="AB30" i="75" s="1" a="1"/>
  <c r="AB30" i="75" s="1"/>
  <c r="AF29" i="75"/>
  <c r="AE29" i="75"/>
  <c r="AE29" i="75" a="1"/>
  <c r="AD29" i="75"/>
  <c r="Y29" i="75" a="1"/>
  <c r="Y29" i="75" s="1"/>
  <c r="I29" i="75" a="1"/>
  <c r="I29" i="75" s="1"/>
  <c r="AA29" i="75" s="1" a="1"/>
  <c r="AA29" i="75" s="1"/>
  <c r="AF28" i="75"/>
  <c r="AE28" i="75"/>
  <c r="AE28" i="75" a="1"/>
  <c r="AD28" i="75"/>
  <c r="Y28" i="75" a="1"/>
  <c r="Y28" i="75" s="1"/>
  <c r="I28" i="75" a="1"/>
  <c r="I28" i="75" s="1"/>
  <c r="AB28" i="75" s="1" a="1"/>
  <c r="AB28" i="75" s="1"/>
  <c r="AF27" i="75"/>
  <c r="AE27" i="75"/>
  <c r="AE27" i="75" a="1"/>
  <c r="AD27" i="75"/>
  <c r="Y27" i="75" a="1"/>
  <c r="Y27" i="75" s="1"/>
  <c r="I27" i="75" a="1"/>
  <c r="I27" i="75" s="1"/>
  <c r="AA27" i="75" s="1" a="1"/>
  <c r="AA27" i="75" s="1"/>
  <c r="AF26" i="75"/>
  <c r="AE26" i="75"/>
  <c r="AE26" i="75" a="1"/>
  <c r="AD26" i="75"/>
  <c r="Y26" i="75" a="1"/>
  <c r="Y26" i="75" s="1"/>
  <c r="I26" i="75" a="1"/>
  <c r="I26" i="75" s="1"/>
  <c r="AB26" i="75" s="1" a="1"/>
  <c r="AB26" i="75" s="1"/>
  <c r="AF25" i="75"/>
  <c r="AE25" i="75"/>
  <c r="AE25" i="75" a="1"/>
  <c r="AD25" i="75"/>
  <c r="Y25" i="75" a="1"/>
  <c r="Y25" i="75" s="1"/>
  <c r="I25" i="75" a="1"/>
  <c r="I25" i="75" s="1"/>
  <c r="AA25" i="75" s="1" a="1"/>
  <c r="AA25" i="75" s="1"/>
  <c r="AF24" i="75"/>
  <c r="AE24" i="75"/>
  <c r="AE24" i="75" a="1"/>
  <c r="AD24" i="75"/>
  <c r="Y24" i="75" a="1"/>
  <c r="Y24" i="75" s="1"/>
  <c r="I24" i="75" a="1"/>
  <c r="I24" i="75" s="1"/>
  <c r="AB24" i="75" s="1" a="1"/>
  <c r="AB24" i="75" s="1"/>
  <c r="AF23" i="75"/>
  <c r="AE23" i="75"/>
  <c r="AE23" i="75" a="1"/>
  <c r="AD23" i="75"/>
  <c r="Y23" i="75" a="1"/>
  <c r="Y23" i="75" s="1"/>
  <c r="I23" i="75" a="1"/>
  <c r="I23" i="75" s="1"/>
  <c r="AA23" i="75" s="1" a="1"/>
  <c r="AA23" i="75" s="1"/>
  <c r="AF22" i="75"/>
  <c r="AE22" i="75"/>
  <c r="AE22" i="75" a="1"/>
  <c r="AD22" i="75"/>
  <c r="Y22" i="75" a="1"/>
  <c r="Y22" i="75" s="1"/>
  <c r="I22" i="75" a="1"/>
  <c r="I22" i="75" s="1"/>
  <c r="AB22" i="75" s="1" a="1"/>
  <c r="AB22" i="75" s="1"/>
  <c r="AI21" i="75" a="1"/>
  <c r="AI21" i="75" s="1"/>
  <c r="AF21" i="75"/>
  <c r="AE21" i="75"/>
  <c r="AE21" i="75" a="1"/>
  <c r="AD21" i="75"/>
  <c r="Y21" i="75" a="1"/>
  <c r="Y21" i="75" s="1"/>
  <c r="I21" i="75" a="1"/>
  <c r="I21" i="75" s="1"/>
  <c r="AB21" i="75" s="1" a="1"/>
  <c r="AB21" i="75" s="1"/>
  <c r="AF20" i="75"/>
  <c r="AE20" i="75" a="1"/>
  <c r="AE20" i="75" s="1"/>
  <c r="AD20" i="75"/>
  <c r="Y20" i="75"/>
  <c r="Y20" i="75" a="1"/>
  <c r="I20" i="75"/>
  <c r="I20" i="75" a="1"/>
  <c r="AF19" i="75"/>
  <c r="AE19" i="75"/>
  <c r="AE19" i="75" a="1"/>
  <c r="AD19" i="75"/>
  <c r="Y19" i="75"/>
  <c r="Y19" i="75" a="1"/>
  <c r="I19" i="75"/>
  <c r="AB19" i="75" s="1" a="1"/>
  <c r="AB19" i="75" s="1"/>
  <c r="I19" i="75" a="1"/>
  <c r="AF18" i="75"/>
  <c r="AE18" i="75" a="1"/>
  <c r="AE18" i="75" s="1"/>
  <c r="AD18" i="75"/>
  <c r="Y18" i="75"/>
  <c r="Y18" i="75" a="1"/>
  <c r="I18" i="75" a="1"/>
  <c r="I18" i="75" s="1"/>
  <c r="AI17" i="75" a="1"/>
  <c r="AI17" i="75" s="1"/>
  <c r="AF17" i="75"/>
  <c r="AE17" i="75"/>
  <c r="AE17" i="75" a="1"/>
  <c r="AD17" i="75"/>
  <c r="Y17" i="75" a="1"/>
  <c r="Y17" i="75" s="1"/>
  <c r="I17" i="75" a="1"/>
  <c r="I17" i="75" s="1"/>
  <c r="AI16" i="75" a="1"/>
  <c r="AI16" i="75" s="1"/>
  <c r="AF16" i="75"/>
  <c r="AE16" i="75"/>
  <c r="AE16" i="75" a="1"/>
  <c r="AD16" i="75"/>
  <c r="Y16" i="75" a="1"/>
  <c r="Y16" i="75" s="1"/>
  <c r="I16" i="75" a="1"/>
  <c r="I16" i="75" s="1"/>
  <c r="AF15" i="75"/>
  <c r="AE15" i="75" a="1"/>
  <c r="AE15" i="75" s="1"/>
  <c r="AD15" i="75"/>
  <c r="Y15" i="75"/>
  <c r="Y15" i="75" a="1"/>
  <c r="I15" i="75"/>
  <c r="AB15" i="75" s="1" a="1"/>
  <c r="AB15" i="75" s="1"/>
  <c r="I15" i="75" a="1"/>
  <c r="AF14" i="75"/>
  <c r="AE14" i="75"/>
  <c r="AE14" i="75" a="1"/>
  <c r="AD14" i="75"/>
  <c r="Y14" i="75" a="1"/>
  <c r="Y14" i="75" s="1"/>
  <c r="I14" i="75" a="1"/>
  <c r="I14" i="75" s="1"/>
  <c r="AF13" i="75"/>
  <c r="AE13" i="75" a="1"/>
  <c r="AE13" i="75" s="1"/>
  <c r="AI20" i="75" s="1"/>
  <c r="AD13" i="75"/>
  <c r="Y13" i="75"/>
  <c r="AI19" i="75" s="1"/>
  <c r="Y13" i="75" a="1"/>
  <c r="I13" i="75"/>
  <c r="AB13" i="75" s="1" a="1"/>
  <c r="AB13" i="75" s="1"/>
  <c r="I13" i="75" a="1"/>
  <c r="A13" i="75"/>
  <c r="Z13" i="75" s="1" a="1"/>
  <c r="Z13" i="75" s="1"/>
  <c r="AI12" i="75"/>
  <c r="S12" i="75"/>
  <c r="AI11" i="75"/>
  <c r="AI10" i="75"/>
  <c r="X10" i="75" a="1"/>
  <c r="X10" i="75" s="1"/>
  <c r="W10" i="75"/>
  <c r="W10" i="75" a="1"/>
  <c r="U10" i="75"/>
  <c r="U10" i="75" a="1"/>
  <c r="O10" i="75" a="1"/>
  <c r="O10" i="75" s="1"/>
  <c r="E10" i="75"/>
  <c r="AI9" i="75"/>
  <c r="S9" i="75" a="1"/>
  <c r="S9" i="75" s="1"/>
  <c r="AI8" i="75"/>
  <c r="S8" i="75" a="1"/>
  <c r="S8" i="75" s="1"/>
  <c r="L8" i="75"/>
  <c r="AI7" i="75" a="1"/>
  <c r="AI7" i="75" s="1"/>
  <c r="S7" i="75" a="1"/>
  <c r="S7" i="75" s="1"/>
  <c r="C7" i="75"/>
  <c r="AI6" i="75"/>
  <c r="A6" i="75"/>
  <c r="AI5" i="75" a="1"/>
  <c r="AI5" i="75" s="1"/>
  <c r="AO4" i="75"/>
  <c r="AP5" i="75" s="1"/>
  <c r="AI4" i="75"/>
  <c r="AI4" i="75" a="1"/>
  <c r="S4" i="75"/>
  <c r="AI3" i="75"/>
  <c r="A3" i="75"/>
  <c r="AI2" i="75"/>
  <c r="S2" i="75" a="1"/>
  <c r="S2" i="75" s="1"/>
  <c r="N1" i="75"/>
  <c r="K10" i="74" a="1"/>
  <c r="K10" i="74" s="1"/>
  <c r="AF43" i="74"/>
  <c r="AE43" i="74" a="1"/>
  <c r="AE43" i="74" s="1"/>
  <c r="AD43" i="74"/>
  <c r="Y43" i="74"/>
  <c r="Y43" i="74" a="1"/>
  <c r="I43" i="74"/>
  <c r="I43" i="74" a="1"/>
  <c r="AF42" i="74"/>
  <c r="AE42" i="74" a="1"/>
  <c r="AE42" i="74" s="1"/>
  <c r="AD42" i="74"/>
  <c r="Y42" i="74" a="1"/>
  <c r="Y42" i="74" s="1"/>
  <c r="I42" i="74" a="1"/>
  <c r="I42" i="74" s="1"/>
  <c r="AF41" i="74"/>
  <c r="AE41" i="74"/>
  <c r="AE41" i="74" a="1"/>
  <c r="AD41" i="74"/>
  <c r="Y41" i="74" a="1"/>
  <c r="Y41" i="74" s="1"/>
  <c r="I41" i="74" a="1"/>
  <c r="I41" i="74" s="1"/>
  <c r="AF40" i="74"/>
  <c r="AE40" i="74"/>
  <c r="AE40" i="74" a="1"/>
  <c r="AD40" i="74"/>
  <c r="Y40" i="74" a="1"/>
  <c r="Y40" i="74" s="1"/>
  <c r="I40" i="74" a="1"/>
  <c r="I40" i="74" s="1"/>
  <c r="AF39" i="74"/>
  <c r="AE39" i="74"/>
  <c r="AE39" i="74" a="1"/>
  <c r="AD39" i="74"/>
  <c r="Y39" i="74" a="1"/>
  <c r="Y39" i="74" s="1"/>
  <c r="I39" i="74" a="1"/>
  <c r="I39" i="74" s="1"/>
  <c r="AF38" i="74"/>
  <c r="AE38" i="74"/>
  <c r="AE38" i="74" a="1"/>
  <c r="AD38" i="74"/>
  <c r="Y38" i="74" a="1"/>
  <c r="Y38" i="74" s="1"/>
  <c r="I38" i="74" a="1"/>
  <c r="I38" i="74" s="1"/>
  <c r="AF37" i="74"/>
  <c r="AE37" i="74"/>
  <c r="AE37" i="74" a="1"/>
  <c r="AD37" i="74"/>
  <c r="Y37" i="74" a="1"/>
  <c r="Y37" i="74" s="1"/>
  <c r="I37" i="74" a="1"/>
  <c r="I37" i="74" s="1"/>
  <c r="AF36" i="74"/>
  <c r="AE36" i="74"/>
  <c r="AE36" i="74" a="1"/>
  <c r="AD36" i="74"/>
  <c r="Y36" i="74" a="1"/>
  <c r="Y36" i="74" s="1"/>
  <c r="I36" i="74" a="1"/>
  <c r="I36" i="74" s="1"/>
  <c r="AF35" i="74"/>
  <c r="AE35" i="74"/>
  <c r="AE35" i="74" a="1"/>
  <c r="AD35" i="74"/>
  <c r="Y35" i="74" a="1"/>
  <c r="Y35" i="74" s="1"/>
  <c r="I35" i="74" a="1"/>
  <c r="I35" i="74" s="1"/>
  <c r="AF34" i="74"/>
  <c r="AE34" i="74"/>
  <c r="AE34" i="74" a="1"/>
  <c r="AD34" i="74"/>
  <c r="Y34" i="74" a="1"/>
  <c r="Y34" i="74" s="1"/>
  <c r="I34" i="74" a="1"/>
  <c r="I34" i="74" s="1"/>
  <c r="AF33" i="74"/>
  <c r="AE33" i="74"/>
  <c r="AE33" i="74" a="1"/>
  <c r="AD33" i="74"/>
  <c r="Y33" i="74" a="1"/>
  <c r="Y33" i="74" s="1"/>
  <c r="I33" i="74" a="1"/>
  <c r="I33" i="74" s="1"/>
  <c r="AF32" i="74"/>
  <c r="AE32" i="74"/>
  <c r="AE32" i="74" a="1"/>
  <c r="AD32" i="74"/>
  <c r="Y32" i="74" a="1"/>
  <c r="Y32" i="74" s="1"/>
  <c r="I32" i="74" a="1"/>
  <c r="I32" i="74" s="1"/>
  <c r="AF31" i="74"/>
  <c r="AE31" i="74"/>
  <c r="AE31" i="74" a="1"/>
  <c r="AD31" i="74"/>
  <c r="Y31" i="74" a="1"/>
  <c r="Y31" i="74" s="1"/>
  <c r="I31" i="74" a="1"/>
  <c r="I31" i="74" s="1"/>
  <c r="AF30" i="74"/>
  <c r="AE30" i="74"/>
  <c r="AE30" i="74" a="1"/>
  <c r="AD30" i="74"/>
  <c r="Y30" i="74" a="1"/>
  <c r="Y30" i="74" s="1"/>
  <c r="I30" i="74" a="1"/>
  <c r="I30" i="74" s="1"/>
  <c r="AF29" i="74"/>
  <c r="AE29" i="74"/>
  <c r="AE29" i="74" a="1"/>
  <c r="AD29" i="74"/>
  <c r="Y29" i="74" a="1"/>
  <c r="Y29" i="74" s="1"/>
  <c r="I29" i="74" a="1"/>
  <c r="I29" i="74" s="1"/>
  <c r="AF28" i="74"/>
  <c r="AE28" i="74"/>
  <c r="AE28" i="74" a="1"/>
  <c r="AD28" i="74"/>
  <c r="Y28" i="74" a="1"/>
  <c r="Y28" i="74" s="1"/>
  <c r="I28" i="74" a="1"/>
  <c r="I28" i="74" s="1"/>
  <c r="AF27" i="74"/>
  <c r="AE27" i="74"/>
  <c r="AE27" i="74" a="1"/>
  <c r="AD27" i="74"/>
  <c r="Y27" i="74" a="1"/>
  <c r="Y27" i="74" s="1"/>
  <c r="I27" i="74" a="1"/>
  <c r="I27" i="74" s="1"/>
  <c r="AF26" i="74"/>
  <c r="AE26" i="74"/>
  <c r="AE26" i="74" a="1"/>
  <c r="AD26" i="74"/>
  <c r="Y26" i="74" a="1"/>
  <c r="Y26" i="74" s="1"/>
  <c r="I26" i="74" a="1"/>
  <c r="I26" i="74" s="1"/>
  <c r="AF25" i="74"/>
  <c r="AE25" i="74"/>
  <c r="AE25" i="74" a="1"/>
  <c r="AD25" i="74"/>
  <c r="Y25" i="74" a="1"/>
  <c r="Y25" i="74" s="1"/>
  <c r="I25" i="74" a="1"/>
  <c r="I25" i="74" s="1"/>
  <c r="AF24" i="74"/>
  <c r="AE24" i="74"/>
  <c r="AE24" i="74" a="1"/>
  <c r="AD24" i="74"/>
  <c r="Y24" i="74" a="1"/>
  <c r="Y24" i="74" s="1"/>
  <c r="I24" i="74" a="1"/>
  <c r="I24" i="74" s="1"/>
  <c r="AF23" i="74"/>
  <c r="AE23" i="74"/>
  <c r="AE23" i="74" a="1"/>
  <c r="AD23" i="74"/>
  <c r="Y23" i="74" a="1"/>
  <c r="Y23" i="74" s="1"/>
  <c r="I23" i="74" a="1"/>
  <c r="I23" i="74" s="1"/>
  <c r="AF22" i="74"/>
  <c r="AE22" i="74"/>
  <c r="AE22" i="74" a="1"/>
  <c r="AD22" i="74"/>
  <c r="Y22" i="74" a="1"/>
  <c r="Y22" i="74" s="1"/>
  <c r="I22" i="74" a="1"/>
  <c r="I22" i="74" s="1"/>
  <c r="AI21" i="74" a="1"/>
  <c r="AI21" i="74" s="1"/>
  <c r="AF21" i="74"/>
  <c r="AE21" i="74"/>
  <c r="AE21" i="74" a="1"/>
  <c r="AD21" i="74"/>
  <c r="Y21" i="74" a="1"/>
  <c r="Y21" i="74" s="1"/>
  <c r="I21" i="74" a="1"/>
  <c r="I21" i="74" s="1"/>
  <c r="AF20" i="74"/>
  <c r="AE20" i="74" a="1"/>
  <c r="AE20" i="74" s="1"/>
  <c r="AD20" i="74"/>
  <c r="Y20" i="74"/>
  <c r="Y20" i="74" a="1"/>
  <c r="I20" i="74"/>
  <c r="AB20" i="74" s="1" a="1"/>
  <c r="AB20" i="74" s="1"/>
  <c r="I20" i="74" a="1"/>
  <c r="AF19" i="74"/>
  <c r="AE19" i="74"/>
  <c r="AE19" i="74" a="1"/>
  <c r="AD19" i="74"/>
  <c r="Y19" i="74" a="1"/>
  <c r="Y19" i="74" s="1"/>
  <c r="I19" i="74" a="1"/>
  <c r="I19" i="74" s="1"/>
  <c r="AF18" i="74"/>
  <c r="AE18" i="74"/>
  <c r="AE18" i="74" a="1"/>
  <c r="AD18" i="74"/>
  <c r="Y18" i="74" a="1"/>
  <c r="Y18" i="74" s="1"/>
  <c r="I18" i="74" a="1"/>
  <c r="I18" i="74" s="1"/>
  <c r="AI17" i="74" a="1"/>
  <c r="AI17" i="74" s="1"/>
  <c r="AF17" i="74"/>
  <c r="AE17" i="74"/>
  <c r="AE17" i="74" a="1"/>
  <c r="AD17" i="74"/>
  <c r="Y17" i="74" a="1"/>
  <c r="Y17" i="74" s="1"/>
  <c r="I17" i="74" a="1"/>
  <c r="I17" i="74" s="1"/>
  <c r="AI16" i="74" a="1"/>
  <c r="AI16" i="74" s="1"/>
  <c r="AF16" i="74"/>
  <c r="AE16" i="74"/>
  <c r="AE16" i="74" a="1"/>
  <c r="AD16" i="74"/>
  <c r="Y16" i="74" a="1"/>
  <c r="Y16" i="74" s="1"/>
  <c r="I16" i="74" a="1"/>
  <c r="I16" i="74" s="1"/>
  <c r="AF15" i="74"/>
  <c r="AE15" i="74" a="1"/>
  <c r="AE15" i="74" s="1"/>
  <c r="AD15" i="74"/>
  <c r="Y15" i="74"/>
  <c r="Y15" i="74" a="1"/>
  <c r="I15" i="74"/>
  <c r="AB15" i="74" s="1" a="1"/>
  <c r="AB15" i="74" s="1"/>
  <c r="I15" i="74" a="1"/>
  <c r="AF14" i="74"/>
  <c r="AE14" i="74"/>
  <c r="AE14" i="74" a="1"/>
  <c r="AD14" i="74"/>
  <c r="Y14" i="74" a="1"/>
  <c r="Y14" i="74" s="1"/>
  <c r="I14" i="74" a="1"/>
  <c r="I14" i="74" s="1"/>
  <c r="AF13" i="74"/>
  <c r="AE13" i="74" a="1"/>
  <c r="AE13" i="74" s="1"/>
  <c r="AI20" i="74" s="1"/>
  <c r="AD13" i="74"/>
  <c r="Y13" i="74"/>
  <c r="AI19" i="74" s="1"/>
  <c r="Y13" i="74" a="1"/>
  <c r="I13" i="74"/>
  <c r="AB13" i="74" s="1" a="1"/>
  <c r="AB13" i="74" s="1"/>
  <c r="I13" i="74" a="1"/>
  <c r="A13" i="74"/>
  <c r="Z13" i="74" s="1" a="1"/>
  <c r="Z13" i="74" s="1"/>
  <c r="AI12" i="74"/>
  <c r="S12" i="74"/>
  <c r="AI11" i="74"/>
  <c r="AI10" i="74"/>
  <c r="X10" i="74"/>
  <c r="X10" i="74" a="1"/>
  <c r="W10" i="74"/>
  <c r="W10" i="74" a="1"/>
  <c r="U10" i="74"/>
  <c r="U10" i="74" a="1"/>
  <c r="O10" i="74"/>
  <c r="O10" i="74" a="1"/>
  <c r="E10" i="74"/>
  <c r="AI9" i="74"/>
  <c r="S9" i="74" a="1"/>
  <c r="S9" i="74" s="1"/>
  <c r="AI8" i="74"/>
  <c r="S8" i="74" a="1"/>
  <c r="S8" i="74" s="1"/>
  <c r="L8" i="74"/>
  <c r="AI7" i="74" a="1"/>
  <c r="AI7" i="74" s="1"/>
  <c r="S7" i="74" a="1"/>
  <c r="S7" i="74" s="1"/>
  <c r="C7" i="74"/>
  <c r="AI6" i="74"/>
  <c r="A6" i="74"/>
  <c r="AI5" i="74" a="1"/>
  <c r="AI5" i="74" s="1"/>
  <c r="AO4" i="74"/>
  <c r="AP5" i="74" s="1"/>
  <c r="AI4" i="74" a="1"/>
  <c r="AI4" i="74" s="1"/>
  <c r="S4" i="74"/>
  <c r="AI3" i="74"/>
  <c r="A3" i="74"/>
  <c r="AI2" i="74"/>
  <c r="S2" i="74" a="1"/>
  <c r="S2" i="74" s="1"/>
  <c r="N1" i="74"/>
  <c r="AF43" i="73"/>
  <c r="AE43" i="73" a="1"/>
  <c r="AE43" i="73" s="1"/>
  <c r="AD43" i="73"/>
  <c r="Y43" i="73" a="1"/>
  <c r="Y43" i="73" s="1"/>
  <c r="I43" i="73" a="1"/>
  <c r="I43" i="73" s="1"/>
  <c r="AF42" i="73"/>
  <c r="AE42" i="73"/>
  <c r="AE42" i="73" a="1"/>
  <c r="AD42" i="73"/>
  <c r="Y42" i="73" a="1"/>
  <c r="Y42" i="73" s="1"/>
  <c r="I42" i="73" a="1"/>
  <c r="I42" i="73" s="1"/>
  <c r="AB42" i="73" s="1" a="1"/>
  <c r="AB42" i="73" s="1"/>
  <c r="AF41" i="73"/>
  <c r="AE41" i="73"/>
  <c r="AE41" i="73" a="1"/>
  <c r="AD41" i="73"/>
  <c r="AB41" i="73" a="1"/>
  <c r="AB41" i="73" s="1"/>
  <c r="Y41" i="73" a="1"/>
  <c r="Y41" i="73" s="1"/>
  <c r="I41" i="73" a="1"/>
  <c r="I41" i="73" s="1"/>
  <c r="AA41" i="73" s="1" a="1"/>
  <c r="AA41" i="73" s="1"/>
  <c r="AF40" i="73"/>
  <c r="AE40" i="73"/>
  <c r="AE40" i="73" a="1"/>
  <c r="AD40" i="73"/>
  <c r="Y40" i="73" a="1"/>
  <c r="Y40" i="73" s="1"/>
  <c r="I40" i="73" a="1"/>
  <c r="I40" i="73" s="1"/>
  <c r="AB40" i="73" s="1" a="1"/>
  <c r="AB40" i="73" s="1"/>
  <c r="AF39" i="73"/>
  <c r="AE39" i="73"/>
  <c r="AE39" i="73" a="1"/>
  <c r="AD39" i="73"/>
  <c r="AB39" i="73" a="1"/>
  <c r="AB39" i="73" s="1"/>
  <c r="Y39" i="73" a="1"/>
  <c r="Y39" i="73" s="1"/>
  <c r="I39" i="73" a="1"/>
  <c r="I39" i="73" s="1"/>
  <c r="AA39" i="73" s="1" a="1"/>
  <c r="AA39" i="73" s="1"/>
  <c r="AF38" i="73"/>
  <c r="AE38" i="73"/>
  <c r="AE38" i="73" a="1"/>
  <c r="AD38" i="73"/>
  <c r="Y38" i="73" a="1"/>
  <c r="Y38" i="73" s="1"/>
  <c r="I38" i="73"/>
  <c r="AB38" i="73" s="1" a="1"/>
  <c r="AB38" i="73" s="1"/>
  <c r="I38" i="73" a="1"/>
  <c r="AF37" i="73"/>
  <c r="AE37" i="73" a="1"/>
  <c r="AE37" i="73" s="1"/>
  <c r="AD37" i="73"/>
  <c r="Y37" i="73"/>
  <c r="Y37" i="73" a="1"/>
  <c r="I37" i="73"/>
  <c r="AB37" i="73" s="1" a="1"/>
  <c r="AB37" i="73" s="1"/>
  <c r="I37" i="73" a="1"/>
  <c r="AF36" i="73"/>
  <c r="AE36" i="73" a="1"/>
  <c r="AE36" i="73" s="1"/>
  <c r="AD36" i="73"/>
  <c r="Y36" i="73"/>
  <c r="Y36" i="73" a="1"/>
  <c r="I36" i="73" a="1"/>
  <c r="I36" i="73" s="1"/>
  <c r="AF35" i="73"/>
  <c r="AE35" i="73"/>
  <c r="AE35" i="73" a="1"/>
  <c r="AD35" i="73"/>
  <c r="Y35" i="73" a="1"/>
  <c r="Y35" i="73" s="1"/>
  <c r="I35" i="73" a="1"/>
  <c r="I35" i="73" s="1"/>
  <c r="AF34" i="73"/>
  <c r="AE34" i="73"/>
  <c r="AE34" i="73" a="1"/>
  <c r="AD34" i="73"/>
  <c r="Y34" i="73" a="1"/>
  <c r="Y34" i="73" s="1"/>
  <c r="I34" i="73" a="1"/>
  <c r="I34" i="73" s="1"/>
  <c r="AF33" i="73"/>
  <c r="AE33" i="73"/>
  <c r="AE33" i="73" a="1"/>
  <c r="AD33" i="73"/>
  <c r="Y33" i="73" a="1"/>
  <c r="Y33" i="73" s="1"/>
  <c r="I33" i="73" a="1"/>
  <c r="I33" i="73" s="1"/>
  <c r="AF32" i="73"/>
  <c r="AE32" i="73"/>
  <c r="AE32" i="73" a="1"/>
  <c r="AD32" i="73"/>
  <c r="Y32" i="73" a="1"/>
  <c r="Y32" i="73" s="1"/>
  <c r="I32" i="73" a="1"/>
  <c r="I32" i="73" s="1"/>
  <c r="AB32" i="73" s="1" a="1"/>
  <c r="AB32" i="73" s="1"/>
  <c r="AF31" i="73"/>
  <c r="AE31" i="73"/>
  <c r="AE31" i="73" a="1"/>
  <c r="AD31" i="73"/>
  <c r="Y31" i="73" a="1"/>
  <c r="Y31" i="73" s="1"/>
  <c r="I31" i="73" a="1"/>
  <c r="I31" i="73" s="1"/>
  <c r="AA31" i="73" s="1" a="1"/>
  <c r="AA31" i="73" s="1"/>
  <c r="AF30" i="73"/>
  <c r="AE30" i="73"/>
  <c r="AE30" i="73" a="1"/>
  <c r="AD30" i="73"/>
  <c r="Y30" i="73" a="1"/>
  <c r="Y30" i="73" s="1"/>
  <c r="I30" i="73" a="1"/>
  <c r="I30" i="73" s="1"/>
  <c r="AB30" i="73" s="1" a="1"/>
  <c r="AB30" i="73" s="1"/>
  <c r="AF29" i="73"/>
  <c r="AE29" i="73"/>
  <c r="AE29" i="73" a="1"/>
  <c r="AD29" i="73"/>
  <c r="AB29" i="73" a="1"/>
  <c r="AB29" i="73" s="1"/>
  <c r="Y29" i="73" a="1"/>
  <c r="Y29" i="73" s="1"/>
  <c r="I29" i="73" a="1"/>
  <c r="I29" i="73" s="1"/>
  <c r="AA29" i="73" s="1" a="1"/>
  <c r="AA29" i="73" s="1"/>
  <c r="AF28" i="73"/>
  <c r="AE28" i="73"/>
  <c r="AE28" i="73" a="1"/>
  <c r="AD28" i="73"/>
  <c r="Y28" i="73" a="1"/>
  <c r="Y28" i="73" s="1"/>
  <c r="I28" i="73" a="1"/>
  <c r="I28" i="73" s="1"/>
  <c r="AB28" i="73" s="1" a="1"/>
  <c r="AB28" i="73" s="1"/>
  <c r="AF27" i="73"/>
  <c r="AE27" i="73"/>
  <c r="AE27" i="73" a="1"/>
  <c r="AD27" i="73"/>
  <c r="AB27" i="73" a="1"/>
  <c r="AB27" i="73" s="1"/>
  <c r="Y27" i="73" a="1"/>
  <c r="Y27" i="73" s="1"/>
  <c r="I27" i="73" a="1"/>
  <c r="I27" i="73" s="1"/>
  <c r="AA27" i="73" s="1" a="1"/>
  <c r="AA27" i="73" s="1"/>
  <c r="AF26" i="73"/>
  <c r="AE26" i="73"/>
  <c r="AE26" i="73" a="1"/>
  <c r="AD26" i="73"/>
  <c r="Y26" i="73" a="1"/>
  <c r="Y26" i="73" s="1"/>
  <c r="I26" i="73" a="1"/>
  <c r="I26" i="73" s="1"/>
  <c r="AB26" i="73" s="1" a="1"/>
  <c r="AB26" i="73" s="1"/>
  <c r="AF25" i="73"/>
  <c r="AE25" i="73"/>
  <c r="AE25" i="73" a="1"/>
  <c r="AD25" i="73"/>
  <c r="AB25" i="73" a="1"/>
  <c r="AB25" i="73" s="1"/>
  <c r="Y25" i="73" a="1"/>
  <c r="Y25" i="73" s="1"/>
  <c r="I25" i="73" a="1"/>
  <c r="I25" i="73" s="1"/>
  <c r="AA25" i="73" s="1" a="1"/>
  <c r="AA25" i="73" s="1"/>
  <c r="AF24" i="73"/>
  <c r="AE24" i="73"/>
  <c r="AE24" i="73" a="1"/>
  <c r="AD24" i="73"/>
  <c r="Y24" i="73" a="1"/>
  <c r="Y24" i="73" s="1"/>
  <c r="I24" i="73" a="1"/>
  <c r="I24" i="73" s="1"/>
  <c r="AB24" i="73" s="1" a="1"/>
  <c r="AB24" i="73" s="1"/>
  <c r="AF23" i="73"/>
  <c r="AE23" i="73"/>
  <c r="AE23" i="73" a="1"/>
  <c r="AD23" i="73"/>
  <c r="AB23" i="73" a="1"/>
  <c r="AB23" i="73" s="1"/>
  <c r="Y23" i="73" a="1"/>
  <c r="Y23" i="73" s="1"/>
  <c r="I23" i="73" a="1"/>
  <c r="I23" i="73" s="1"/>
  <c r="AA23" i="73" s="1" a="1"/>
  <c r="AA23" i="73" s="1"/>
  <c r="AF22" i="73"/>
  <c r="AE22" i="73"/>
  <c r="AE22" i="73" a="1"/>
  <c r="AD22" i="73"/>
  <c r="Y22" i="73" a="1"/>
  <c r="Y22" i="73" s="1"/>
  <c r="I22" i="73" a="1"/>
  <c r="I22" i="73" s="1"/>
  <c r="AB22" i="73" s="1" a="1"/>
  <c r="AB22" i="73" s="1"/>
  <c r="AI21" i="73" a="1"/>
  <c r="AI21" i="73" s="1"/>
  <c r="AF21" i="73"/>
  <c r="AE21" i="73"/>
  <c r="AE21" i="73" a="1"/>
  <c r="AD21" i="73"/>
  <c r="Y21" i="73" a="1"/>
  <c r="Y21" i="73" s="1"/>
  <c r="I21" i="73" a="1"/>
  <c r="I21" i="73" s="1"/>
  <c r="AB21" i="73" s="1" a="1"/>
  <c r="AB21" i="73" s="1"/>
  <c r="AF20" i="73"/>
  <c r="AE20" i="73" a="1"/>
  <c r="AE20" i="73" s="1"/>
  <c r="AD20" i="73"/>
  <c r="Y20" i="73"/>
  <c r="Y20" i="73" a="1"/>
  <c r="I20" i="73"/>
  <c r="I20" i="73" a="1"/>
  <c r="AF19" i="73"/>
  <c r="AE19" i="73"/>
  <c r="AE19" i="73" a="1"/>
  <c r="AD19" i="73"/>
  <c r="Y19" i="73" a="1"/>
  <c r="Y19" i="73" s="1"/>
  <c r="I19" i="73" a="1"/>
  <c r="I19" i="73" s="1"/>
  <c r="AB19" i="73" s="1" a="1"/>
  <c r="AB19" i="73" s="1"/>
  <c r="AF18" i="73"/>
  <c r="AE18" i="73"/>
  <c r="AE18" i="73" a="1"/>
  <c r="AD18" i="73"/>
  <c r="Y18" i="73" a="1"/>
  <c r="Y18" i="73" s="1"/>
  <c r="I18" i="73" a="1"/>
  <c r="I18" i="73" s="1"/>
  <c r="AB18" i="73" s="1" a="1"/>
  <c r="AB18" i="73" s="1"/>
  <c r="AI17" i="73" a="1"/>
  <c r="AI17" i="73" s="1"/>
  <c r="AF17" i="73"/>
  <c r="AE17" i="73"/>
  <c r="AE17" i="73" a="1"/>
  <c r="AD17" i="73"/>
  <c r="Y17" i="73" a="1"/>
  <c r="Y17" i="73" s="1"/>
  <c r="I17" i="73" a="1"/>
  <c r="I17" i="73" s="1"/>
  <c r="AB17" i="73" s="1" a="1"/>
  <c r="AB17" i="73" s="1"/>
  <c r="AI16" i="73" a="1"/>
  <c r="AI16" i="73" s="1"/>
  <c r="AF16" i="73"/>
  <c r="AE16" i="73"/>
  <c r="AE16" i="73" a="1"/>
  <c r="AD16" i="73"/>
  <c r="Y16" i="73" a="1"/>
  <c r="Y16" i="73" s="1"/>
  <c r="I16" i="73" a="1"/>
  <c r="I16" i="73" s="1"/>
  <c r="AB16" i="73" s="1" a="1"/>
  <c r="AB16" i="73" s="1"/>
  <c r="AF15" i="73"/>
  <c r="AE15" i="73" a="1"/>
  <c r="AE15" i="73" s="1"/>
  <c r="AD15" i="73"/>
  <c r="Y15" i="73" a="1"/>
  <c r="Y15" i="73" s="1"/>
  <c r="I15" i="73" a="1"/>
  <c r="I15" i="73" s="1"/>
  <c r="AF14" i="73"/>
  <c r="AE14" i="73" a="1"/>
  <c r="AE14" i="73" s="1"/>
  <c r="AD14" i="73"/>
  <c r="Y14" i="73"/>
  <c r="Y14" i="73" a="1"/>
  <c r="I14" i="73"/>
  <c r="AB14" i="73" s="1" a="1"/>
  <c r="AB14" i="73" s="1"/>
  <c r="I14" i="73" a="1"/>
  <c r="AF13" i="73"/>
  <c r="AE13" i="73"/>
  <c r="AE13" i="73" a="1"/>
  <c r="AD13" i="73"/>
  <c r="Y13" i="73" a="1"/>
  <c r="Y13" i="73" s="1"/>
  <c r="AI19" i="73" s="1"/>
  <c r="I13" i="73" a="1"/>
  <c r="I13" i="73" s="1"/>
  <c r="A13" i="73"/>
  <c r="A14" i="73" s="1"/>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C7" i="73"/>
  <c r="AI6" i="73"/>
  <c r="A6" i="73"/>
  <c r="AI5" i="73" a="1"/>
  <c r="AI5" i="73" s="1"/>
  <c r="AO4" i="73"/>
  <c r="AP7" i="73" s="1"/>
  <c r="AI4" i="73" a="1"/>
  <c r="AI4" i="73" s="1"/>
  <c r="S3" i="73" s="1" a="1"/>
  <c r="S3" i="73" s="1"/>
  <c r="S4" i="73"/>
  <c r="AI3" i="73"/>
  <c r="A3" i="73"/>
  <c r="AI2" i="73"/>
  <c r="N1" i="73"/>
  <c r="AF43" i="72"/>
  <c r="AE43" i="72" a="1"/>
  <c r="AE43" i="72" s="1"/>
  <c r="AD43" i="72"/>
  <c r="Y43" i="72"/>
  <c r="Y43" i="72" a="1"/>
  <c r="I43" i="72"/>
  <c r="AB43" i="72" s="1" a="1"/>
  <c r="AB43" i="72" s="1"/>
  <c r="I43" i="72" a="1"/>
  <c r="AF42" i="72"/>
  <c r="AE42" i="72" a="1"/>
  <c r="AE42" i="72" s="1"/>
  <c r="AD42" i="72"/>
  <c r="Y42" i="72"/>
  <c r="Y42" i="72" a="1"/>
  <c r="I42" i="72"/>
  <c r="AB42" i="72" s="1" a="1"/>
  <c r="AB42" i="72" s="1"/>
  <c r="I42" i="72" a="1"/>
  <c r="AF41" i="72"/>
  <c r="AE41" i="72" a="1"/>
  <c r="AE41" i="72" s="1"/>
  <c r="AD41" i="72"/>
  <c r="Y41" i="72"/>
  <c r="Y41" i="72" a="1"/>
  <c r="I41" i="72"/>
  <c r="AB41" i="72" s="1" a="1"/>
  <c r="AB41" i="72" s="1"/>
  <c r="I41" i="72" a="1"/>
  <c r="AF40" i="72"/>
  <c r="AE40" i="72" a="1"/>
  <c r="AE40" i="72" s="1"/>
  <c r="AD40" i="72"/>
  <c r="Y40" i="72"/>
  <c r="Y40" i="72" a="1"/>
  <c r="I40" i="72"/>
  <c r="AB40" i="72" s="1" a="1"/>
  <c r="AB40" i="72" s="1"/>
  <c r="I40" i="72" a="1"/>
  <c r="AF39" i="72"/>
  <c r="AE39" i="72" a="1"/>
  <c r="AE39" i="72" s="1"/>
  <c r="AD39" i="72"/>
  <c r="Y39" i="72"/>
  <c r="Y39" i="72" a="1"/>
  <c r="I39" i="72"/>
  <c r="AB39" i="72" s="1" a="1"/>
  <c r="AB39" i="72" s="1"/>
  <c r="I39" i="72" a="1"/>
  <c r="AF38" i="72"/>
  <c r="AE38" i="72" a="1"/>
  <c r="AE38" i="72" s="1"/>
  <c r="AD38" i="72"/>
  <c r="Y38" i="72"/>
  <c r="Y38" i="72" a="1"/>
  <c r="I38" i="72"/>
  <c r="AB38" i="72" s="1" a="1"/>
  <c r="AB38" i="72" s="1"/>
  <c r="I38" i="72" a="1"/>
  <c r="AF37" i="72"/>
  <c r="AE37" i="72" a="1"/>
  <c r="AE37" i="72" s="1"/>
  <c r="AD37" i="72"/>
  <c r="Y37" i="72" a="1"/>
  <c r="Y37" i="72" s="1"/>
  <c r="I37" i="72" a="1"/>
  <c r="I37" i="72" s="1"/>
  <c r="AF36" i="72"/>
  <c r="AE36" i="72"/>
  <c r="AE36" i="72" a="1"/>
  <c r="AD36" i="72"/>
  <c r="Y36" i="72" a="1"/>
  <c r="Y36" i="72" s="1"/>
  <c r="I36" i="72" a="1"/>
  <c r="I36" i="72" s="1"/>
  <c r="AA36" i="72" s="1" a="1"/>
  <c r="AA36" i="72" s="1"/>
  <c r="AF35" i="72"/>
  <c r="AE35" i="72"/>
  <c r="AE35" i="72" a="1"/>
  <c r="AD35" i="72"/>
  <c r="Y35" i="72" a="1"/>
  <c r="Y35" i="72" s="1"/>
  <c r="I35" i="72" a="1"/>
  <c r="I35" i="72" s="1"/>
  <c r="AB35" i="72" s="1" a="1"/>
  <c r="AB35" i="72" s="1"/>
  <c r="AF34" i="72"/>
  <c r="AE34" i="72"/>
  <c r="AE34" i="72" a="1"/>
  <c r="AD34" i="72"/>
  <c r="Y34" i="72" a="1"/>
  <c r="Y34" i="72" s="1"/>
  <c r="I34" i="72" a="1"/>
  <c r="I34" i="72" s="1"/>
  <c r="AA34" i="72" s="1" a="1"/>
  <c r="AA34" i="72" s="1"/>
  <c r="AF33" i="72"/>
  <c r="AE33" i="72"/>
  <c r="AE33" i="72" a="1"/>
  <c r="AD33" i="72"/>
  <c r="Y33" i="72" a="1"/>
  <c r="Y33" i="72" s="1"/>
  <c r="I33" i="72" a="1"/>
  <c r="I33" i="72" s="1"/>
  <c r="AB33" i="72" s="1" a="1"/>
  <c r="AB33" i="72" s="1"/>
  <c r="AF32" i="72"/>
  <c r="AE32" i="72"/>
  <c r="AE32" i="72" a="1"/>
  <c r="AD32" i="72"/>
  <c r="Y32" i="72" a="1"/>
  <c r="Y32" i="72" s="1"/>
  <c r="I32" i="72" a="1"/>
  <c r="I32" i="72" s="1"/>
  <c r="AA32" i="72" s="1" a="1"/>
  <c r="AA32" i="72" s="1"/>
  <c r="AF31" i="72"/>
  <c r="AE31" i="72"/>
  <c r="AE31" i="72" a="1"/>
  <c r="AD31" i="72"/>
  <c r="Y31" i="72" a="1"/>
  <c r="Y31" i="72" s="1"/>
  <c r="I31" i="72" a="1"/>
  <c r="I31" i="72" s="1"/>
  <c r="AB31" i="72" s="1" a="1"/>
  <c r="AB31" i="72" s="1"/>
  <c r="AF30" i="72"/>
  <c r="AE30" i="72"/>
  <c r="AE30" i="72" a="1"/>
  <c r="AD30" i="72"/>
  <c r="Y30" i="72" a="1"/>
  <c r="Y30" i="72" s="1"/>
  <c r="I30" i="72" a="1"/>
  <c r="I30" i="72" s="1"/>
  <c r="AA30" i="72" s="1" a="1"/>
  <c r="AA30" i="72" s="1"/>
  <c r="AF29" i="72"/>
  <c r="AE29" i="72"/>
  <c r="AE29" i="72" a="1"/>
  <c r="AD29" i="72"/>
  <c r="Y29" i="72" a="1"/>
  <c r="Y29" i="72" s="1"/>
  <c r="I29" i="72" a="1"/>
  <c r="I29" i="72" s="1"/>
  <c r="AF28" i="72"/>
  <c r="AE28" i="72"/>
  <c r="AE28" i="72" a="1"/>
  <c r="AD28" i="72"/>
  <c r="Y28" i="72" a="1"/>
  <c r="Y28" i="72" s="1"/>
  <c r="I28" i="72" a="1"/>
  <c r="I28" i="72" s="1"/>
  <c r="AF27" i="72"/>
  <c r="AE27" i="72"/>
  <c r="AE27" i="72" a="1"/>
  <c r="AD27" i="72"/>
  <c r="Y27" i="72" a="1"/>
  <c r="Y27" i="72" s="1"/>
  <c r="I27" i="72" a="1"/>
  <c r="I27" i="72" s="1"/>
  <c r="AF26" i="72"/>
  <c r="AE26" i="72"/>
  <c r="AE26" i="72" a="1"/>
  <c r="AD26" i="72"/>
  <c r="Y26" i="72" a="1"/>
  <c r="Y26" i="72" s="1"/>
  <c r="I26" i="72" a="1"/>
  <c r="I26" i="72" s="1"/>
  <c r="AF25" i="72"/>
  <c r="AE25" i="72"/>
  <c r="AE25" i="72" a="1"/>
  <c r="AD25" i="72"/>
  <c r="Y25" i="72" a="1"/>
  <c r="Y25" i="72" s="1"/>
  <c r="I25" i="72" a="1"/>
  <c r="I25" i="72" s="1"/>
  <c r="AF24" i="72"/>
  <c r="AE24" i="72"/>
  <c r="AE24" i="72" a="1"/>
  <c r="AD24" i="72"/>
  <c r="Y24" i="72" a="1"/>
  <c r="Y24" i="72" s="1"/>
  <c r="I24" i="72" a="1"/>
  <c r="I24" i="72" s="1"/>
  <c r="AF23" i="72"/>
  <c r="AE23" i="72"/>
  <c r="AE23" i="72" a="1"/>
  <c r="AD23" i="72"/>
  <c r="Y23" i="72" a="1"/>
  <c r="Y23" i="72" s="1"/>
  <c r="I23" i="72" a="1"/>
  <c r="I23" i="72" s="1"/>
  <c r="AF22" i="72"/>
  <c r="AE22" i="72"/>
  <c r="AE22" i="72" a="1"/>
  <c r="AD22" i="72"/>
  <c r="Y22" i="72" a="1"/>
  <c r="Y22" i="72" s="1"/>
  <c r="I22" i="72" a="1"/>
  <c r="I22" i="72" s="1"/>
  <c r="AI21" i="72" a="1"/>
  <c r="AI21" i="72" s="1"/>
  <c r="AF21" i="72"/>
  <c r="AE21" i="72"/>
  <c r="AE21" i="72" a="1"/>
  <c r="AD21" i="72"/>
  <c r="Y21" i="72" a="1"/>
  <c r="Y21" i="72" s="1"/>
  <c r="I21" i="72" a="1"/>
  <c r="I21" i="72" s="1"/>
  <c r="AF20" i="72"/>
  <c r="AE20" i="72" a="1"/>
  <c r="AE20" i="72" s="1"/>
  <c r="AD20" i="72"/>
  <c r="Y20" i="72"/>
  <c r="Y20" i="72" a="1"/>
  <c r="I20" i="72"/>
  <c r="AB20" i="72" s="1" a="1"/>
  <c r="AB20" i="72" s="1"/>
  <c r="I20" i="72" a="1"/>
  <c r="AF19" i="72"/>
  <c r="AE19" i="72"/>
  <c r="AE19" i="72" a="1"/>
  <c r="AD19" i="72"/>
  <c r="Y19" i="72" a="1"/>
  <c r="Y19" i="72" s="1"/>
  <c r="I19" i="72" a="1"/>
  <c r="I19" i="72" s="1"/>
  <c r="AF18" i="72"/>
  <c r="AE18" i="72"/>
  <c r="AE18" i="72" a="1"/>
  <c r="AD18" i="72"/>
  <c r="Y18" i="72" a="1"/>
  <c r="Y18" i="72" s="1"/>
  <c r="I18" i="72" a="1"/>
  <c r="I18" i="72" s="1"/>
  <c r="AI17" i="72" a="1"/>
  <c r="AI17" i="72" s="1"/>
  <c r="AF17" i="72"/>
  <c r="AE17" i="72"/>
  <c r="AE17" i="72" a="1"/>
  <c r="AD17" i="72"/>
  <c r="Y17" i="72" a="1"/>
  <c r="Y17" i="72" s="1"/>
  <c r="I17" i="72" a="1"/>
  <c r="I17" i="72" s="1"/>
  <c r="AI16" i="72" a="1"/>
  <c r="AI16" i="72" s="1"/>
  <c r="AF16" i="72"/>
  <c r="AE16" i="72"/>
  <c r="AE16" i="72" a="1"/>
  <c r="AD16" i="72"/>
  <c r="Y16" i="72" a="1"/>
  <c r="Y16" i="72" s="1"/>
  <c r="I16" i="72" a="1"/>
  <c r="I16" i="72" s="1"/>
  <c r="AF15" i="72"/>
  <c r="AE15" i="72" a="1"/>
  <c r="AE15" i="72" s="1"/>
  <c r="AD15" i="72"/>
  <c r="Y15" i="72"/>
  <c r="Y15" i="72" a="1"/>
  <c r="I15" i="72"/>
  <c r="AB15" i="72" s="1" a="1"/>
  <c r="AB15" i="72" s="1"/>
  <c r="I15" i="72" a="1"/>
  <c r="AF14" i="72"/>
  <c r="AE14" i="72"/>
  <c r="AE14" i="72" a="1"/>
  <c r="AD14" i="72"/>
  <c r="Y14" i="72" a="1"/>
  <c r="Y14" i="72" s="1"/>
  <c r="I14" i="72" a="1"/>
  <c r="I14" i="72" s="1"/>
  <c r="AF13" i="72"/>
  <c r="AE13" i="72" a="1"/>
  <c r="AE13" i="72" s="1"/>
  <c r="AI20" i="72" s="1"/>
  <c r="AD13" i="72"/>
  <c r="Y13" i="72"/>
  <c r="AI19" i="72" s="1"/>
  <c r="Y13" i="72" a="1"/>
  <c r="I13" i="72"/>
  <c r="I13" i="72" a="1"/>
  <c r="A13" i="72"/>
  <c r="Z13" i="72" s="1" a="1"/>
  <c r="Z13" i="72" s="1"/>
  <c r="AI12" i="72"/>
  <c r="S12" i="72"/>
  <c r="AI11" i="72"/>
  <c r="AI10" i="72"/>
  <c r="X10" i="72"/>
  <c r="X10" i="72" a="1"/>
  <c r="W10" i="72"/>
  <c r="W10" i="72" a="1"/>
  <c r="U10" i="72"/>
  <c r="S10" i="72" s="1" a="1"/>
  <c r="S10" i="72" s="1"/>
  <c r="U10" i="72" a="1"/>
  <c r="O10" i="72"/>
  <c r="O10" i="72" a="1"/>
  <c r="E10" i="72"/>
  <c r="AI9" i="72"/>
  <c r="S9" i="72" a="1"/>
  <c r="S9" i="72" s="1"/>
  <c r="AI8" i="72"/>
  <c r="S8" i="72" a="1"/>
  <c r="S8" i="72" s="1"/>
  <c r="L8" i="72"/>
  <c r="AI7" i="72" a="1"/>
  <c r="AI7" i="72" s="1"/>
  <c r="S7" i="72" a="1"/>
  <c r="S7" i="72" s="1"/>
  <c r="C7" i="72"/>
  <c r="AI6" i="72"/>
  <c r="A6" i="72"/>
  <c r="AI5" i="72" a="1"/>
  <c r="AI5" i="72" s="1"/>
  <c r="AO4" i="72"/>
  <c r="AP5" i="72" s="1"/>
  <c r="AI4" i="72" a="1"/>
  <c r="AI4" i="72" s="1"/>
  <c r="S4" i="72"/>
  <c r="AI3" i="72"/>
  <c r="A3" i="72"/>
  <c r="AI2" i="72"/>
  <c r="S2" i="72" a="1"/>
  <c r="S2" i="72" s="1"/>
  <c r="N1" i="72"/>
  <c r="AF43" i="71"/>
  <c r="AE43" i="71" a="1"/>
  <c r="AE43" i="71" s="1"/>
  <c r="AD43" i="71"/>
  <c r="Y43" i="71"/>
  <c r="Y43" i="71" a="1"/>
  <c r="I43" i="71"/>
  <c r="I43" i="71" a="1"/>
  <c r="AF42" i="71"/>
  <c r="AE42" i="71" a="1"/>
  <c r="AE42" i="71" s="1"/>
  <c r="AD42" i="71"/>
  <c r="Y42" i="71"/>
  <c r="Y42" i="71" a="1"/>
  <c r="I42" i="71"/>
  <c r="I42" i="71" a="1"/>
  <c r="AF41" i="71"/>
  <c r="AE41" i="71" a="1"/>
  <c r="AE41" i="71" s="1"/>
  <c r="AD41" i="71"/>
  <c r="Y41" i="71"/>
  <c r="Y41" i="71" a="1"/>
  <c r="I41" i="71"/>
  <c r="I41" i="71" a="1"/>
  <c r="AF40" i="71"/>
  <c r="AE40" i="71" a="1"/>
  <c r="AE40" i="71" s="1"/>
  <c r="AD40" i="71"/>
  <c r="Y40" i="71"/>
  <c r="Y40" i="71" a="1"/>
  <c r="I40" i="71"/>
  <c r="I40" i="71" a="1"/>
  <c r="AF39" i="71"/>
  <c r="AE39" i="71" a="1"/>
  <c r="AE39" i="71" s="1"/>
  <c r="AD39" i="71"/>
  <c r="Y39" i="71"/>
  <c r="Y39" i="71" a="1"/>
  <c r="I39" i="71"/>
  <c r="I39" i="71" a="1"/>
  <c r="AF38" i="71"/>
  <c r="AE38" i="71" a="1"/>
  <c r="AE38" i="71" s="1"/>
  <c r="AD38" i="71"/>
  <c r="Y38" i="71"/>
  <c r="Y38" i="71" a="1"/>
  <c r="I38" i="71"/>
  <c r="I38" i="71" a="1"/>
  <c r="AF37" i="71"/>
  <c r="AE37" i="71" a="1"/>
  <c r="AE37" i="71" s="1"/>
  <c r="AD37" i="71"/>
  <c r="Y37" i="71"/>
  <c r="Y37" i="71" a="1"/>
  <c r="I37" i="71"/>
  <c r="I37" i="71" a="1"/>
  <c r="AF36" i="71"/>
  <c r="AE36" i="71" a="1"/>
  <c r="AE36" i="71" s="1"/>
  <c r="AD36" i="71"/>
  <c r="Y36" i="71"/>
  <c r="Y36" i="71" a="1"/>
  <c r="I36" i="71"/>
  <c r="I36" i="71" a="1"/>
  <c r="AF35" i="71"/>
  <c r="AE35" i="71" a="1"/>
  <c r="AE35" i="71" s="1"/>
  <c r="AD35" i="71"/>
  <c r="Y35" i="71"/>
  <c r="Y35" i="71" a="1"/>
  <c r="I35" i="71"/>
  <c r="I35" i="71" a="1"/>
  <c r="AF34" i="71"/>
  <c r="AE34" i="71" a="1"/>
  <c r="AE34" i="71" s="1"/>
  <c r="AD34" i="71"/>
  <c r="Y34" i="71"/>
  <c r="Y34" i="71" a="1"/>
  <c r="I34" i="71"/>
  <c r="I34" i="71" a="1"/>
  <c r="AF33" i="71"/>
  <c r="AE33" i="71" a="1"/>
  <c r="AE33" i="71" s="1"/>
  <c r="AD33" i="71"/>
  <c r="Y33" i="71"/>
  <c r="Y33" i="71" a="1"/>
  <c r="I33" i="71"/>
  <c r="I33" i="71" a="1"/>
  <c r="AF32" i="71"/>
  <c r="AE32" i="71" a="1"/>
  <c r="AE32" i="71" s="1"/>
  <c r="AD32" i="71"/>
  <c r="Y32" i="71"/>
  <c r="Y32" i="71" a="1"/>
  <c r="I32" i="71"/>
  <c r="I32" i="71" a="1"/>
  <c r="AF31" i="71"/>
  <c r="AE31" i="71" a="1"/>
  <c r="AE31" i="71" s="1"/>
  <c r="AD31" i="71"/>
  <c r="Y31" i="71"/>
  <c r="Y31" i="71" a="1"/>
  <c r="I31" i="71"/>
  <c r="I31" i="71" a="1"/>
  <c r="AF30" i="71"/>
  <c r="AE30" i="71" a="1"/>
  <c r="AE30" i="71" s="1"/>
  <c r="AD30" i="71"/>
  <c r="Y30" i="71" a="1"/>
  <c r="Y30" i="71" s="1"/>
  <c r="I30" i="71" a="1"/>
  <c r="I30" i="71" s="1"/>
  <c r="AF29" i="71"/>
  <c r="AE29" i="71"/>
  <c r="AE29" i="71" a="1"/>
  <c r="AD29" i="71"/>
  <c r="Y29" i="71" a="1"/>
  <c r="Y29" i="71" s="1"/>
  <c r="I29" i="71" a="1"/>
  <c r="I29" i="71" s="1"/>
  <c r="AF28" i="71"/>
  <c r="AE28" i="71"/>
  <c r="AE28" i="71" a="1"/>
  <c r="AD28" i="7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a="1"/>
  <c r="Y24" i="71" s="1"/>
  <c r="I24" i="71" a="1"/>
  <c r="I24" i="71" s="1"/>
  <c r="AF23" i="71"/>
  <c r="AE23" i="71"/>
  <c r="AE23" i="71" a="1"/>
  <c r="AD23" i="71"/>
  <c r="Y23" i="71" a="1"/>
  <c r="Y23" i="71" s="1"/>
  <c r="I23" i="71" a="1"/>
  <c r="I23" i="71" s="1"/>
  <c r="AF22" i="71"/>
  <c r="AE22" i="71"/>
  <c r="AE22" i="71" a="1"/>
  <c r="AD22" i="71"/>
  <c r="Y22" i="71" a="1"/>
  <c r="Y22" i="71" s="1"/>
  <c r="I22" i="71" a="1"/>
  <c r="I22" i="71" s="1"/>
  <c r="AI21" i="71" a="1"/>
  <c r="AI21" i="71" s="1"/>
  <c r="AF21" i="71"/>
  <c r="AE21" i="71"/>
  <c r="AE21" i="71" a="1"/>
  <c r="AD21" i="71"/>
  <c r="Y21" i="71" a="1"/>
  <c r="Y21" i="71" s="1"/>
  <c r="I21" i="71" a="1"/>
  <c r="I21" i="71" s="1"/>
  <c r="AF20" i="71"/>
  <c r="AE20" i="71" a="1"/>
  <c r="AE20" i="71" s="1"/>
  <c r="AD20" i="71"/>
  <c r="Y20" i="71"/>
  <c r="Y20" i="71" a="1"/>
  <c r="I20" i="71"/>
  <c r="AB20" i="71" s="1" a="1"/>
  <c r="AB20" i="71" s="1"/>
  <c r="I20" i="71" a="1"/>
  <c r="AF19" i="71"/>
  <c r="AE19" i="71"/>
  <c r="AE19" i="71" a="1"/>
  <c r="AD19" i="71"/>
  <c r="Y19" i="71" a="1"/>
  <c r="Y19" i="71" s="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AB15" i="71" s="1" a="1"/>
  <c r="AB15" i="71" s="1"/>
  <c r="I15" i="71" a="1"/>
  <c r="AF14" i="71"/>
  <c r="AE14" i="71"/>
  <c r="AE14" i="71" a="1"/>
  <c r="AD14" i="71"/>
  <c r="Y14" i="71" a="1"/>
  <c r="Y14" i="71" s="1"/>
  <c r="I14" i="71" a="1"/>
  <c r="I14" i="71" s="1"/>
  <c r="AF13" i="71"/>
  <c r="AE13" i="71" a="1"/>
  <c r="AE13" i="71" s="1"/>
  <c r="AI20" i="71" s="1"/>
  <c r="AD13" i="71"/>
  <c r="Y13" i="71"/>
  <c r="AI19" i="71" s="1"/>
  <c r="Y13" i="71" a="1"/>
  <c r="I13" i="71"/>
  <c r="AB13" i="71" s="1" a="1"/>
  <c r="AB13" i="71" s="1"/>
  <c r="I13" i="71" a="1"/>
  <c r="A13" i="71"/>
  <c r="Z13" i="71" s="1" a="1"/>
  <c r="Z13" i="71" s="1"/>
  <c r="AI12" i="71"/>
  <c r="S12" i="71"/>
  <c r="AI11" i="71"/>
  <c r="AI10" i="71"/>
  <c r="X10" i="71" a="1"/>
  <c r="X10" i="71" s="1"/>
  <c r="W10" i="71"/>
  <c r="W10" i="71" a="1"/>
  <c r="U10" i="71"/>
  <c r="U10" i="71" a="1"/>
  <c r="O10" i="71" a="1"/>
  <c r="O10" i="71" s="1"/>
  <c r="K10" i="71" a="1"/>
  <c r="K10" i="71" s="1"/>
  <c r="H10" i="71" a="1"/>
  <c r="H10" i="71" s="1"/>
  <c r="E10" i="71"/>
  <c r="AI9" i="71"/>
  <c r="S9" i="71" a="1"/>
  <c r="S9" i="71" s="1"/>
  <c r="AI8" i="71"/>
  <c r="S8" i="71" a="1"/>
  <c r="S8" i="71" s="1"/>
  <c r="L8" i="71"/>
  <c r="AI7" i="71" a="1"/>
  <c r="AI7" i="71" s="1"/>
  <c r="S7" i="71" a="1"/>
  <c r="S7" i="71" s="1"/>
  <c r="C7" i="71"/>
  <c r="AI6" i="71"/>
  <c r="A6" i="71"/>
  <c r="AI5" i="71" a="1"/>
  <c r="AI5" i="71" s="1"/>
  <c r="AP4" i="71"/>
  <c r="AO4" i="71"/>
  <c r="AP5" i="71" s="1"/>
  <c r="AI4" i="71"/>
  <c r="AI4" i="71" a="1"/>
  <c r="S4" i="71"/>
  <c r="AI3" i="71"/>
  <c r="A3" i="71"/>
  <c r="AI2" i="71"/>
  <c r="S2" i="71" a="1"/>
  <c r="S2" i="71" s="1"/>
  <c r="N1" i="71"/>
  <c r="AF43" i="70"/>
  <c r="AE43" i="70" a="1"/>
  <c r="AE43" i="70" s="1"/>
  <c r="AD43" i="70"/>
  <c r="Y43" i="70"/>
  <c r="Y43" i="70" a="1"/>
  <c r="I43" i="70"/>
  <c r="I43" i="70" a="1"/>
  <c r="AF42" i="70"/>
  <c r="AE42" i="70" a="1"/>
  <c r="AE42" i="70" s="1"/>
  <c r="AD42" i="70"/>
  <c r="Y42" i="70"/>
  <c r="Y42" i="70" a="1"/>
  <c r="I42" i="70"/>
  <c r="I42" i="70" a="1"/>
  <c r="AF41" i="70"/>
  <c r="AE41" i="70" a="1"/>
  <c r="AE41" i="70" s="1"/>
  <c r="AD41" i="70"/>
  <c r="Y41" i="70"/>
  <c r="Y41" i="70" a="1"/>
  <c r="I41" i="70"/>
  <c r="I41" i="70" a="1"/>
  <c r="AF40" i="70"/>
  <c r="AE40" i="70" a="1"/>
  <c r="AE40" i="70" s="1"/>
  <c r="AD40" i="70"/>
  <c r="Y40" i="70"/>
  <c r="Y40" i="70" a="1"/>
  <c r="I40" i="70"/>
  <c r="I40" i="70" a="1"/>
  <c r="AF39" i="70"/>
  <c r="AE39" i="70" a="1"/>
  <c r="AE39" i="70" s="1"/>
  <c r="AD39" i="70"/>
  <c r="Y39" i="70"/>
  <c r="Y39" i="70" a="1"/>
  <c r="I39" i="70"/>
  <c r="I39" i="70" a="1"/>
  <c r="AF38" i="70"/>
  <c r="AE38" i="70" a="1"/>
  <c r="AE38" i="70" s="1"/>
  <c r="AD38" i="70"/>
  <c r="Y38" i="70"/>
  <c r="Y38" i="70" a="1"/>
  <c r="I38" i="70"/>
  <c r="I38" i="70" a="1"/>
  <c r="AF37" i="70"/>
  <c r="AE37" i="70" a="1"/>
  <c r="AE37" i="70" s="1"/>
  <c r="AD37" i="70"/>
  <c r="Y37" i="70"/>
  <c r="Y37" i="70" a="1"/>
  <c r="I37" i="70"/>
  <c r="I37" i="70" a="1"/>
  <c r="AF36" i="70"/>
  <c r="AE36" i="70" a="1"/>
  <c r="AE36" i="70" s="1"/>
  <c r="AD36" i="70"/>
  <c r="Y36" i="70"/>
  <c r="Y36" i="70" a="1"/>
  <c r="I36" i="70"/>
  <c r="I36" i="70" a="1"/>
  <c r="AF35" i="70"/>
  <c r="AE35" i="70" a="1"/>
  <c r="AE35" i="70" s="1"/>
  <c r="AD35" i="70"/>
  <c r="Y35" i="70"/>
  <c r="Y35" i="70" a="1"/>
  <c r="I35" i="70"/>
  <c r="I35" i="70" a="1"/>
  <c r="AF34" i="70"/>
  <c r="AE34" i="70" a="1"/>
  <c r="AE34" i="70" s="1"/>
  <c r="AD34" i="70"/>
  <c r="Y34" i="70"/>
  <c r="Y34" i="70" a="1"/>
  <c r="I34" i="70"/>
  <c r="I34" i="70" a="1"/>
  <c r="AF33" i="70"/>
  <c r="AE33" i="70" a="1"/>
  <c r="AE33" i="70" s="1"/>
  <c r="AD33" i="70"/>
  <c r="Y33" i="70"/>
  <c r="Y33" i="70" a="1"/>
  <c r="I33" i="70"/>
  <c r="I33" i="70" a="1"/>
  <c r="AF32" i="70"/>
  <c r="AE32" i="70" a="1"/>
  <c r="AE32" i="70" s="1"/>
  <c r="AD32" i="70"/>
  <c r="Y32" i="70"/>
  <c r="Y32" i="70" a="1"/>
  <c r="I32" i="70"/>
  <c r="I32" i="70" a="1"/>
  <c r="AF31" i="70"/>
  <c r="AE31" i="70" a="1"/>
  <c r="AE31" i="70" s="1"/>
  <c r="AD31" i="70"/>
  <c r="Y31" i="70"/>
  <c r="Y31" i="70" a="1"/>
  <c r="I31" i="70"/>
  <c r="I31" i="70" a="1"/>
  <c r="AF30" i="70"/>
  <c r="AE30" i="70" a="1"/>
  <c r="AE30" i="70" s="1"/>
  <c r="AD30" i="70"/>
  <c r="Y30" i="70"/>
  <c r="Y30" i="70" a="1"/>
  <c r="I30" i="70"/>
  <c r="I30" i="70" a="1"/>
  <c r="AF29" i="70"/>
  <c r="AE29" i="70" a="1"/>
  <c r="AE29" i="70" s="1"/>
  <c r="AD29" i="70"/>
  <c r="Y29" i="70"/>
  <c r="Y29" i="70" a="1"/>
  <c r="I29" i="70"/>
  <c r="I29" i="70" a="1"/>
  <c r="AF28" i="70"/>
  <c r="AE28" i="70" a="1"/>
  <c r="AE28" i="70" s="1"/>
  <c r="AD28" i="70"/>
  <c r="Y28" i="70"/>
  <c r="Y28" i="70" a="1"/>
  <c r="I28" i="70"/>
  <c r="I28" i="70" a="1"/>
  <c r="AF27" i="70"/>
  <c r="AE27" i="70" a="1"/>
  <c r="AE27" i="70" s="1"/>
  <c r="AD27" i="70"/>
  <c r="Y27" i="70"/>
  <c r="Y27" i="70" a="1"/>
  <c r="I27" i="70"/>
  <c r="I27" i="70" a="1"/>
  <c r="AF26" i="70"/>
  <c r="AE26" i="70" a="1"/>
  <c r="AE26" i="70" s="1"/>
  <c r="AD26" i="70"/>
  <c r="Y26" i="70"/>
  <c r="Y26" i="70" a="1"/>
  <c r="I26" i="70"/>
  <c r="I26" i="70" a="1"/>
  <c r="AF25" i="70"/>
  <c r="AE25" i="70" a="1"/>
  <c r="AE25" i="70" s="1"/>
  <c r="AD25" i="70"/>
  <c r="Y25" i="70"/>
  <c r="Y25" i="70" a="1"/>
  <c r="I25" i="70"/>
  <c r="I25" i="70" a="1"/>
  <c r="AF24" i="70"/>
  <c r="AE24" i="70" a="1"/>
  <c r="AE24" i="70" s="1"/>
  <c r="AD24" i="70"/>
  <c r="Y24" i="70"/>
  <c r="Y24" i="70" a="1"/>
  <c r="I24" i="70" a="1"/>
  <c r="I24" i="70" s="1"/>
  <c r="AF23" i="70"/>
  <c r="AE23" i="70"/>
  <c r="AE23" i="70" a="1"/>
  <c r="AD23" i="70"/>
  <c r="Y23" i="70" a="1"/>
  <c r="Y23" i="70" s="1"/>
  <c r="I23" i="70" a="1"/>
  <c r="I23" i="70" s="1"/>
  <c r="AF22" i="70"/>
  <c r="AE22" i="70"/>
  <c r="AE22" i="70" a="1"/>
  <c r="AD22" i="70"/>
  <c r="Y22" i="70" a="1"/>
  <c r="Y22" i="70" s="1"/>
  <c r="I22" i="70" a="1"/>
  <c r="I22" i="70" s="1"/>
  <c r="AI21" i="70" a="1"/>
  <c r="AI21" i="70" s="1"/>
  <c r="AF21" i="70"/>
  <c r="AE21" i="70"/>
  <c r="AE21" i="70" a="1"/>
  <c r="AD21" i="70"/>
  <c r="Y21" i="70" a="1"/>
  <c r="Y21" i="70" s="1"/>
  <c r="I21" i="70" a="1"/>
  <c r="I21" i="70" s="1"/>
  <c r="AF20" i="70"/>
  <c r="AE20" i="70" a="1"/>
  <c r="AE20" i="70" s="1"/>
  <c r="AD20" i="70"/>
  <c r="Y20" i="70"/>
  <c r="Y20" i="70" a="1"/>
  <c r="I20" i="70"/>
  <c r="AB20" i="70" s="1" a="1"/>
  <c r="AB20" i="70" s="1"/>
  <c r="I20" i="70" a="1"/>
  <c r="AF19" i="70"/>
  <c r="AE19" i="70"/>
  <c r="AE19" i="70" a="1"/>
  <c r="AD19" i="70"/>
  <c r="Y19" i="70" a="1"/>
  <c r="Y19" i="70" s="1"/>
  <c r="I19" i="70" a="1"/>
  <c r="I19" i="70" s="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c r="Y15" i="70" a="1"/>
  <c r="I15" i="70"/>
  <c r="AB15" i="70" s="1" a="1"/>
  <c r="AB15" i="70" s="1"/>
  <c r="I15" i="70" a="1"/>
  <c r="AF14" i="70"/>
  <c r="AE14" i="70"/>
  <c r="AE14" i="70" a="1"/>
  <c r="AD14" i="70"/>
  <c r="Y14" i="70" a="1"/>
  <c r="Y14" i="70" s="1"/>
  <c r="I14" i="70" a="1"/>
  <c r="I14" i="70" s="1"/>
  <c r="AB14" i="70" s="1" a="1"/>
  <c r="AB14" i="70" s="1"/>
  <c r="A14" i="70"/>
  <c r="AF13" i="70"/>
  <c r="AE13" i="70" a="1"/>
  <c r="AE13" i="70" s="1"/>
  <c r="AI20" i="70" s="1"/>
  <c r="AD13" i="70"/>
  <c r="Y13" i="70"/>
  <c r="AI19" i="70" s="1"/>
  <c r="Y13" i="70" a="1"/>
  <c r="I13" i="70"/>
  <c r="I13" i="70" a="1"/>
  <c r="B13" i="70"/>
  <c r="A13" i="70"/>
  <c r="Z13" i="70" s="1" a="1"/>
  <c r="Z13" i="70" s="1"/>
  <c r="AI12" i="70"/>
  <c r="S12" i="70"/>
  <c r="AI11" i="70"/>
  <c r="AI10" i="70"/>
  <c r="X10" i="70" a="1"/>
  <c r="X10" i="70" s="1"/>
  <c r="W10" i="70"/>
  <c r="W10" i="70" a="1"/>
  <c r="U10" i="70"/>
  <c r="U10" i="70" a="1"/>
  <c r="O10" i="70" a="1"/>
  <c r="O10" i="70" s="1"/>
  <c r="K10" i="70" a="1"/>
  <c r="K10" i="70" s="1"/>
  <c r="H10" i="70" a="1"/>
  <c r="H10" i="70" s="1"/>
  <c r="E10" i="70"/>
  <c r="AI9" i="70"/>
  <c r="S9" i="70" a="1"/>
  <c r="S9" i="70" s="1"/>
  <c r="AI8" i="70"/>
  <c r="S8" i="70" a="1"/>
  <c r="S8" i="70" s="1"/>
  <c r="L8" i="70"/>
  <c r="AI7" i="70" a="1"/>
  <c r="AI7" i="70" s="1"/>
  <c r="S7" i="70" a="1"/>
  <c r="S7" i="70" s="1"/>
  <c r="C7" i="70"/>
  <c r="AI6" i="70"/>
  <c r="A6" i="70"/>
  <c r="AI5" i="70"/>
  <c r="AI5" i="70" a="1"/>
  <c r="AO4" i="70"/>
  <c r="AP5" i="70" s="1"/>
  <c r="AI4" i="70"/>
  <c r="AI4" i="70" a="1"/>
  <c r="S4" i="70"/>
  <c r="AI3" i="70"/>
  <c r="A3" i="70"/>
  <c r="AI2" i="70"/>
  <c r="S2" i="70"/>
  <c r="S2" i="70" a="1"/>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B20" i="69" s="1" a="1"/>
  <c r="AB20" i="69" s="1"/>
  <c r="AF19" i="69"/>
  <c r="AE19" i="69" a="1"/>
  <c r="AE19" i="69" s="1"/>
  <c r="AD19" i="69"/>
  <c r="Y19" i="69"/>
  <c r="Y19" i="69" a="1"/>
  <c r="I19" i="69"/>
  <c r="I19" i="69" a="1"/>
  <c r="AF18" i="69"/>
  <c r="AE18" i="69" a="1"/>
  <c r="AE18" i="69" s="1"/>
  <c r="AD18" i="69"/>
  <c r="Y18" i="69"/>
  <c r="Y18" i="69" a="1"/>
  <c r="I18" i="69"/>
  <c r="I18" i="69" a="1"/>
  <c r="AI17" i="69" a="1"/>
  <c r="AI17" i="69" s="1"/>
  <c r="AF17" i="69"/>
  <c r="AE17" i="69" a="1"/>
  <c r="AE17" i="69" s="1"/>
  <c r="AD17" i="69"/>
  <c r="Y17" i="69"/>
  <c r="Y17" i="69" a="1"/>
  <c r="I17" i="69"/>
  <c r="I17" i="69" a="1"/>
  <c r="AI16" i="69"/>
  <c r="AI16" i="69" a="1"/>
  <c r="AF16" i="69"/>
  <c r="AE16" i="69" a="1"/>
  <c r="AE16" i="69" s="1"/>
  <c r="AD16" i="69"/>
  <c r="Y16" i="69"/>
  <c r="Y16" i="69" a="1"/>
  <c r="I16" i="69"/>
  <c r="I16" i="69" a="1"/>
  <c r="AF15" i="69"/>
  <c r="AE15" i="69"/>
  <c r="AE15" i="69" a="1"/>
  <c r="AD15" i="69"/>
  <c r="Y15" i="69" a="1"/>
  <c r="Y15" i="69" s="1"/>
  <c r="I15" i="69" a="1"/>
  <c r="I15" i="69" s="1"/>
  <c r="AB15" i="69" s="1" a="1"/>
  <c r="AB15" i="69" s="1"/>
  <c r="AF14" i="69"/>
  <c r="AE14" i="69" a="1"/>
  <c r="AE14" i="69" s="1"/>
  <c r="AD14" i="69"/>
  <c r="Y14" i="69"/>
  <c r="Y14" i="69" a="1"/>
  <c r="I14" i="69"/>
  <c r="I14" i="69" a="1"/>
  <c r="AF13" i="69"/>
  <c r="AE13" i="69"/>
  <c r="AI20" i="69" s="1"/>
  <c r="AE13" i="69" a="1"/>
  <c r="AD13" i="69"/>
  <c r="Y13" i="69" a="1"/>
  <c r="Y13" i="69" s="1"/>
  <c r="AI19" i="69" s="1"/>
  <c r="I13" i="69" a="1"/>
  <c r="I13" i="69" s="1"/>
  <c r="I44" i="69" s="1"/>
  <c r="A13" i="69"/>
  <c r="AI12" i="69"/>
  <c r="S12" i="69"/>
  <c r="AI11" i="69"/>
  <c r="AI10" i="69"/>
  <c r="X10" i="69" a="1"/>
  <c r="X10" i="69" s="1"/>
  <c r="W10" i="69" a="1"/>
  <c r="W10" i="69" s="1"/>
  <c r="U10" i="69" a="1"/>
  <c r="U10" i="69" s="1"/>
  <c r="O10" i="69" a="1"/>
  <c r="O10" i="69" s="1"/>
  <c r="E10" i="69"/>
  <c r="AI9" i="69"/>
  <c r="S9" i="69" a="1"/>
  <c r="S9" i="69" s="1"/>
  <c r="AI8" i="69"/>
  <c r="S8" i="69"/>
  <c r="S8" i="69" a="1"/>
  <c r="L8" i="69"/>
  <c r="AI7" i="69"/>
  <c r="AI7" i="69" a="1"/>
  <c r="S7" i="69"/>
  <c r="S7" i="69" a="1"/>
  <c r="C7" i="69"/>
  <c r="AI6" i="69"/>
  <c r="A6" i="69"/>
  <c r="AI5" i="69" a="1"/>
  <c r="AI5" i="69" s="1"/>
  <c r="AO4" i="69"/>
  <c r="AI4" i="69" a="1"/>
  <c r="AI4" i="69" s="1"/>
  <c r="S3" i="69" s="1" a="1"/>
  <c r="S3" i="69" s="1"/>
  <c r="S4" i="69"/>
  <c r="AI3" i="69"/>
  <c r="A3" i="69"/>
  <c r="AI2" i="69"/>
  <c r="S2" i="69" a="1"/>
  <c r="S2" i="69" s="1"/>
  <c r="N1" i="69"/>
  <c r="AF43" i="68"/>
  <c r="AE43" i="68"/>
  <c r="AE43" i="68" a="1"/>
  <c r="AD43" i="68"/>
  <c r="Y43" i="68" a="1"/>
  <c r="Y43" i="68" s="1"/>
  <c r="I43" i="68" a="1"/>
  <c r="I43" i="68" s="1"/>
  <c r="AA43" i="68" s="1" a="1"/>
  <c r="AA43" i="68" s="1"/>
  <c r="AF42" i="68"/>
  <c r="AE42" i="68"/>
  <c r="AE42" i="68" a="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F37" i="68"/>
  <c r="AE37" i="68"/>
  <c r="AE37" i="68" a="1"/>
  <c r="AD37" i="68"/>
  <c r="Y37" i="68" a="1"/>
  <c r="Y37" i="68" s="1"/>
  <c r="I37" i="68" a="1"/>
  <c r="I37" i="68" s="1"/>
  <c r="AF36" i="68"/>
  <c r="AE36" i="68"/>
  <c r="AE36" i="68" a="1"/>
  <c r="AD36" i="68"/>
  <c r="Y36" i="68" a="1"/>
  <c r="Y36" i="68" s="1"/>
  <c r="I36" i="68" a="1"/>
  <c r="I36" i="68" s="1"/>
  <c r="AF35" i="68"/>
  <c r="AE35" i="68"/>
  <c r="AE35" i="68" a="1"/>
  <c r="AD35" i="68"/>
  <c r="Y35" i="68" a="1"/>
  <c r="Y35" i="68" s="1"/>
  <c r="I35" i="68" a="1"/>
  <c r="I35" i="68" s="1"/>
  <c r="AF34" i="68"/>
  <c r="AE34" i="68"/>
  <c r="AE34" i="68" a="1"/>
  <c r="AD34" i="68"/>
  <c r="Y34" i="68" a="1"/>
  <c r="Y34" i="68" s="1"/>
  <c r="I34" i="68" a="1"/>
  <c r="I34" i="68" s="1"/>
  <c r="AF33" i="68"/>
  <c r="AE33" i="68"/>
  <c r="AE33" i="68" a="1"/>
  <c r="AD33" i="68"/>
  <c r="Y33" i="68" a="1"/>
  <c r="Y33" i="68" s="1"/>
  <c r="I33" i="68" a="1"/>
  <c r="I33" i="68" s="1"/>
  <c r="AF32" i="68"/>
  <c r="AE32" i="68"/>
  <c r="AE32" i="68" a="1"/>
  <c r="AD32" i="68"/>
  <c r="Y32" i="68" a="1"/>
  <c r="Y32" i="68" s="1"/>
  <c r="I32" i="68" a="1"/>
  <c r="I32" i="68" s="1"/>
  <c r="AF31" i="68"/>
  <c r="AE31" i="68"/>
  <c r="AE31" i="68" a="1"/>
  <c r="AD31" i="68"/>
  <c r="Y31" i="68" a="1"/>
  <c r="Y31" i="68" s="1"/>
  <c r="I31" i="68" a="1"/>
  <c r="I31" i="68" s="1"/>
  <c r="AF30" i="68"/>
  <c r="AE30" i="68"/>
  <c r="AE30" i="68" a="1"/>
  <c r="AD30" i="68"/>
  <c r="Y30" i="68" a="1"/>
  <c r="Y30" i="68" s="1"/>
  <c r="I30" i="68" a="1"/>
  <c r="I30" i="68" s="1"/>
  <c r="AF29" i="68"/>
  <c r="AE29" i="68"/>
  <c r="AE29" i="68" a="1"/>
  <c r="AD29" i="68"/>
  <c r="Y29" i="68" a="1"/>
  <c r="Y29" i="68" s="1"/>
  <c r="I29" i="68" a="1"/>
  <c r="I29" i="68" s="1"/>
  <c r="AF28" i="68"/>
  <c r="AE28" i="68"/>
  <c r="AE28" i="68" a="1"/>
  <c r="AD28" i="68"/>
  <c r="Y28" i="68" a="1"/>
  <c r="Y28" i="68" s="1"/>
  <c r="I28" i="68" a="1"/>
  <c r="I28" i="68" s="1"/>
  <c r="AF27" i="68"/>
  <c r="AE27" i="68"/>
  <c r="AE27" i="68" a="1"/>
  <c r="AD27" i="68"/>
  <c r="Y27" i="68" a="1"/>
  <c r="Y27" i="68" s="1"/>
  <c r="I27" i="68" a="1"/>
  <c r="I27" i="68" s="1"/>
  <c r="AF26" i="68"/>
  <c r="AE26" i="68"/>
  <c r="AE26" i="68" a="1"/>
  <c r="AD26" i="68"/>
  <c r="Y26" i="68" a="1"/>
  <c r="Y26" i="68" s="1"/>
  <c r="I26" i="68" a="1"/>
  <c r="I26" i="68" s="1"/>
  <c r="AF25" i="68"/>
  <c r="AE25" i="68"/>
  <c r="AE25" i="68" a="1"/>
  <c r="AD25" i="68"/>
  <c r="Y25" i="68" a="1"/>
  <c r="Y25" i="68" s="1"/>
  <c r="I25" i="68" a="1"/>
  <c r="I25" i="68" s="1"/>
  <c r="AF24" i="68"/>
  <c r="AE24" i="68"/>
  <c r="AE24" i="68" a="1"/>
  <c r="AD24" i="68"/>
  <c r="Y24" i="68" a="1"/>
  <c r="Y24" i="68" s="1"/>
  <c r="I24" i="68" a="1"/>
  <c r="I24" i="68" s="1"/>
  <c r="AF23" i="68"/>
  <c r="AE23" i="68"/>
  <c r="AE23" i="68" a="1"/>
  <c r="AD23" i="68"/>
  <c r="Y23" i="68" a="1"/>
  <c r="Y23" i="68" s="1"/>
  <c r="I23" i="68" a="1"/>
  <c r="I23" i="68" s="1"/>
  <c r="AF22" i="68"/>
  <c r="AE22" i="68"/>
  <c r="AE22" i="68" a="1"/>
  <c r="AD22" i="68"/>
  <c r="Y22" i="68" a="1"/>
  <c r="Y22" i="68" s="1"/>
  <c r="I22" i="68" a="1"/>
  <c r="I22" i="68" s="1"/>
  <c r="AI21" i="68" a="1"/>
  <c r="AI21" i="68" s="1"/>
  <c r="AF21" i="68"/>
  <c r="AE21" i="68"/>
  <c r="AE21" i="68" a="1"/>
  <c r="AD21" i="68"/>
  <c r="Y21" i="68" a="1"/>
  <c r="Y21" i="68" s="1"/>
  <c r="I21" i="68" a="1"/>
  <c r="I21" i="68" s="1"/>
  <c r="AF20" i="68"/>
  <c r="AE20" i="68" a="1"/>
  <c r="AE20" i="68" s="1"/>
  <c r="AD20" i="68"/>
  <c r="Y20" i="68"/>
  <c r="Y20" i="68" a="1"/>
  <c r="I20" i="68"/>
  <c r="AB20" i="68" s="1" a="1"/>
  <c r="AB20" i="68" s="1"/>
  <c r="I20" i="68" a="1"/>
  <c r="AF19" i="68"/>
  <c r="AE19" i="68"/>
  <c r="AE19" i="68" a="1"/>
  <c r="AD19" i="68"/>
  <c r="Y19" i="68" a="1"/>
  <c r="Y19" i="68" s="1"/>
  <c r="I19" i="68" a="1"/>
  <c r="I19" i="68" s="1"/>
  <c r="AF18" i="68"/>
  <c r="AE18" i="68"/>
  <c r="AE18" i="68" a="1"/>
  <c r="AD18" i="68"/>
  <c r="Y18" i="68" a="1"/>
  <c r="Y18" i="68" s="1"/>
  <c r="I18" i="68" a="1"/>
  <c r="I18" i="68" s="1"/>
  <c r="AI17" i="68" a="1"/>
  <c r="AI17" i="68" s="1"/>
  <c r="AF17" i="68"/>
  <c r="AE17" i="68"/>
  <c r="AE17" i="68" a="1"/>
  <c r="AD17" i="68"/>
  <c r="Y17" i="68" a="1"/>
  <c r="Y17" i="68" s="1"/>
  <c r="I17" i="68" a="1"/>
  <c r="I17" i="68" s="1"/>
  <c r="AI16" i="68" a="1"/>
  <c r="AI16" i="68" s="1"/>
  <c r="AF16" i="68"/>
  <c r="AE16" i="68"/>
  <c r="AE16" i="68" a="1"/>
  <c r="AD16" i="68"/>
  <c r="Y16" i="68" a="1"/>
  <c r="Y16" i="68" s="1"/>
  <c r="I16" i="68" a="1"/>
  <c r="I16" i="68" s="1"/>
  <c r="AF15" i="68"/>
  <c r="AE15" i="68" a="1"/>
  <c r="AE15" i="68" s="1"/>
  <c r="AD15" i="68"/>
  <c r="Y15" i="68"/>
  <c r="Y15" i="68" a="1"/>
  <c r="I15" i="68"/>
  <c r="AB15" i="68" s="1" a="1"/>
  <c r="AB15" i="68" s="1"/>
  <c r="I15" i="68" a="1"/>
  <c r="AF14" i="68"/>
  <c r="AE14" i="68"/>
  <c r="AE14" i="68" a="1"/>
  <c r="AD14" i="68"/>
  <c r="Y14" i="68" a="1"/>
  <c r="Y14" i="68" s="1"/>
  <c r="I14" i="68" a="1"/>
  <c r="I14" i="68" s="1"/>
  <c r="AF13" i="68"/>
  <c r="AE13" i="68" a="1"/>
  <c r="AE13" i="68" s="1"/>
  <c r="AI20" i="68" s="1"/>
  <c r="AD13" i="68"/>
  <c r="Y13" i="68"/>
  <c r="AI19" i="68" s="1"/>
  <c r="Y13" i="68" a="1"/>
  <c r="I13" i="68"/>
  <c r="I13" i="68" a="1"/>
  <c r="A13" i="68"/>
  <c r="Z13" i="68" s="1" a="1"/>
  <c r="Z13" i="68" s="1"/>
  <c r="AI12" i="68"/>
  <c r="S12" i="68"/>
  <c r="AI11" i="68"/>
  <c r="AI10" i="68"/>
  <c r="X10" i="68"/>
  <c r="X10" i="68" a="1"/>
  <c r="W10" i="68" a="1"/>
  <c r="W10" i="68" s="1"/>
  <c r="U10" i="68" a="1"/>
  <c r="U10" i="68" s="1"/>
  <c r="S10" i="68" s="1" a="1"/>
  <c r="S10" i="68" s="1"/>
  <c r="O10" i="68" a="1"/>
  <c r="O10" i="68" s="1"/>
  <c r="K10" i="68" a="1"/>
  <c r="K10" i="68" s="1"/>
  <c r="H10" i="68" a="1"/>
  <c r="H10" i="68" s="1"/>
  <c r="E10" i="68"/>
  <c r="AI9" i="68"/>
  <c r="S9" i="68"/>
  <c r="S9" i="68" a="1"/>
  <c r="AI8" i="68"/>
  <c r="S8" i="68" a="1"/>
  <c r="S8" i="68" s="1"/>
  <c r="L8" i="68"/>
  <c r="AI7" i="68" a="1"/>
  <c r="AI7" i="68" s="1"/>
  <c r="S7" i="68" a="1"/>
  <c r="S7" i="68" s="1"/>
  <c r="C7" i="68"/>
  <c r="AI6" i="68"/>
  <c r="A6" i="68"/>
  <c r="AI5" i="68" a="1"/>
  <c r="AI5" i="68" s="1"/>
  <c r="AO4" i="68"/>
  <c r="AP5" i="68" s="1"/>
  <c r="AI4" i="68"/>
  <c r="AI4" i="68" a="1"/>
  <c r="S4" i="68"/>
  <c r="AI3" i="68"/>
  <c r="A3" i="68"/>
  <c r="AI2" i="68"/>
  <c r="S2" i="68" a="1"/>
  <c r="S2" i="68" s="1"/>
  <c r="N1" i="68"/>
  <c r="AF43" i="67"/>
  <c r="AE43" i="67" a="1"/>
  <c r="AE43" i="67" s="1"/>
  <c r="AD43" i="67"/>
  <c r="Y43" i="67" a="1"/>
  <c r="Y43" i="67" s="1"/>
  <c r="I43" i="67" a="1"/>
  <c r="I43" i="67" s="1"/>
  <c r="AF42" i="67"/>
  <c r="AE42" i="67" a="1"/>
  <c r="AE42" i="67" s="1"/>
  <c r="AD42" i="67"/>
  <c r="Y42" i="67"/>
  <c r="Y42" i="67" a="1"/>
  <c r="I42" i="67"/>
  <c r="AB42" i="67" s="1" a="1"/>
  <c r="AB42" i="67" s="1"/>
  <c r="I42" i="67" a="1"/>
  <c r="AF41" i="67"/>
  <c r="AE41" i="67" a="1"/>
  <c r="AE41" i="67" s="1"/>
  <c r="AD41" i="67"/>
  <c r="Y41" i="67" a="1"/>
  <c r="Y41" i="67" s="1"/>
  <c r="I41" i="67" a="1"/>
  <c r="I41" i="67" s="1"/>
  <c r="AF40" i="67"/>
  <c r="AE40" i="67"/>
  <c r="AE40" i="67" a="1"/>
  <c r="AD40" i="67"/>
  <c r="Y40" i="67" a="1"/>
  <c r="Y40" i="67" s="1"/>
  <c r="I40" i="67" a="1"/>
  <c r="I40" i="67" s="1"/>
  <c r="AF39" i="67"/>
  <c r="AE39" i="67"/>
  <c r="AE39" i="67" a="1"/>
  <c r="AD39" i="67"/>
  <c r="Y39" i="67" a="1"/>
  <c r="Y39" i="67" s="1"/>
  <c r="I39" i="67" a="1"/>
  <c r="I39" i="67" s="1"/>
  <c r="AF38" i="67"/>
  <c r="AE38" i="67"/>
  <c r="AE38" i="67" a="1"/>
  <c r="AD38" i="67"/>
  <c r="Y38" i="67" a="1"/>
  <c r="Y38" i="67" s="1"/>
  <c r="I38" i="67" a="1"/>
  <c r="I38" i="67" s="1"/>
  <c r="AF37" i="67"/>
  <c r="AE37" i="67"/>
  <c r="AE37" i="67" a="1"/>
  <c r="AD37" i="67"/>
  <c r="Y37" i="67" a="1"/>
  <c r="Y37" i="67" s="1"/>
  <c r="I37" i="67" a="1"/>
  <c r="I37" i="67" s="1"/>
  <c r="AF36" i="67"/>
  <c r="AE36" i="67"/>
  <c r="AE36" i="67" a="1"/>
  <c r="AD36" i="67"/>
  <c r="Y36" i="67" a="1"/>
  <c r="Y36" i="67" s="1"/>
  <c r="I36" i="67" a="1"/>
  <c r="I36" i="67" s="1"/>
  <c r="AF35" i="67"/>
  <c r="AE35" i="67"/>
  <c r="AE35" i="67" a="1"/>
  <c r="AD35" i="67"/>
  <c r="Y35" i="67" a="1"/>
  <c r="Y35" i="67" s="1"/>
  <c r="I35" i="67" a="1"/>
  <c r="I35" i="67" s="1"/>
  <c r="AF34" i="67"/>
  <c r="AE34" i="67"/>
  <c r="AE34" i="67" a="1"/>
  <c r="AD34" i="67"/>
  <c r="Y34" i="67" a="1"/>
  <c r="Y34" i="67" s="1"/>
  <c r="I34" i="67" a="1"/>
  <c r="I34" i="67" s="1"/>
  <c r="AF33" i="67"/>
  <c r="AE33" i="67"/>
  <c r="AE33" i="67" a="1"/>
  <c r="AD33" i="67"/>
  <c r="Y33" i="67" a="1"/>
  <c r="Y33" i="67" s="1"/>
  <c r="I33" i="67" a="1"/>
  <c r="I33" i="67" s="1"/>
  <c r="AF32" i="67"/>
  <c r="AE32" i="67"/>
  <c r="AE32" i="67" a="1"/>
  <c r="AD32" i="67"/>
  <c r="Y32" i="67" a="1"/>
  <c r="Y32" i="67" s="1"/>
  <c r="I32" i="67" a="1"/>
  <c r="I32" i="67" s="1"/>
  <c r="AF31" i="67"/>
  <c r="AE31" i="67"/>
  <c r="AE31" i="67" a="1"/>
  <c r="AD31" i="67"/>
  <c r="Y31" i="67" a="1"/>
  <c r="Y31" i="67" s="1"/>
  <c r="I31" i="67" a="1"/>
  <c r="I31" i="67" s="1"/>
  <c r="AF30" i="67"/>
  <c r="AE30" i="67"/>
  <c r="AE30" i="67" a="1"/>
  <c r="AD30" i="67"/>
  <c r="Y30" i="67" a="1"/>
  <c r="Y30" i="67" s="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c r="AE21" i="67" a="1"/>
  <c r="AD21" i="67"/>
  <c r="Y21" i="67" a="1"/>
  <c r="Y21" i="67" s="1"/>
  <c r="I21" i="67" a="1"/>
  <c r="I21" i="67" s="1"/>
  <c r="AF20" i="67"/>
  <c r="AE20" i="67" a="1"/>
  <c r="AE20" i="67" s="1"/>
  <c r="AD20" i="67"/>
  <c r="Y20" i="67"/>
  <c r="Y20" i="67" a="1"/>
  <c r="I20" i="67"/>
  <c r="AB20" i="67" s="1" a="1"/>
  <c r="AB20" i="67" s="1"/>
  <c r="I20" i="67" a="1"/>
  <c r="AF19" i="67"/>
  <c r="AE19" i="67"/>
  <c r="AE19" i="67" a="1"/>
  <c r="AD19" i="67"/>
  <c r="Y19" i="67" a="1"/>
  <c r="Y19" i="67" s="1"/>
  <c r="I19" i="67" a="1"/>
  <c r="I19" i="67" s="1"/>
  <c r="AF18" i="67"/>
  <c r="AE18" i="67"/>
  <c r="AE18" i="67" a="1"/>
  <c r="AD18" i="67"/>
  <c r="Y18" i="67" a="1"/>
  <c r="Y18" i="67" s="1"/>
  <c r="I18" i="67" a="1"/>
  <c r="I18" i="67" s="1"/>
  <c r="AI17" i="67" a="1"/>
  <c r="AI17" i="67" s="1"/>
  <c r="AF17" i="67"/>
  <c r="AE17" i="67"/>
  <c r="AE17" i="67" a="1"/>
  <c r="AD17" i="67"/>
  <c r="Y17" i="67" a="1"/>
  <c r="Y17" i="67" s="1"/>
  <c r="I17" i="67" a="1"/>
  <c r="I17" i="67" s="1"/>
  <c r="AI16" i="67" a="1"/>
  <c r="AI16" i="67" s="1"/>
  <c r="AF16" i="67"/>
  <c r="AE16" i="67"/>
  <c r="AE16" i="67" a="1"/>
  <c r="AD16" i="67"/>
  <c r="Y16" i="67" a="1"/>
  <c r="Y16" i="67" s="1"/>
  <c r="I16" i="67" a="1"/>
  <c r="I16" i="67" s="1"/>
  <c r="AF15" i="67"/>
  <c r="AE15" i="67" a="1"/>
  <c r="AE15" i="67" s="1"/>
  <c r="AD15" i="67"/>
  <c r="Y15" i="67"/>
  <c r="Y15" i="67" a="1"/>
  <c r="I15" i="67"/>
  <c r="AB15" i="67" s="1" a="1"/>
  <c r="AB15" i="67" s="1"/>
  <c r="I15" i="67" a="1"/>
  <c r="AF14" i="67"/>
  <c r="AE14" i="67"/>
  <c r="AE14" i="67" a="1"/>
  <c r="AD14" i="67"/>
  <c r="Y14" i="67" a="1"/>
  <c r="Y14" i="67" s="1"/>
  <c r="I14" i="67" a="1"/>
  <c r="I14" i="67" s="1"/>
  <c r="AF13" i="67"/>
  <c r="AE13" i="67" a="1"/>
  <c r="AE13" i="67" s="1"/>
  <c r="AI20" i="67" s="1"/>
  <c r="AD13" i="67"/>
  <c r="Y13" i="67"/>
  <c r="AI19" i="67" s="1"/>
  <c r="Y13" i="67" a="1"/>
  <c r="I13" i="67"/>
  <c r="I13" i="67" a="1"/>
  <c r="A13" i="67"/>
  <c r="Z13" i="67" s="1" a="1"/>
  <c r="Z13" i="67" s="1"/>
  <c r="AI12" i="67"/>
  <c r="S12" i="67"/>
  <c r="AI11" i="67"/>
  <c r="AI10" i="67"/>
  <c r="X10" i="67" a="1"/>
  <c r="X10" i="67" s="1"/>
  <c r="W10" i="67"/>
  <c r="W10" i="67" a="1"/>
  <c r="U10" i="67"/>
  <c r="U10" i="67" a="1"/>
  <c r="O10" i="67" a="1"/>
  <c r="O10" i="67" s="1"/>
  <c r="K10" i="67" a="1"/>
  <c r="K10" i="67" s="1"/>
  <c r="H10" i="67" a="1"/>
  <c r="H10" i="67" s="1"/>
  <c r="E10" i="67"/>
  <c r="AI9" i="67"/>
  <c r="S9" i="67"/>
  <c r="S9" i="67" a="1"/>
  <c r="AI8" i="67"/>
  <c r="S8" i="67" a="1"/>
  <c r="S8" i="67" s="1"/>
  <c r="L8" i="67"/>
  <c r="AI7" i="67" a="1"/>
  <c r="AI7" i="67" s="1"/>
  <c r="S7" i="67" a="1"/>
  <c r="S7" i="67" s="1"/>
  <c r="C7" i="67"/>
  <c r="AI6" i="67"/>
  <c r="A6" i="67"/>
  <c r="AI5" i="67" a="1"/>
  <c r="AI5" i="67" s="1"/>
  <c r="AP4" i="67"/>
  <c r="AO4" i="67"/>
  <c r="AP5" i="67" s="1"/>
  <c r="AI4" i="67"/>
  <c r="AI4" i="67" a="1"/>
  <c r="S4" i="67"/>
  <c r="AI3" i="67"/>
  <c r="A3" i="67"/>
  <c r="AI2" i="67"/>
  <c r="S2" i="67" a="1"/>
  <c r="S2" i="67" s="1"/>
  <c r="N1" i="67"/>
  <c r="B13" i="67" l="1"/>
  <c r="A14" i="67"/>
  <c r="A15" i="67" s="1"/>
  <c r="Z15" i="67" s="1" a="1"/>
  <c r="Z15" i="67" s="1"/>
  <c r="S15" i="67" s="1" a="1"/>
  <c r="S15" i="67" s="1"/>
  <c r="N71" i="75" a="1"/>
  <c r="N71" i="75" s="1"/>
  <c r="AP4" i="75"/>
  <c r="H60" i="66"/>
  <c r="H60" i="69"/>
  <c r="B64" i="69" a="1"/>
  <c r="B64" i="69" s="1"/>
  <c r="H60" i="72"/>
  <c r="B64" i="72" a="1"/>
  <c r="B64" i="72" s="1"/>
  <c r="B64" i="73" a="1"/>
  <c r="B64" i="73" s="1"/>
  <c r="H60" i="75"/>
  <c r="B64" i="75" a="1"/>
  <c r="B64" i="75" s="1"/>
  <c r="H60" i="76"/>
  <c r="B64" i="76" a="1"/>
  <c r="B64" i="76" s="1"/>
  <c r="H60" i="77"/>
  <c r="H218" i="77" a="1"/>
  <c r="H218" i="77" s="1"/>
  <c r="P180" i="77"/>
  <c r="Q175" i="77"/>
  <c r="P171" i="77"/>
  <c r="Q170"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H10" i="77" a="1"/>
  <c r="H10"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K10" i="77" a="1"/>
  <c r="K10" i="77" s="1"/>
  <c r="B64" i="77" a="1"/>
  <c r="B64" i="77" s="1"/>
  <c r="N71" i="77" a="1"/>
  <c r="N71"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F56" i="77" s="1"/>
  <c r="I56" i="77"/>
  <c r="B57" i="77"/>
  <c r="G57" i="77"/>
  <c r="E58" i="77"/>
  <c r="I58" i="77"/>
  <c r="F61" i="77"/>
  <c r="M95" i="77"/>
  <c r="E126" i="77"/>
  <c r="O161" i="77"/>
  <c r="B80" i="77" a="1"/>
  <c r="B80" i="77" s="1"/>
  <c r="C219" i="77"/>
  <c r="E125" i="77"/>
  <c r="E94" i="77"/>
  <c r="A58" i="77"/>
  <c r="F58" i="77" s="1"/>
  <c r="A57" i="77"/>
  <c r="D58" i="77"/>
  <c r="J157" i="77" s="1"/>
  <c r="J65" i="77" s="1" a="1"/>
  <c r="J65" i="77" s="1"/>
  <c r="D57" i="77"/>
  <c r="F54"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F60" i="77" s="1"/>
  <c r="J60" i="77"/>
  <c r="D61" i="77"/>
  <c r="H61" i="77"/>
  <c r="D65" i="77"/>
  <c r="E95" i="77"/>
  <c r="I107" i="77"/>
  <c r="I77" i="77" s="1" a="1"/>
  <c r="I77" i="77" s="1"/>
  <c r="M126" i="77"/>
  <c r="E156" i="77"/>
  <c r="G164" i="77"/>
  <c r="G72" i="77" s="1" a="1"/>
  <c r="G72" i="77" s="1"/>
  <c r="H83" i="77" a="1"/>
  <c r="H83" i="77" s="1"/>
  <c r="B87" i="77" a="1"/>
  <c r="B87" i="77" s="1"/>
  <c r="K178" i="77"/>
  <c r="K87" i="77" s="1" a="1"/>
  <c r="K87" i="77" s="1"/>
  <c r="C188" i="77"/>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F61" i="76" s="1"/>
  <c r="M157" i="76"/>
  <c r="M219" i="76"/>
  <c r="M65" i="76"/>
  <c r="G61" i="76"/>
  <c r="O223" i="76"/>
  <c r="O192" i="76"/>
  <c r="O130" i="76"/>
  <c r="L99" i="76"/>
  <c r="N164" i="76"/>
  <c r="N72" i="76" s="1" a="1"/>
  <c r="N72" i="76" s="1"/>
  <c r="I61" i="76"/>
  <c r="I60" i="76"/>
  <c r="E56" i="76"/>
  <c r="F56" i="76" s="1"/>
  <c r="I56" i="76"/>
  <c r="B57" i="76"/>
  <c r="G57" i="76"/>
  <c r="E58" i="76"/>
  <c r="I58" i="76"/>
  <c r="M95" i="76"/>
  <c r="E126" i="76"/>
  <c r="O161" i="76"/>
  <c r="B80" i="76" a="1"/>
  <c r="B80" i="76" s="1"/>
  <c r="C219" i="76"/>
  <c r="E125" i="76"/>
  <c r="E94" i="76"/>
  <c r="A58" i="76"/>
  <c r="A57" i="76"/>
  <c r="D58" i="76"/>
  <c r="J157" i="76" s="1"/>
  <c r="J65" i="76" s="1" a="1"/>
  <c r="J65" i="76" s="1"/>
  <c r="D57" i="76"/>
  <c r="F54"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F60" i="76" s="1"/>
  <c r="J60" i="76"/>
  <c r="D61" i="76"/>
  <c r="H61" i="76"/>
  <c r="D65" i="76"/>
  <c r="E95" i="76"/>
  <c r="I107" i="76"/>
  <c r="I77" i="76" s="1" a="1"/>
  <c r="I77" i="76" s="1"/>
  <c r="M126" i="76"/>
  <c r="E156" i="76"/>
  <c r="G164" i="76"/>
  <c r="G72" i="76" s="1" a="1"/>
  <c r="G72" i="76" s="1"/>
  <c r="H83" i="76" a="1"/>
  <c r="H83" i="76" s="1"/>
  <c r="B87" i="76" a="1"/>
  <c r="B87" i="76" s="1"/>
  <c r="K178" i="76"/>
  <c r="K87" i="76" s="1" a="1"/>
  <c r="K87" i="76" s="1"/>
  <c r="C188" i="76"/>
  <c r="G192" i="76"/>
  <c r="H219" i="76" a="1"/>
  <c r="H219" i="76" s="1"/>
  <c r="G223" i="76"/>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J90" i="75" a="1"/>
  <c r="J90" i="75" s="1"/>
  <c r="O79" i="75" a="1"/>
  <c r="O79" i="75" s="1"/>
  <c r="M77" i="75" a="1"/>
  <c r="M77" i="75" s="1"/>
  <c r="J77" i="75" a="1"/>
  <c r="J77" i="75" s="1"/>
  <c r="H77" i="75" a="1"/>
  <c r="H77" i="75" s="1"/>
  <c r="E77" i="75" a="1"/>
  <c r="E77" i="75" s="1"/>
  <c r="B77" i="75" a="1"/>
  <c r="B77" i="75" s="1"/>
  <c r="L75" i="75" a="1"/>
  <c r="L75" i="75" s="1"/>
  <c r="E75" i="75" a="1"/>
  <c r="E75" i="75" s="1"/>
  <c r="M74" i="75" a="1"/>
  <c r="M74" i="75" s="1"/>
  <c r="F74" i="75" a="1"/>
  <c r="F74" i="75" s="1"/>
  <c r="D74" i="75" a="1"/>
  <c r="D74" i="75" s="1"/>
  <c r="O73" i="75" a="1"/>
  <c r="O73" i="75" s="1"/>
  <c r="G71" i="75" a="1"/>
  <c r="G71" i="75" s="1"/>
  <c r="K70" i="75" a="1"/>
  <c r="K70" i="75" s="1"/>
  <c r="I70" i="75" a="1"/>
  <c r="I70" i="75" s="1"/>
  <c r="P69" i="75" a="1"/>
  <c r="P69" i="75" s="1"/>
  <c r="N69" i="75" a="1"/>
  <c r="N69" i="75" s="1"/>
  <c r="K69" i="75" a="1"/>
  <c r="K69" i="75" s="1"/>
  <c r="I69" i="75" a="1"/>
  <c r="I69" i="75" s="1"/>
  <c r="L68" i="75" a="1"/>
  <c r="L68" i="75" s="1"/>
  <c r="F68" i="75" a="1"/>
  <c r="F68" i="75" s="1"/>
  <c r="B67" i="75" a="1"/>
  <c r="B67" i="75" s="1"/>
  <c r="B66" i="75" a="1"/>
  <c r="B66" i="75" s="1"/>
  <c r="N65" i="75" a="1"/>
  <c r="N65" i="75" s="1"/>
  <c r="O64" i="75" a="1"/>
  <c r="O64" i="75" s="1"/>
  <c r="J64" i="75" a="1"/>
  <c r="J64" i="75" s="1"/>
  <c r="F64" i="75" a="1"/>
  <c r="F64" i="75" s="1"/>
  <c r="A63" i="75" a="1"/>
  <c r="A63" i="75" s="1"/>
  <c r="D53" i="75" a="1"/>
  <c r="D53" i="75" s="1"/>
  <c r="K10" i="75" a="1"/>
  <c r="K10" i="75" s="1"/>
  <c r="Q179" i="75"/>
  <c r="P135" i="75"/>
  <c r="F90" i="75" a="1"/>
  <c r="F90" i="75" s="1"/>
  <c r="A79" i="75" a="1"/>
  <c r="A79" i="75" s="1"/>
  <c r="E78" i="75" a="1"/>
  <c r="E78" i="75" s="1"/>
  <c r="F77" i="75" a="1"/>
  <c r="F77" i="75" s="1"/>
  <c r="D77" i="75" a="1"/>
  <c r="D77" i="75" s="1"/>
  <c r="B76" i="75" a="1"/>
  <c r="B76" i="75" s="1"/>
  <c r="F75" i="75" a="1"/>
  <c r="F75" i="75" s="1"/>
  <c r="D75" i="75" a="1"/>
  <c r="D75" i="75" s="1"/>
  <c r="N74" i="75" a="1"/>
  <c r="N74" i="75" s="1"/>
  <c r="L74" i="75" a="1"/>
  <c r="L74" i="75" s="1"/>
  <c r="E74" i="75" a="1"/>
  <c r="E74" i="75" s="1"/>
  <c r="L73" i="75" a="1"/>
  <c r="L73" i="75" s="1"/>
  <c r="L72" i="75" a="1"/>
  <c r="L72" i="75" s="1"/>
  <c r="H72" i="75" a="1"/>
  <c r="H72" i="75" s="1"/>
  <c r="K71" i="75" a="1"/>
  <c r="K71" i="75" s="1"/>
  <c r="B71" i="75" a="1"/>
  <c r="B71" i="75" s="1"/>
  <c r="J70" i="75" a="1"/>
  <c r="J70" i="75" s="1"/>
  <c r="B70" i="75" a="1"/>
  <c r="B70" i="75" s="1"/>
  <c r="H69" i="75" a="1"/>
  <c r="H69" i="75" s="1"/>
  <c r="O68" i="75" a="1"/>
  <c r="O68" i="75" s="1"/>
  <c r="J68" i="75" a="1"/>
  <c r="J68" i="75" s="1"/>
  <c r="B68" i="75" a="1"/>
  <c r="B68" i="75" s="1"/>
  <c r="M64" i="75" a="1"/>
  <c r="M64" i="75" s="1"/>
  <c r="D64" i="75" a="1"/>
  <c r="D64" i="75" s="1"/>
  <c r="B63" i="75" a="1"/>
  <c r="B63" i="75" s="1"/>
  <c r="L54" i="75" a="1"/>
  <c r="L54" i="75" s="1"/>
  <c r="H10" i="75" a="1"/>
  <c r="H10"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E56" i="75"/>
  <c r="F56" i="75" s="1"/>
  <c r="I56" i="75"/>
  <c r="B57" i="75"/>
  <c r="G57" i="75"/>
  <c r="E58" i="75"/>
  <c r="I58" i="75"/>
  <c r="F61" i="75"/>
  <c r="M95" i="75"/>
  <c r="E126" i="75"/>
  <c r="O161" i="75"/>
  <c r="B80" i="75" a="1"/>
  <c r="B80" i="75" s="1"/>
  <c r="C219" i="75"/>
  <c r="E125" i="75"/>
  <c r="E94" i="75"/>
  <c r="A58" i="75"/>
  <c r="F58" i="75" s="1"/>
  <c r="A57" i="75"/>
  <c r="D58" i="75"/>
  <c r="J157" i="75" s="1"/>
  <c r="J65" i="75" s="1" a="1"/>
  <c r="J65" i="75" s="1"/>
  <c r="D57" i="75"/>
  <c r="F54" i="75"/>
  <c r="J223" i="75"/>
  <c r="J192" i="75"/>
  <c r="M181" i="75"/>
  <c r="M90" i="75" s="1" a="1"/>
  <c r="M90" i="75" s="1"/>
  <c r="K174" i="75"/>
  <c r="F171" i="75"/>
  <c r="F80" i="75" s="1" a="1"/>
  <c r="F80" i="75" s="1"/>
  <c r="J164" i="75"/>
  <c r="J72" i="75" s="1" a="1"/>
  <c r="J72" i="75" s="1"/>
  <c r="J161" i="75"/>
  <c r="F133" i="75"/>
  <c r="F72" i="75" s="1" a="1"/>
  <c r="F72" i="75" s="1"/>
  <c r="G130" i="75"/>
  <c r="G99" i="75"/>
  <c r="G161" i="75"/>
  <c r="K138" i="75"/>
  <c r="J130" i="75"/>
  <c r="J99" i="75"/>
  <c r="L59" i="75"/>
  <c r="H58" i="75"/>
  <c r="H57" i="75"/>
  <c r="H56" i="75"/>
  <c r="O135" i="75"/>
  <c r="O74" i="75" s="1" a="1"/>
  <c r="O74" i="75" s="1"/>
  <c r="M223" i="75"/>
  <c r="M192" i="75"/>
  <c r="J58" i="75"/>
  <c r="J57" i="75"/>
  <c r="J56" i="75"/>
  <c r="N107" i="75" s="1"/>
  <c r="N77" i="75" s="1" a="1"/>
  <c r="N77" i="75" s="1"/>
  <c r="B56" i="75"/>
  <c r="G56" i="75"/>
  <c r="E57" i="75"/>
  <c r="I57" i="75"/>
  <c r="B58" i="75"/>
  <c r="G58" i="75"/>
  <c r="E60" i="75"/>
  <c r="F60" i="75" s="1"/>
  <c r="J60" i="75"/>
  <c r="D61" i="75"/>
  <c r="H61" i="75"/>
  <c r="D65" i="75"/>
  <c r="E95" i="75"/>
  <c r="I107" i="75"/>
  <c r="I77" i="75" s="1" a="1"/>
  <c r="I77" i="75" s="1"/>
  <c r="M126" i="75"/>
  <c r="E156" i="75"/>
  <c r="G164" i="75"/>
  <c r="G72" i="75" s="1" a="1"/>
  <c r="G72" i="75" s="1"/>
  <c r="H83" i="75" a="1"/>
  <c r="H83" i="75" s="1"/>
  <c r="B87" i="75" a="1"/>
  <c r="B87" i="75" s="1"/>
  <c r="K178" i="75"/>
  <c r="K87" i="75" s="1" a="1"/>
  <c r="K87" i="75" s="1"/>
  <c r="C188" i="75"/>
  <c r="O188" i="75" s="1"/>
  <c r="B192" i="75" s="1"/>
  <c r="G192" i="75"/>
  <c r="H219" i="75" a="1"/>
  <c r="H219" i="75" s="1"/>
  <c r="G223" i="75"/>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B63" i="74" a="1"/>
  <c r="B63" i="74" s="1"/>
  <c r="L54" i="74" a="1"/>
  <c r="L54" i="74" s="1"/>
  <c r="H157" i="74"/>
  <c r="B64" i="74" a="1"/>
  <c r="B64" i="74" s="1"/>
  <c r="J64" i="74" a="1"/>
  <c r="J64" i="74" s="1"/>
  <c r="D65" i="74"/>
  <c r="N65" i="74" a="1"/>
  <c r="N65" i="74" s="1"/>
  <c r="F68" i="74" a="1"/>
  <c r="F68" i="74" s="1"/>
  <c r="I69" i="74" a="1"/>
  <c r="I69" i="74" s="1"/>
  <c r="N69" i="74" a="1"/>
  <c r="N69" i="74" s="1"/>
  <c r="I70" i="74" a="1"/>
  <c r="I70" i="74" s="1"/>
  <c r="G71" i="74" a="1"/>
  <c r="G71" i="74" s="1"/>
  <c r="O73" i="74" a="1"/>
  <c r="O73" i="74" s="1"/>
  <c r="F74" i="74" a="1"/>
  <c r="F74" i="74" s="1"/>
  <c r="E75" i="74" a="1"/>
  <c r="E75" i="74" s="1"/>
  <c r="B77" i="74" a="1"/>
  <c r="B77" i="74" s="1"/>
  <c r="H77" i="74" a="1"/>
  <c r="H77" i="74" s="1"/>
  <c r="M77" i="74" a="1"/>
  <c r="M77" i="74" s="1"/>
  <c r="J90" i="74" a="1"/>
  <c r="J90" i="74" s="1"/>
  <c r="D64" i="74" a="1"/>
  <c r="D64" i="74" s="1"/>
  <c r="C219" i="74"/>
  <c r="E125" i="74"/>
  <c r="E94" i="74"/>
  <c r="A58" i="74"/>
  <c r="A57" i="74"/>
  <c r="F57" i="74" s="1"/>
  <c r="C188" i="74"/>
  <c r="E156" i="74"/>
  <c r="A61" i="74"/>
  <c r="A60" i="74"/>
  <c r="A56" i="74"/>
  <c r="D58" i="74"/>
  <c r="J157" i="74" s="1"/>
  <c r="J65" i="74" s="1" a="1"/>
  <c r="J65" i="74" s="1"/>
  <c r="D57" i="74"/>
  <c r="F54" i="74"/>
  <c r="J223" i="74"/>
  <c r="J192" i="74"/>
  <c r="M181" i="74"/>
  <c r="M90" i="74" s="1" a="1"/>
  <c r="M90" i="74" s="1"/>
  <c r="K174" i="74"/>
  <c r="F171" i="74"/>
  <c r="F80" i="74" s="1" a="1"/>
  <c r="F80" i="74" s="1"/>
  <c r="J164" i="74"/>
  <c r="J72" i="74" s="1" a="1"/>
  <c r="J72" i="74" s="1"/>
  <c r="J161" i="74"/>
  <c r="F133" i="74"/>
  <c r="G130" i="74"/>
  <c r="G99" i="74"/>
  <c r="G161" i="74"/>
  <c r="K138" i="74"/>
  <c r="J130" i="74"/>
  <c r="J99" i="74"/>
  <c r="L59" i="74"/>
  <c r="H58" i="74"/>
  <c r="H57" i="74"/>
  <c r="H56" i="74"/>
  <c r="G223" i="74"/>
  <c r="G192" i="74"/>
  <c r="K178" i="74"/>
  <c r="K87" i="74" s="1" a="1"/>
  <c r="K87" i="74" s="1"/>
  <c r="G164" i="74"/>
  <c r="G72" i="74" s="1" a="1"/>
  <c r="G72" i="74" s="1"/>
  <c r="I107" i="74"/>
  <c r="I77" i="74" s="1" a="1"/>
  <c r="I77" i="74" s="1"/>
  <c r="F102" i="74"/>
  <c r="F72" i="74" s="1" a="1"/>
  <c r="F72" i="74" s="1"/>
  <c r="H60" i="74"/>
  <c r="O135" i="74"/>
  <c r="O74" i="74" s="1" a="1"/>
  <c r="O74" i="74" s="1"/>
  <c r="M223" i="74"/>
  <c r="M192" i="74"/>
  <c r="J58" i="74"/>
  <c r="J57" i="74"/>
  <c r="J56" i="74"/>
  <c r="N107" i="74" s="1"/>
  <c r="N77" i="74" s="1" a="1"/>
  <c r="N77" i="74" s="1"/>
  <c r="N102" i="74"/>
  <c r="O99" i="74"/>
  <c r="J61" i="74"/>
  <c r="D61" i="74"/>
  <c r="A63" i="74" a="1"/>
  <c r="A63" i="74" s="1"/>
  <c r="F64" i="74" a="1"/>
  <c r="F64" i="74" s="1"/>
  <c r="O64" i="74" a="1"/>
  <c r="O64" i="74" s="1"/>
  <c r="B66" i="74" a="1"/>
  <c r="B66" i="74" s="1"/>
  <c r="B67" i="74" a="1"/>
  <c r="B67" i="74" s="1"/>
  <c r="L68" i="74" a="1"/>
  <c r="L68" i="74" s="1"/>
  <c r="K69" i="74" a="1"/>
  <c r="K69" i="74" s="1"/>
  <c r="P69" i="74" a="1"/>
  <c r="P69" i="74" s="1"/>
  <c r="K70" i="74" a="1"/>
  <c r="K70" i="74" s="1"/>
  <c r="N71" i="74" a="1"/>
  <c r="N71" i="74" s="1"/>
  <c r="D74" i="74" a="1"/>
  <c r="D74" i="74" s="1"/>
  <c r="M74" i="74" a="1"/>
  <c r="M74" i="74" s="1"/>
  <c r="L75" i="74" a="1"/>
  <c r="L75" i="74" s="1"/>
  <c r="E77" i="74" a="1"/>
  <c r="E77" i="74" s="1"/>
  <c r="J77" i="74" a="1"/>
  <c r="J77" i="74" s="1"/>
  <c r="O79" i="74" a="1"/>
  <c r="O79" i="74" s="1"/>
  <c r="F175" i="74"/>
  <c r="F84" i="74" s="1" a="1"/>
  <c r="F84" i="74" s="1"/>
  <c r="H188" i="74" a="1"/>
  <c r="H188" i="74" s="1"/>
  <c r="H126" i="74" a="1"/>
  <c r="H126" i="74" s="1"/>
  <c r="H95" i="74" a="1"/>
  <c r="H95" i="74" s="1"/>
  <c r="B61" i="74"/>
  <c r="B60" i="74"/>
  <c r="E157" i="74"/>
  <c r="E61" i="74"/>
  <c r="M157" i="74"/>
  <c r="M219" i="74"/>
  <c r="M65" i="74"/>
  <c r="G61" i="74"/>
  <c r="O223" i="74"/>
  <c r="O192" i="74"/>
  <c r="O130" i="74"/>
  <c r="L99" i="74"/>
  <c r="L69" i="74" s="1" a="1"/>
  <c r="L69" i="74" s="1"/>
  <c r="N164" i="74"/>
  <c r="I61" i="74"/>
  <c r="I60" i="74"/>
  <c r="E56" i="74"/>
  <c r="I56" i="74"/>
  <c r="B57" i="74"/>
  <c r="G57" i="74"/>
  <c r="E58" i="74"/>
  <c r="I58" i="74"/>
  <c r="M95" i="74"/>
  <c r="E126" i="74"/>
  <c r="O161" i="74"/>
  <c r="B80" i="74" a="1"/>
  <c r="B80" i="74" s="1"/>
  <c r="H182" i="74"/>
  <c r="H91" i="74" s="1" a="1"/>
  <c r="H91" i="74" s="1"/>
  <c r="E95" i="74"/>
  <c r="H83" i="74" a="1"/>
  <c r="H83" i="74" s="1"/>
  <c r="B87" i="74" a="1"/>
  <c r="B87" i="74" s="1"/>
  <c r="H219" i="74" a="1"/>
  <c r="H219" i="74" s="1"/>
  <c r="N71" i="73" a="1"/>
  <c r="N71" i="73" s="1"/>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H10" i="73" a="1"/>
  <c r="H10" i="73" s="1"/>
  <c r="K10" i="73" a="1"/>
  <c r="K10"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H188" i="73" a="1"/>
  <c r="H188" i="73" s="1"/>
  <c r="H126" i="73" a="1"/>
  <c r="H126" i="73" s="1"/>
  <c r="H95" i="73" a="1"/>
  <c r="H95" i="73" s="1"/>
  <c r="B61" i="73"/>
  <c r="B60" i="73"/>
  <c r="E157" i="73"/>
  <c r="E61" i="73"/>
  <c r="F61" i="73" s="1"/>
  <c r="M157" i="73"/>
  <c r="M219" i="73"/>
  <c r="M65" i="73"/>
  <c r="G61" i="73"/>
  <c r="O223" i="73"/>
  <c r="O192" i="73"/>
  <c r="O130" i="73"/>
  <c r="L99" i="73"/>
  <c r="N164" i="73"/>
  <c r="N72" i="73" s="1" a="1"/>
  <c r="N72" i="73" s="1"/>
  <c r="I61" i="73"/>
  <c r="I60" i="73"/>
  <c r="E56" i="73"/>
  <c r="F56" i="73" s="1"/>
  <c r="I56" i="73"/>
  <c r="B57" i="73"/>
  <c r="G57" i="73"/>
  <c r="E58" i="73"/>
  <c r="I58" i="73"/>
  <c r="M95" i="73"/>
  <c r="E126" i="73"/>
  <c r="O161" i="73"/>
  <c r="B80" i="73" a="1"/>
  <c r="B80" i="73" s="1"/>
  <c r="C219" i="73"/>
  <c r="E125" i="73"/>
  <c r="E94" i="73"/>
  <c r="A58" i="73"/>
  <c r="A57" i="73"/>
  <c r="D58" i="73"/>
  <c r="J157" i="73" s="1"/>
  <c r="J65" i="73" s="1" a="1"/>
  <c r="J65" i="73" s="1"/>
  <c r="D57" i="73"/>
  <c r="F54" i="73"/>
  <c r="J223" i="73"/>
  <c r="J192" i="73"/>
  <c r="M181" i="73"/>
  <c r="M90" i="73" s="1" a="1"/>
  <c r="M90" i="73" s="1"/>
  <c r="K174" i="73"/>
  <c r="F171" i="73"/>
  <c r="F80" i="73" s="1" a="1"/>
  <c r="F80" i="73" s="1"/>
  <c r="J164" i="73"/>
  <c r="J72" i="73" s="1" a="1"/>
  <c r="J72" i="73" s="1"/>
  <c r="J161" i="73"/>
  <c r="F133" i="73"/>
  <c r="F72" i="73" s="1" a="1"/>
  <c r="F72" i="73" s="1"/>
  <c r="G130" i="73"/>
  <c r="G99" i="73"/>
  <c r="G161" i="73"/>
  <c r="K138" i="73"/>
  <c r="J130" i="73"/>
  <c r="J99" i="73"/>
  <c r="L59" i="73"/>
  <c r="H58" i="73"/>
  <c r="H57" i="73"/>
  <c r="H56" i="73"/>
  <c r="O135" i="73"/>
  <c r="O74" i="73" s="1" a="1"/>
  <c r="O74" i="73" s="1"/>
  <c r="M223" i="73"/>
  <c r="M192" i="73"/>
  <c r="J58" i="73"/>
  <c r="J57" i="73"/>
  <c r="J56" i="73"/>
  <c r="N107" i="73" s="1"/>
  <c r="N77" i="73" s="1" a="1"/>
  <c r="N77" i="73" s="1"/>
  <c r="B56" i="73"/>
  <c r="G56" i="73"/>
  <c r="E57" i="73"/>
  <c r="I57" i="73"/>
  <c r="B58" i="73"/>
  <c r="G58" i="73"/>
  <c r="E60" i="73"/>
  <c r="F60" i="73" s="1"/>
  <c r="J60" i="73"/>
  <c r="D61" i="73"/>
  <c r="H61" i="73"/>
  <c r="D65" i="73"/>
  <c r="E95" i="73"/>
  <c r="I107" i="73"/>
  <c r="I77" i="73" s="1" a="1"/>
  <c r="I77" i="73" s="1"/>
  <c r="M126" i="73"/>
  <c r="E156" i="73"/>
  <c r="G164" i="73"/>
  <c r="G72" i="73" s="1" a="1"/>
  <c r="G72" i="73" s="1"/>
  <c r="H83" i="73" a="1"/>
  <c r="H83" i="73" s="1"/>
  <c r="B87" i="73" a="1"/>
  <c r="B87" i="73" s="1"/>
  <c r="K178" i="73"/>
  <c r="K87" i="73" s="1" a="1"/>
  <c r="K87" i="73" s="1"/>
  <c r="C188" i="73"/>
  <c r="G192" i="73"/>
  <c r="H219" i="73" a="1"/>
  <c r="H219" i="73" s="1"/>
  <c r="G223" i="73"/>
  <c r="H218" i="72" a="1"/>
  <c r="H218" i="72" s="1"/>
  <c r="P180" i="72"/>
  <c r="Q175" i="72"/>
  <c r="P171" i="72"/>
  <c r="Q170" i="72"/>
  <c r="Q135" i="72"/>
  <c r="H125" i="72" a="1"/>
  <c r="H125" i="72" s="1"/>
  <c r="Q104" i="72"/>
  <c r="Q103" i="72"/>
  <c r="H94" i="72" a="1"/>
  <c r="H94" i="72" s="1"/>
  <c r="O87" i="72" a="1"/>
  <c r="O87" i="72" s="1"/>
  <c r="N87" i="72" a="1"/>
  <c r="N87" i="72" s="1"/>
  <c r="H87" i="72" a="1"/>
  <c r="H87" i="72" s="1"/>
  <c r="E87" i="72" a="1"/>
  <c r="E87" i="72" s="1"/>
  <c r="A86" i="72" a="1"/>
  <c r="A86" i="72" s="1"/>
  <c r="H187" i="72" a="1"/>
  <c r="H187" i="72" s="1"/>
  <c r="Q180" i="72"/>
  <c r="P175" i="72"/>
  <c r="Q174" i="72"/>
  <c r="Q134" i="72"/>
  <c r="P104" i="72"/>
  <c r="G90" i="72" a="1"/>
  <c r="G90" i="72" s="1"/>
  <c r="B90" i="72" a="1"/>
  <c r="B90" i="72" s="1"/>
  <c r="G89" i="72" a="1"/>
  <c r="G89" i="72" s="1"/>
  <c r="O83" i="72" a="1"/>
  <c r="O83" i="72" s="1"/>
  <c r="N83" i="72" a="1"/>
  <c r="N83" i="72" s="1"/>
  <c r="E83" i="72" a="1"/>
  <c r="E83" i="72" s="1"/>
  <c r="B83" i="72" a="1"/>
  <c r="B83" i="72" s="1"/>
  <c r="A82" i="72" a="1"/>
  <c r="A82" i="72" s="1"/>
  <c r="N80" i="72" a="1"/>
  <c r="N80" i="72" s="1"/>
  <c r="K65" i="72" a="1"/>
  <c r="K65" i="72" s="1"/>
  <c r="I65" i="72" a="1"/>
  <c r="I65" i="72" s="1"/>
  <c r="G65" i="72" a="1"/>
  <c r="G65" i="72" s="1"/>
  <c r="E65" i="72" a="1"/>
  <c r="E65" i="72" s="1"/>
  <c r="Q171" i="72"/>
  <c r="J90" i="72" a="1"/>
  <c r="J90" i="72" s="1"/>
  <c r="O79" i="72" a="1"/>
  <c r="O79" i="72" s="1"/>
  <c r="M77" i="72" a="1"/>
  <c r="M77" i="72" s="1"/>
  <c r="J77" i="72" a="1"/>
  <c r="J77" i="72" s="1"/>
  <c r="H77" i="72" a="1"/>
  <c r="H77" i="72" s="1"/>
  <c r="E77" i="72" a="1"/>
  <c r="E77" i="72" s="1"/>
  <c r="B77" i="72" a="1"/>
  <c r="B77" i="72" s="1"/>
  <c r="L75" i="72" a="1"/>
  <c r="L75" i="72" s="1"/>
  <c r="E75" i="72" a="1"/>
  <c r="E75" i="72" s="1"/>
  <c r="M74" i="72" a="1"/>
  <c r="M74" i="72" s="1"/>
  <c r="F74" i="72" a="1"/>
  <c r="F74" i="72" s="1"/>
  <c r="D74" i="72" a="1"/>
  <c r="D74" i="72" s="1"/>
  <c r="O73" i="72" a="1"/>
  <c r="O73" i="72" s="1"/>
  <c r="G71" i="72" a="1"/>
  <c r="G71" i="72" s="1"/>
  <c r="K70" i="72" a="1"/>
  <c r="K70" i="72" s="1"/>
  <c r="I70" i="72" a="1"/>
  <c r="I70" i="72" s="1"/>
  <c r="P69" i="72" a="1"/>
  <c r="P69" i="72" s="1"/>
  <c r="N69" i="72" a="1"/>
  <c r="N69" i="72" s="1"/>
  <c r="K69" i="72" a="1"/>
  <c r="K69" i="72" s="1"/>
  <c r="I69" i="72" a="1"/>
  <c r="I69" i="72" s="1"/>
  <c r="L68" i="72" a="1"/>
  <c r="L68" i="72" s="1"/>
  <c r="F68" i="72" a="1"/>
  <c r="F68" i="72" s="1"/>
  <c r="B67" i="72" a="1"/>
  <c r="B67" i="72" s="1"/>
  <c r="B66" i="72" a="1"/>
  <c r="B66" i="72" s="1"/>
  <c r="N65" i="72" a="1"/>
  <c r="N65" i="72" s="1"/>
  <c r="O64" i="72" a="1"/>
  <c r="O64" i="72" s="1"/>
  <c r="J64" i="72" a="1"/>
  <c r="J64" i="72" s="1"/>
  <c r="F64" i="72" a="1"/>
  <c r="F64" i="72" s="1"/>
  <c r="A63" i="72" a="1"/>
  <c r="A63" i="72" s="1"/>
  <c r="D53" i="72" a="1"/>
  <c r="D53" i="72" s="1"/>
  <c r="Q179" i="72"/>
  <c r="P135" i="72"/>
  <c r="F90" i="72" a="1"/>
  <c r="F90" i="72" s="1"/>
  <c r="A79" i="72" a="1"/>
  <c r="A79" i="72" s="1"/>
  <c r="E78" i="72" a="1"/>
  <c r="E78" i="72" s="1"/>
  <c r="F77" i="72" a="1"/>
  <c r="F77" i="72" s="1"/>
  <c r="D77" i="72" a="1"/>
  <c r="D77" i="72" s="1"/>
  <c r="B76" i="72" a="1"/>
  <c r="B76" i="72" s="1"/>
  <c r="F75" i="72" a="1"/>
  <c r="F75" i="72" s="1"/>
  <c r="D75" i="72" a="1"/>
  <c r="D75" i="72" s="1"/>
  <c r="N74" i="72" a="1"/>
  <c r="N74" i="72" s="1"/>
  <c r="L74" i="72" a="1"/>
  <c r="L74" i="72" s="1"/>
  <c r="E74" i="72" a="1"/>
  <c r="E74" i="72" s="1"/>
  <c r="L73" i="72" a="1"/>
  <c r="L73" i="72" s="1"/>
  <c r="L72" i="72" a="1"/>
  <c r="L72" i="72" s="1"/>
  <c r="H72" i="72" a="1"/>
  <c r="H72" i="72" s="1"/>
  <c r="K71" i="72" a="1"/>
  <c r="K71" i="72" s="1"/>
  <c r="B71" i="72" a="1"/>
  <c r="B71" i="72" s="1"/>
  <c r="J70" i="72" a="1"/>
  <c r="J70" i="72" s="1"/>
  <c r="B70" i="72" a="1"/>
  <c r="B70" i="72" s="1"/>
  <c r="H69" i="72" a="1"/>
  <c r="H69" i="72" s="1"/>
  <c r="O68" i="72" a="1"/>
  <c r="O68" i="72" s="1"/>
  <c r="J68" i="72" a="1"/>
  <c r="J68" i="72" s="1"/>
  <c r="B68" i="72" a="1"/>
  <c r="B68" i="72" s="1"/>
  <c r="M64" i="72" a="1"/>
  <c r="M64" i="72" s="1"/>
  <c r="D64" i="72" a="1"/>
  <c r="D64" i="72" s="1"/>
  <c r="B63" i="72" a="1"/>
  <c r="B63" i="72" s="1"/>
  <c r="L54" i="72" a="1"/>
  <c r="L54" i="72" s="1"/>
  <c r="K10" i="72" a="1"/>
  <c r="K10" i="72" s="1"/>
  <c r="H10" i="72" a="1"/>
  <c r="H10" i="72" s="1"/>
  <c r="H188" i="72" a="1"/>
  <c r="H188" i="72" s="1"/>
  <c r="H126" i="72" a="1"/>
  <c r="H126" i="72" s="1"/>
  <c r="H95" i="72" a="1"/>
  <c r="H95" i="72" s="1"/>
  <c r="B61" i="72"/>
  <c r="B60" i="72"/>
  <c r="E157" i="72"/>
  <c r="E61" i="72"/>
  <c r="M157" i="72"/>
  <c r="M219" i="72"/>
  <c r="M65" i="72"/>
  <c r="G61" i="72"/>
  <c r="O223" i="72"/>
  <c r="O192" i="72"/>
  <c r="O130" i="72"/>
  <c r="L99" i="72"/>
  <c r="N164" i="72"/>
  <c r="N72" i="72" s="1" a="1"/>
  <c r="N72" i="72" s="1"/>
  <c r="I61" i="72"/>
  <c r="I60" i="72"/>
  <c r="E56" i="72"/>
  <c r="F56" i="72" s="1"/>
  <c r="I56" i="72"/>
  <c r="B57" i="72"/>
  <c r="G57" i="72"/>
  <c r="E58" i="72"/>
  <c r="I58" i="72"/>
  <c r="F61" i="72"/>
  <c r="M95" i="72"/>
  <c r="E126" i="72"/>
  <c r="O161" i="72"/>
  <c r="B80" i="72" a="1"/>
  <c r="B80" i="72" s="1"/>
  <c r="C219" i="72"/>
  <c r="E125" i="72"/>
  <c r="E94" i="72"/>
  <c r="A58" i="72"/>
  <c r="F58" i="72" s="1"/>
  <c r="A57" i="72"/>
  <c r="D58" i="72"/>
  <c r="J157" i="72" s="1"/>
  <c r="J65" i="72" s="1" a="1"/>
  <c r="J65" i="72" s="1"/>
  <c r="D57" i="72"/>
  <c r="F54" i="72"/>
  <c r="J223" i="72"/>
  <c r="J192" i="72"/>
  <c r="M181" i="72"/>
  <c r="M90" i="72" s="1" a="1"/>
  <c r="M90" i="72" s="1"/>
  <c r="K174" i="72"/>
  <c r="F171" i="72"/>
  <c r="F80" i="72" s="1" a="1"/>
  <c r="F80" i="72" s="1"/>
  <c r="J164" i="72"/>
  <c r="J72" i="72" s="1" a="1"/>
  <c r="J72" i="72" s="1"/>
  <c r="J161" i="72"/>
  <c r="F133" i="72"/>
  <c r="F72" i="72" s="1" a="1"/>
  <c r="F72" i="72" s="1"/>
  <c r="G130" i="72"/>
  <c r="G99" i="72"/>
  <c r="G161" i="72"/>
  <c r="K138" i="72"/>
  <c r="J130" i="72"/>
  <c r="J99" i="72"/>
  <c r="L59" i="72"/>
  <c r="H58" i="72"/>
  <c r="H57" i="72"/>
  <c r="H56" i="72"/>
  <c r="O135" i="72"/>
  <c r="O74" i="72" s="1" a="1"/>
  <c r="O74" i="72" s="1"/>
  <c r="M223" i="72"/>
  <c r="M192" i="72"/>
  <c r="J58" i="72"/>
  <c r="J57" i="72"/>
  <c r="J56" i="72"/>
  <c r="N107" i="72" s="1"/>
  <c r="N77" i="72" s="1" a="1"/>
  <c r="N77" i="72" s="1"/>
  <c r="B56" i="72"/>
  <c r="G56" i="72"/>
  <c r="E57" i="72"/>
  <c r="I57" i="72"/>
  <c r="B58" i="72"/>
  <c r="G58" i="72"/>
  <c r="E60" i="72"/>
  <c r="F60" i="72" s="1"/>
  <c r="J60" i="72"/>
  <c r="D61" i="72"/>
  <c r="H61" i="72"/>
  <c r="D65" i="72"/>
  <c r="E95" i="72"/>
  <c r="I107" i="72"/>
  <c r="I77" i="72" s="1" a="1"/>
  <c r="I77" i="72" s="1"/>
  <c r="M126" i="72"/>
  <c r="E156" i="72"/>
  <c r="G164" i="72"/>
  <c r="G72" i="72" s="1" a="1"/>
  <c r="G72" i="72" s="1"/>
  <c r="H83" i="72" a="1"/>
  <c r="H83" i="72" s="1"/>
  <c r="B87" i="72" a="1"/>
  <c r="B87" i="72" s="1"/>
  <c r="K178" i="72"/>
  <c r="K87" i="72" s="1" a="1"/>
  <c r="K87" i="72" s="1"/>
  <c r="C188" i="72"/>
  <c r="O188" i="72" s="1"/>
  <c r="B192" i="72" s="1"/>
  <c r="G192" i="72"/>
  <c r="H219" i="72" a="1"/>
  <c r="H219" i="72" s="1"/>
  <c r="G223" i="72"/>
  <c r="H157" i="71"/>
  <c r="J65" i="71" a="1"/>
  <c r="J65" i="71" s="1"/>
  <c r="M157" i="71"/>
  <c r="M219" i="71"/>
  <c r="M126" i="71"/>
  <c r="M95" i="71"/>
  <c r="M65" i="71"/>
  <c r="G61" i="71"/>
  <c r="O223" i="71"/>
  <c r="O192" i="71"/>
  <c r="O130" i="71"/>
  <c r="L99" i="71"/>
  <c r="N164" i="71"/>
  <c r="O161" i="71"/>
  <c r="I61" i="71"/>
  <c r="I60" i="71"/>
  <c r="L54" i="71" a="1"/>
  <c r="L54" i="71" s="1"/>
  <c r="G56" i="71"/>
  <c r="E57" i="71"/>
  <c r="I57" i="71"/>
  <c r="G58" i="71"/>
  <c r="E60" i="71"/>
  <c r="A63" i="71" a="1"/>
  <c r="A63" i="71" s="1"/>
  <c r="B64" i="71" a="1"/>
  <c r="B64" i="71" s="1"/>
  <c r="F64" i="71" a="1"/>
  <c r="F64" i="71" s="1"/>
  <c r="J64" i="71" a="1"/>
  <c r="J64" i="71" s="1"/>
  <c r="O64" i="71" a="1"/>
  <c r="O64" i="71" s="1"/>
  <c r="N65" i="71" a="1"/>
  <c r="N65" i="71" s="1"/>
  <c r="B66" i="71" a="1"/>
  <c r="B66" i="71" s="1"/>
  <c r="B67" i="71" a="1"/>
  <c r="B67" i="71" s="1"/>
  <c r="H188" i="71" a="1"/>
  <c r="H188" i="71" s="1"/>
  <c r="H219" i="71" a="1"/>
  <c r="H219" i="71" s="1"/>
  <c r="H126" i="71" a="1"/>
  <c r="H126" i="71" s="1"/>
  <c r="H95" i="71" a="1"/>
  <c r="H95" i="71" s="1"/>
  <c r="B61" i="71"/>
  <c r="B60" i="71"/>
  <c r="B56" i="71"/>
  <c r="E157" i="71"/>
  <c r="E126" i="71"/>
  <c r="E95" i="71"/>
  <c r="E61" i="71"/>
  <c r="H218" i="71" a="1"/>
  <c r="H218" i="71" s="1"/>
  <c r="P180" i="71"/>
  <c r="Q175" i="71"/>
  <c r="P171" i="71"/>
  <c r="Q170" i="71"/>
  <c r="Q135" i="71"/>
  <c r="H125" i="71" a="1"/>
  <c r="H125" i="71" s="1"/>
  <c r="Q104" i="71"/>
  <c r="Q103" i="71"/>
  <c r="H94" i="71" a="1"/>
  <c r="H94" i="71" s="1"/>
  <c r="H64" i="71" s="1" a="1"/>
  <c r="H64" i="71" s="1"/>
  <c r="H187" i="71" a="1"/>
  <c r="H187" i="71" s="1"/>
  <c r="Q180" i="71"/>
  <c r="Q179" i="71"/>
  <c r="P175" i="71"/>
  <c r="Q174" i="71"/>
  <c r="Q171" i="71"/>
  <c r="P135" i="71"/>
  <c r="Q134" i="71"/>
  <c r="P104" i="71"/>
  <c r="J90" i="71" a="1"/>
  <c r="J90" i="71" s="1"/>
  <c r="G90" i="71" a="1"/>
  <c r="G90" i="71" s="1"/>
  <c r="F90" i="71" a="1"/>
  <c r="F90" i="71" s="1"/>
  <c r="B90" i="71" a="1"/>
  <c r="B90" i="71" s="1"/>
  <c r="G89" i="71" a="1"/>
  <c r="G89" i="71" s="1"/>
  <c r="N87" i="71" a="1"/>
  <c r="N87" i="71" s="1"/>
  <c r="H87" i="71" a="1"/>
  <c r="H87" i="71" s="1"/>
  <c r="B87" i="71" a="1"/>
  <c r="B87" i="71" s="1"/>
  <c r="O79" i="71" a="1"/>
  <c r="O79" i="71" s="1"/>
  <c r="A79" i="71" a="1"/>
  <c r="A79" i="71" s="1"/>
  <c r="E78" i="71" a="1"/>
  <c r="E78" i="71" s="1"/>
  <c r="M77" i="71" a="1"/>
  <c r="M77" i="71" s="1"/>
  <c r="J77" i="71" a="1"/>
  <c r="J77" i="71" s="1"/>
  <c r="H77" i="71" a="1"/>
  <c r="H77" i="71" s="1"/>
  <c r="F77" i="71" a="1"/>
  <c r="F77" i="71" s="1"/>
  <c r="E77" i="71" a="1"/>
  <c r="E77" i="71" s="1"/>
  <c r="D77" i="71" a="1"/>
  <c r="D77" i="71" s="1"/>
  <c r="B77" i="71" a="1"/>
  <c r="B77" i="71" s="1"/>
  <c r="B76" i="71" a="1"/>
  <c r="B76" i="71" s="1"/>
  <c r="L75" i="71" a="1"/>
  <c r="L75" i="71" s="1"/>
  <c r="F75" i="71" a="1"/>
  <c r="F75" i="71" s="1"/>
  <c r="E75" i="71" a="1"/>
  <c r="E75" i="71" s="1"/>
  <c r="D75" i="71" a="1"/>
  <c r="D75" i="71" s="1"/>
  <c r="N74" i="71" a="1"/>
  <c r="N74" i="71" s="1"/>
  <c r="M74" i="71" a="1"/>
  <c r="M74" i="71" s="1"/>
  <c r="L74" i="71" a="1"/>
  <c r="L74" i="71" s="1"/>
  <c r="F74" i="71" a="1"/>
  <c r="F74" i="71" s="1"/>
  <c r="E74" i="71" a="1"/>
  <c r="E74" i="71" s="1"/>
  <c r="D74" i="71" a="1"/>
  <c r="D74" i="71" s="1"/>
  <c r="O73" i="71" a="1"/>
  <c r="O73" i="71" s="1"/>
  <c r="L73" i="71" a="1"/>
  <c r="L73" i="71" s="1"/>
  <c r="L72" i="71" a="1"/>
  <c r="L72" i="71" s="1"/>
  <c r="H72" i="71" a="1"/>
  <c r="H72" i="71" s="1"/>
  <c r="N71" i="71" a="1"/>
  <c r="N71" i="71" s="1"/>
  <c r="K71" i="71" a="1"/>
  <c r="K71" i="71" s="1"/>
  <c r="G71" i="71" a="1"/>
  <c r="G71" i="71" s="1"/>
  <c r="B71" i="71" a="1"/>
  <c r="B71" i="71" s="1"/>
  <c r="K70" i="71" a="1"/>
  <c r="K70" i="71" s="1"/>
  <c r="J70" i="71" a="1"/>
  <c r="J70" i="71" s="1"/>
  <c r="I70" i="71" a="1"/>
  <c r="I70" i="71" s="1"/>
  <c r="B70" i="71" a="1"/>
  <c r="B70" i="71" s="1"/>
  <c r="P69" i="71" a="1"/>
  <c r="P69" i="71" s="1"/>
  <c r="N69" i="71" a="1"/>
  <c r="N69" i="71" s="1"/>
  <c r="K69" i="71" a="1"/>
  <c r="K69" i="71" s="1"/>
  <c r="I69" i="71" a="1"/>
  <c r="I69" i="71" s="1"/>
  <c r="H69" i="71" a="1"/>
  <c r="H69" i="71" s="1"/>
  <c r="O68" i="71" a="1"/>
  <c r="O68" i="71" s="1"/>
  <c r="L68" i="71" a="1"/>
  <c r="L68" i="71" s="1"/>
  <c r="J68" i="71" a="1"/>
  <c r="J68" i="71" s="1"/>
  <c r="O87" i="71" a="1"/>
  <c r="O87" i="71" s="1"/>
  <c r="E87" i="71" a="1"/>
  <c r="E87" i="71" s="1"/>
  <c r="A86" i="71" a="1"/>
  <c r="A86" i="71" s="1"/>
  <c r="O83" i="71" a="1"/>
  <c r="O83" i="71" s="1"/>
  <c r="N83" i="71" a="1"/>
  <c r="N83" i="71" s="1"/>
  <c r="H83" i="71" a="1"/>
  <c r="H83" i="71" s="1"/>
  <c r="E83" i="71" a="1"/>
  <c r="E83" i="71" s="1"/>
  <c r="B83" i="71" a="1"/>
  <c r="B83" i="71" s="1"/>
  <c r="A82" i="71" a="1"/>
  <c r="A82" i="71" s="1"/>
  <c r="N80" i="71" a="1"/>
  <c r="N80" i="71" s="1"/>
  <c r="B80" i="71" a="1"/>
  <c r="B80" i="71" s="1"/>
  <c r="K65" i="71" a="1"/>
  <c r="K65" i="71" s="1"/>
  <c r="I65" i="71" a="1"/>
  <c r="I65" i="71" s="1"/>
  <c r="G65" i="71" a="1"/>
  <c r="G65" i="71" s="1"/>
  <c r="E65" i="71" a="1"/>
  <c r="E65" i="71" s="1"/>
  <c r="D53" i="71" a="1"/>
  <c r="D53" i="71" s="1"/>
  <c r="E56" i="71"/>
  <c r="F56" i="71" s="1"/>
  <c r="B57" i="71"/>
  <c r="G57" i="71"/>
  <c r="E58" i="71"/>
  <c r="I58" i="71"/>
  <c r="L60" i="71"/>
  <c r="F60" i="71"/>
  <c r="L61" i="71"/>
  <c r="F61" i="71"/>
  <c r="B63" i="71" a="1"/>
  <c r="B63" i="71" s="1"/>
  <c r="D64" i="71" a="1"/>
  <c r="D64" i="71" s="1"/>
  <c r="M64" i="71" a="1"/>
  <c r="M64" i="71" s="1"/>
  <c r="B68" i="71" a="1"/>
  <c r="B68" i="71" s="1"/>
  <c r="C219" i="71"/>
  <c r="O219" i="71" s="1"/>
  <c r="B223" i="71" s="1"/>
  <c r="E125" i="71"/>
  <c r="E94" i="71"/>
  <c r="C188" i="71"/>
  <c r="O188" i="71" s="1"/>
  <c r="B192" i="71" s="1"/>
  <c r="E156" i="71"/>
  <c r="F54" i="71"/>
  <c r="J223" i="71"/>
  <c r="J192" i="71"/>
  <c r="M181" i="71"/>
  <c r="M90" i="71" s="1" a="1"/>
  <c r="M90" i="71" s="1"/>
  <c r="K174" i="71"/>
  <c r="K83" i="71" s="1" a="1"/>
  <c r="K83" i="71" s="1"/>
  <c r="F171" i="71"/>
  <c r="F80" i="71" s="1" a="1"/>
  <c r="F80" i="71" s="1"/>
  <c r="J164" i="71"/>
  <c r="J72" i="71" s="1" a="1"/>
  <c r="J72" i="71" s="1"/>
  <c r="J161" i="71"/>
  <c r="F133" i="71"/>
  <c r="G130" i="71"/>
  <c r="G99" i="71"/>
  <c r="G223" i="71"/>
  <c r="G192" i="71"/>
  <c r="K178" i="71"/>
  <c r="K87" i="71" s="1" a="1"/>
  <c r="K87" i="71" s="1"/>
  <c r="G164" i="71"/>
  <c r="G72" i="71" s="1" a="1"/>
  <c r="G72" i="71" s="1"/>
  <c r="G161" i="71"/>
  <c r="K138" i="71"/>
  <c r="J130" i="71"/>
  <c r="I107" i="71"/>
  <c r="I77" i="71" s="1" a="1"/>
  <c r="I77" i="71" s="1"/>
  <c r="F102" i="71"/>
  <c r="F72" i="71" s="1" a="1"/>
  <c r="F72" i="71" s="1"/>
  <c r="J99" i="71"/>
  <c r="O135" i="71"/>
  <c r="O74" i="71" s="1" a="1"/>
  <c r="O74" i="71" s="1"/>
  <c r="M223" i="71"/>
  <c r="M192" i="71"/>
  <c r="N102" i="71"/>
  <c r="N72" i="71" s="1" a="1"/>
  <c r="N72" i="71" s="1"/>
  <c r="O99" i="71"/>
  <c r="O69" i="71" s="1" a="1"/>
  <c r="O69" i="71" s="1"/>
  <c r="H56" i="71"/>
  <c r="J56" i="71"/>
  <c r="N107" i="71" s="1"/>
  <c r="N77" i="71" s="1" a="1"/>
  <c r="N77" i="71" s="1"/>
  <c r="A57" i="71"/>
  <c r="F57" i="71" s="1"/>
  <c r="D57" i="71"/>
  <c r="H57" i="71"/>
  <c r="J57" i="71"/>
  <c r="A58" i="71"/>
  <c r="F58" i="71" s="1"/>
  <c r="F182" i="71" s="1"/>
  <c r="F91" i="71" s="1" a="1"/>
  <c r="F91" i="71" s="1"/>
  <c r="H58" i="71"/>
  <c r="B182" i="71" s="1"/>
  <c r="B91" i="71" s="1" a="1"/>
  <c r="B91" i="71" s="1"/>
  <c r="J58" i="71"/>
  <c r="L59" i="71"/>
  <c r="F139" i="71"/>
  <c r="F175" i="71"/>
  <c r="F84" i="71" s="1" a="1"/>
  <c r="F84" i="71" s="1"/>
  <c r="F179" i="71"/>
  <c r="F88" i="71" s="1" a="1"/>
  <c r="F88" i="71" s="1"/>
  <c r="H182" i="71"/>
  <c r="H91" i="71" s="1" a="1"/>
  <c r="H91" i="71" s="1"/>
  <c r="C219" i="70"/>
  <c r="E125" i="70"/>
  <c r="E94" i="70"/>
  <c r="A58" i="70"/>
  <c r="A57" i="70"/>
  <c r="C188" i="70"/>
  <c r="E156" i="70"/>
  <c r="A61" i="70"/>
  <c r="A60" i="70"/>
  <c r="A56" i="70"/>
  <c r="D58" i="70"/>
  <c r="J157" i="70" s="1"/>
  <c r="J65" i="70" s="1" a="1"/>
  <c r="J65" i="70" s="1"/>
  <c r="D57" i="70"/>
  <c r="D61" i="70"/>
  <c r="F54" i="70"/>
  <c r="J223" i="70"/>
  <c r="J192" i="70"/>
  <c r="M181" i="70"/>
  <c r="M90" i="70" s="1" a="1"/>
  <c r="M90" i="70" s="1"/>
  <c r="K174" i="70"/>
  <c r="F171" i="70"/>
  <c r="F80" i="70" s="1" a="1"/>
  <c r="F80" i="70" s="1"/>
  <c r="J164" i="70"/>
  <c r="J72" i="70" s="1" a="1"/>
  <c r="J72" i="70" s="1"/>
  <c r="J161" i="70"/>
  <c r="F133" i="70"/>
  <c r="G130" i="70"/>
  <c r="G99" i="70"/>
  <c r="G161" i="70"/>
  <c r="K138" i="70"/>
  <c r="J130" i="70"/>
  <c r="J99" i="70"/>
  <c r="L59" i="70"/>
  <c r="H58" i="70"/>
  <c r="H57" i="70"/>
  <c r="H56" i="70"/>
  <c r="G223" i="70"/>
  <c r="G192" i="70"/>
  <c r="K178" i="70"/>
  <c r="K87" i="70" s="1" a="1"/>
  <c r="K87" i="70" s="1"/>
  <c r="G164" i="70"/>
  <c r="G72" i="70" s="1" a="1"/>
  <c r="G72" i="70" s="1"/>
  <c r="I107" i="70"/>
  <c r="I77" i="70" s="1" a="1"/>
  <c r="I77" i="70" s="1"/>
  <c r="H61" i="70"/>
  <c r="F102" i="70"/>
  <c r="F72" i="70" s="1" a="1"/>
  <c r="F72" i="70" s="1"/>
  <c r="H60" i="70"/>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N71" i="70" a="1"/>
  <c r="N71"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B64" i="70" a="1"/>
  <c r="B64" i="70" s="1"/>
  <c r="A63" i="70" a="1"/>
  <c r="A6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F175" i="70"/>
  <c r="F84" i="70" s="1" a="1"/>
  <c r="F84"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I56" i="70"/>
  <c r="B57" i="70"/>
  <c r="G57" i="70"/>
  <c r="E58" i="70"/>
  <c r="I58" i="70"/>
  <c r="J61" i="70"/>
  <c r="M95" i="70"/>
  <c r="O99" i="70"/>
  <c r="E126" i="70"/>
  <c r="O161" i="70"/>
  <c r="B80" i="70" a="1"/>
  <c r="B80" i="70" s="1"/>
  <c r="H182" i="70"/>
  <c r="H91" i="70" s="1" a="1"/>
  <c r="H91" i="70" s="1"/>
  <c r="O135" i="70"/>
  <c r="O74" i="70" s="1" a="1"/>
  <c r="O74" i="70" s="1"/>
  <c r="M223" i="70"/>
  <c r="M192" i="70"/>
  <c r="J58" i="70"/>
  <c r="J57" i="70"/>
  <c r="J56" i="70"/>
  <c r="N107" i="70" s="1"/>
  <c r="N77" i="70" s="1" a="1"/>
  <c r="N77" i="70" s="1"/>
  <c r="B56" i="70"/>
  <c r="G56" i="70"/>
  <c r="E57" i="70"/>
  <c r="I57" i="70"/>
  <c r="B58" i="70"/>
  <c r="G58" i="70"/>
  <c r="E60" i="70"/>
  <c r="J60" i="70"/>
  <c r="D65" i="70"/>
  <c r="E95" i="70"/>
  <c r="M126" i="70"/>
  <c r="H83" i="70" a="1"/>
  <c r="H83" i="70" s="1"/>
  <c r="B87" i="70" a="1"/>
  <c r="B87" i="70" s="1"/>
  <c r="H219" i="70" a="1"/>
  <c r="H219" i="70"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Q171" i="69"/>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Q179" i="69"/>
  <c r="P135" i="69"/>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K10" i="69" a="1"/>
  <c r="K10" i="69" s="1"/>
  <c r="H188" i="69" a="1"/>
  <c r="H188" i="69" s="1"/>
  <c r="H126" i="69" a="1"/>
  <c r="H126" i="69" s="1"/>
  <c r="H95" i="69" a="1"/>
  <c r="H95" i="69" s="1"/>
  <c r="B61" i="69"/>
  <c r="B60" i="69"/>
  <c r="E157" i="69"/>
  <c r="E61" i="69"/>
  <c r="M157" i="69"/>
  <c r="M219" i="69"/>
  <c r="M65" i="69"/>
  <c r="G61" i="69"/>
  <c r="O223" i="69"/>
  <c r="O192" i="69"/>
  <c r="O130" i="69"/>
  <c r="L99" i="69"/>
  <c r="N164" i="69"/>
  <c r="N72" i="69" s="1" a="1"/>
  <c r="N72" i="69" s="1"/>
  <c r="I61" i="69"/>
  <c r="I60" i="69"/>
  <c r="E56" i="69"/>
  <c r="F56" i="69" s="1"/>
  <c r="I56" i="69"/>
  <c r="B57" i="69"/>
  <c r="G57" i="69"/>
  <c r="E58" i="69"/>
  <c r="I58" i="69"/>
  <c r="F61" i="69"/>
  <c r="M95" i="69"/>
  <c r="E126" i="69"/>
  <c r="O161" i="69"/>
  <c r="B80" i="69" a="1"/>
  <c r="B80" i="69" s="1"/>
  <c r="C219" i="69"/>
  <c r="E125" i="69"/>
  <c r="E94" i="69"/>
  <c r="A58" i="69"/>
  <c r="F58" i="69" s="1"/>
  <c r="A57" i="69"/>
  <c r="D58" i="69"/>
  <c r="J157" i="69" s="1"/>
  <c r="J65" i="69" s="1" a="1"/>
  <c r="J65" i="69" s="1"/>
  <c r="D57" i="69"/>
  <c r="F54" i="69"/>
  <c r="J223" i="69"/>
  <c r="J192" i="69"/>
  <c r="M181" i="69"/>
  <c r="M90" i="69" s="1" a="1"/>
  <c r="M90" i="69" s="1"/>
  <c r="K174" i="69"/>
  <c r="F171" i="69"/>
  <c r="F80" i="69" s="1" a="1"/>
  <c r="F80" i="69" s="1"/>
  <c r="J164" i="69"/>
  <c r="J72" i="69" s="1" a="1"/>
  <c r="J72" i="69" s="1"/>
  <c r="J161" i="69"/>
  <c r="F133" i="69"/>
  <c r="F72" i="69" s="1" a="1"/>
  <c r="F72" i="69" s="1"/>
  <c r="G130" i="69"/>
  <c r="G99" i="69"/>
  <c r="G161" i="69"/>
  <c r="K138" i="69"/>
  <c r="J130" i="69"/>
  <c r="J99" i="69"/>
  <c r="L59" i="69"/>
  <c r="H58" i="69"/>
  <c r="H57" i="69"/>
  <c r="H56" i="69"/>
  <c r="O135" i="69"/>
  <c r="O74" i="69" s="1" a="1"/>
  <c r="O74" i="69" s="1"/>
  <c r="M223" i="69"/>
  <c r="M192" i="69"/>
  <c r="J58" i="69"/>
  <c r="J57" i="69"/>
  <c r="J56" i="69"/>
  <c r="N107" i="69" s="1"/>
  <c r="N77" i="69" s="1" a="1"/>
  <c r="N77" i="69" s="1"/>
  <c r="B56" i="69"/>
  <c r="G56" i="69"/>
  <c r="E57" i="69"/>
  <c r="I57" i="69"/>
  <c r="B58" i="69"/>
  <c r="G58" i="69"/>
  <c r="E60" i="69"/>
  <c r="F60" i="69" s="1"/>
  <c r="J60" i="69"/>
  <c r="D61" i="69"/>
  <c r="H61" i="69"/>
  <c r="D65" i="69"/>
  <c r="E95" i="69"/>
  <c r="I107" i="69"/>
  <c r="I77" i="69" s="1" a="1"/>
  <c r="I77" i="69" s="1"/>
  <c r="M126" i="69"/>
  <c r="E156" i="69"/>
  <c r="G164" i="69"/>
  <c r="G72" i="69" s="1" a="1"/>
  <c r="G72" i="69" s="1"/>
  <c r="H83" i="69" a="1"/>
  <c r="H83" i="69" s="1"/>
  <c r="B87" i="69" a="1"/>
  <c r="B87" i="69" s="1"/>
  <c r="K178" i="69"/>
  <c r="K87" i="69" s="1" a="1"/>
  <c r="K87" i="69" s="1"/>
  <c r="C188" i="69"/>
  <c r="G192" i="69"/>
  <c r="H219" i="69" a="1"/>
  <c r="H219" i="69" s="1"/>
  <c r="G223" i="69"/>
  <c r="C219" i="68"/>
  <c r="E125" i="68"/>
  <c r="E94" i="68"/>
  <c r="A58" i="68"/>
  <c r="A57" i="68"/>
  <c r="F57" i="68" s="1"/>
  <c r="C188" i="68"/>
  <c r="E156" i="68"/>
  <c r="A61" i="68"/>
  <c r="A60" i="68"/>
  <c r="A56" i="68"/>
  <c r="D58" i="68"/>
  <c r="J157" i="68" s="1"/>
  <c r="J65" i="68" s="1" a="1"/>
  <c r="J65" i="68" s="1"/>
  <c r="D57" i="68"/>
  <c r="F54" i="68"/>
  <c r="J223" i="68"/>
  <c r="J192" i="68"/>
  <c r="M181" i="68"/>
  <c r="M90" i="68" s="1" a="1"/>
  <c r="M90" i="68" s="1"/>
  <c r="K174" i="68"/>
  <c r="F175" i="68" s="1"/>
  <c r="F84" i="68" s="1" a="1"/>
  <c r="F84" i="68" s="1"/>
  <c r="F171" i="68"/>
  <c r="F80" i="68" s="1" a="1"/>
  <c r="F80" i="68" s="1"/>
  <c r="J164" i="68"/>
  <c r="J72" i="68" s="1" a="1"/>
  <c r="J72" i="68" s="1"/>
  <c r="J161" i="68"/>
  <c r="F133" i="68"/>
  <c r="G130" i="68"/>
  <c r="G99" i="68"/>
  <c r="G161" i="68"/>
  <c r="K138" i="68"/>
  <c r="J130" i="68"/>
  <c r="J99" i="68"/>
  <c r="J69" i="68" s="1" a="1"/>
  <c r="J69" i="68" s="1"/>
  <c r="L59" i="68"/>
  <c r="H58" i="68"/>
  <c r="H57" i="68"/>
  <c r="H56" i="68"/>
  <c r="G223" i="68"/>
  <c r="G192" i="68"/>
  <c r="K178" i="68"/>
  <c r="K87" i="68" s="1" a="1"/>
  <c r="K87" i="68" s="1"/>
  <c r="G164" i="68"/>
  <c r="G72" i="68" s="1" a="1"/>
  <c r="G72" i="68" s="1"/>
  <c r="I107" i="68"/>
  <c r="I77" i="68" s="1" a="1"/>
  <c r="I77" i="68" s="1"/>
  <c r="F102" i="68"/>
  <c r="F72" i="68" s="1" a="1"/>
  <c r="F72" i="68" s="1"/>
  <c r="H60" i="68"/>
  <c r="O135" i="68"/>
  <c r="O74" i="68" s="1" a="1"/>
  <c r="O74" i="68" s="1"/>
  <c r="M223" i="68"/>
  <c r="M192" i="68"/>
  <c r="J58" i="68"/>
  <c r="J57" i="68"/>
  <c r="J56" i="68"/>
  <c r="N107" i="68" s="1"/>
  <c r="N77" i="68" s="1" a="1"/>
  <c r="N77" i="68" s="1"/>
  <c r="N102" i="68"/>
  <c r="O99" i="68"/>
  <c r="J61" i="68"/>
  <c r="D61" i="68"/>
  <c r="A63" i="68" a="1"/>
  <c r="A63" i="68" s="1"/>
  <c r="F64" i="68" a="1"/>
  <c r="F64" i="68" s="1"/>
  <c r="O64" i="68" a="1"/>
  <c r="O64" i="68" s="1"/>
  <c r="B66" i="68" a="1"/>
  <c r="B66" i="68" s="1"/>
  <c r="B67" i="68" a="1"/>
  <c r="B67" i="68" s="1"/>
  <c r="L68" i="68" a="1"/>
  <c r="L68" i="68" s="1"/>
  <c r="K69" i="68" a="1"/>
  <c r="K69" i="68" s="1"/>
  <c r="P69" i="68" a="1"/>
  <c r="P69" i="68" s="1"/>
  <c r="K70" i="68" a="1"/>
  <c r="K70" i="68" s="1"/>
  <c r="N71" i="68" a="1"/>
  <c r="N71" i="68" s="1"/>
  <c r="D74" i="68" a="1"/>
  <c r="D74" i="68" s="1"/>
  <c r="M74" i="68" a="1"/>
  <c r="M74" i="68" s="1"/>
  <c r="L75" i="68" a="1"/>
  <c r="L75" i="68" s="1"/>
  <c r="D64" i="68" a="1"/>
  <c r="D64"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Q171" i="68"/>
  <c r="J90" i="68" a="1"/>
  <c r="J90" i="68" s="1"/>
  <c r="O79" i="68" a="1"/>
  <c r="O79" i="68" s="1"/>
  <c r="M77" i="68" a="1"/>
  <c r="M77" i="68" s="1"/>
  <c r="J77" i="68" a="1"/>
  <c r="J77" i="68" s="1"/>
  <c r="Q179" i="68"/>
  <c r="P135" i="68"/>
  <c r="F90" i="68" a="1"/>
  <c r="F90" i="68" s="1"/>
  <c r="A79" i="68" a="1"/>
  <c r="A79" i="68" s="1"/>
  <c r="E78" i="68" a="1"/>
  <c r="E78" i="68" s="1"/>
  <c r="F77" i="68" a="1"/>
  <c r="F77" i="68" s="1"/>
  <c r="D77" i="68" a="1"/>
  <c r="D77" i="68" s="1"/>
  <c r="B76" i="68" a="1"/>
  <c r="B76" i="68" s="1"/>
  <c r="F75" i="68" a="1"/>
  <c r="F75" i="68" s="1"/>
  <c r="D75" i="68" a="1"/>
  <c r="D75" i="68" s="1"/>
  <c r="N74" i="68" a="1"/>
  <c r="N74" i="68" s="1"/>
  <c r="L74" i="68" a="1"/>
  <c r="L74" i="68" s="1"/>
  <c r="E74" i="68" a="1"/>
  <c r="E74" i="68" s="1"/>
  <c r="L73" i="68" a="1"/>
  <c r="L73" i="68" s="1"/>
  <c r="L72" i="68" a="1"/>
  <c r="L72" i="68" s="1"/>
  <c r="H72" i="68" a="1"/>
  <c r="H72" i="68" s="1"/>
  <c r="K71" i="68" a="1"/>
  <c r="K71" i="68" s="1"/>
  <c r="B71" i="68" a="1"/>
  <c r="B71" i="68" s="1"/>
  <c r="J70" i="68" a="1"/>
  <c r="J70" i="68" s="1"/>
  <c r="B70" i="68" a="1"/>
  <c r="B70" i="68" s="1"/>
  <c r="H69" i="68" a="1"/>
  <c r="H69" i="68" s="1"/>
  <c r="O68" i="68" a="1"/>
  <c r="O68" i="68" s="1"/>
  <c r="J68" i="68" a="1"/>
  <c r="J68" i="68" s="1"/>
  <c r="B68" i="68" a="1"/>
  <c r="B68" i="68" s="1"/>
  <c r="M64" i="68" a="1"/>
  <c r="M64" i="68" s="1"/>
  <c r="B63" i="68" a="1"/>
  <c r="B63" i="68" s="1"/>
  <c r="L54" i="68" a="1"/>
  <c r="L54" i="68" s="1"/>
  <c r="H157" i="68"/>
  <c r="J60" i="68"/>
  <c r="H61" i="68"/>
  <c r="B64" i="68" a="1"/>
  <c r="B64" i="68" s="1"/>
  <c r="J64" i="68" a="1"/>
  <c r="J64" i="68" s="1"/>
  <c r="D65" i="68"/>
  <c r="N65" i="68" a="1"/>
  <c r="N65" i="68" s="1"/>
  <c r="F68" i="68" a="1"/>
  <c r="F68" i="68" s="1"/>
  <c r="I69" i="68" a="1"/>
  <c r="I69" i="68" s="1"/>
  <c r="N69" i="68" a="1"/>
  <c r="N69" i="68" s="1"/>
  <c r="I70" i="68" a="1"/>
  <c r="I70" i="68" s="1"/>
  <c r="G71" i="68" a="1"/>
  <c r="G71" i="68" s="1"/>
  <c r="O73" i="68" a="1"/>
  <c r="O73" i="68" s="1"/>
  <c r="F74" i="68" a="1"/>
  <c r="F74" i="68" s="1"/>
  <c r="E75" i="68" a="1"/>
  <c r="E75" i="68" s="1"/>
  <c r="B77" i="68" a="1"/>
  <c r="B77" i="68" s="1"/>
  <c r="H77" i="68" a="1"/>
  <c r="H77" i="68" s="1"/>
  <c r="H188" i="68" a="1"/>
  <c r="H188" i="68" s="1"/>
  <c r="H126" i="68" a="1"/>
  <c r="H126" i="68" s="1"/>
  <c r="H95" i="68" a="1"/>
  <c r="H95" i="68" s="1"/>
  <c r="B61" i="68"/>
  <c r="B60" i="68"/>
  <c r="E157" i="68"/>
  <c r="E61" i="68"/>
  <c r="M157" i="68"/>
  <c r="M219" i="68"/>
  <c r="M65" i="68"/>
  <c r="G61" i="68"/>
  <c r="O223" i="68"/>
  <c r="O192" i="68"/>
  <c r="O130" i="68"/>
  <c r="L99" i="68"/>
  <c r="L69" i="68" s="1" a="1"/>
  <c r="L69" i="68" s="1"/>
  <c r="N164" i="68"/>
  <c r="I61" i="68"/>
  <c r="I60" i="68"/>
  <c r="E56" i="68"/>
  <c r="I56" i="68"/>
  <c r="B57" i="68"/>
  <c r="G57" i="68"/>
  <c r="E58" i="68"/>
  <c r="I58" i="68"/>
  <c r="M95" i="68"/>
  <c r="E126" i="68"/>
  <c r="O161" i="68"/>
  <c r="B80" i="68" a="1"/>
  <c r="B80" i="68" s="1"/>
  <c r="H182" i="68"/>
  <c r="H91" i="68" s="1" a="1"/>
  <c r="H91" i="68" s="1"/>
  <c r="E95"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H157"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D64" i="67" a="1"/>
  <c r="D64" i="67" s="1"/>
  <c r="D58" i="67"/>
  <c r="J157" i="67" s="1"/>
  <c r="J65" i="67" s="1" a="1"/>
  <c r="J65" i="67" s="1"/>
  <c r="D57" i="67"/>
  <c r="J223" i="67"/>
  <c r="J192" i="67"/>
  <c r="M181" i="67"/>
  <c r="M90" i="67" s="1" a="1"/>
  <c r="M90" i="67" s="1"/>
  <c r="K174" i="67"/>
  <c r="F171" i="67"/>
  <c r="F80" i="67" s="1" a="1"/>
  <c r="F80" i="67" s="1"/>
  <c r="J164" i="67"/>
  <c r="J72" i="67" s="1" a="1"/>
  <c r="J72" i="67" s="1"/>
  <c r="J161" i="67"/>
  <c r="F133" i="67"/>
  <c r="G130" i="67"/>
  <c r="G99" i="67"/>
  <c r="G161" i="67"/>
  <c r="K138" i="67"/>
  <c r="J130" i="67"/>
  <c r="J99" i="67"/>
  <c r="J69" i="67" s="1" a="1"/>
  <c r="J69" i="67" s="1"/>
  <c r="L59" i="67"/>
  <c r="H58" i="67"/>
  <c r="H57" i="67"/>
  <c r="H56" i="67"/>
  <c r="G223" i="67"/>
  <c r="G192" i="67"/>
  <c r="K178" i="67"/>
  <c r="K87" i="67" s="1" a="1"/>
  <c r="K87" i="67" s="1"/>
  <c r="G164" i="67"/>
  <c r="G72" i="67" s="1" a="1"/>
  <c r="G72" i="67" s="1"/>
  <c r="I107" i="67"/>
  <c r="I77" i="67" s="1" a="1"/>
  <c r="I77" i="67" s="1"/>
  <c r="F102" i="67"/>
  <c r="F72" i="67" s="1" a="1"/>
  <c r="F72" i="67" s="1"/>
  <c r="H60" i="67"/>
  <c r="O135" i="67"/>
  <c r="O74" i="67" s="1" a="1"/>
  <c r="O74" i="67" s="1"/>
  <c r="M223" i="67"/>
  <c r="M192" i="67"/>
  <c r="J58" i="67"/>
  <c r="J57" i="67"/>
  <c r="J56" i="67"/>
  <c r="N107" i="67" s="1"/>
  <c r="N77" i="67" s="1" a="1"/>
  <c r="N77" i="67" s="1"/>
  <c r="N102" i="67"/>
  <c r="O99" i="67"/>
  <c r="J61" i="67"/>
  <c r="D61" i="67"/>
  <c r="B66" i="67" a="1"/>
  <c r="B66" i="67" s="1"/>
  <c r="B67" i="67" a="1"/>
  <c r="B67" i="67" s="1"/>
  <c r="L68" i="67" a="1"/>
  <c r="L68" i="67" s="1"/>
  <c r="K69" i="67" a="1"/>
  <c r="K69" i="67" s="1"/>
  <c r="P69" i="67" a="1"/>
  <c r="P69" i="67" s="1"/>
  <c r="K70" i="67" a="1"/>
  <c r="K70" i="67" s="1"/>
  <c r="N71" i="67" a="1"/>
  <c r="N71" i="67" s="1"/>
  <c r="D74" i="67" a="1"/>
  <c r="D74" i="67" s="1"/>
  <c r="M74" i="67" a="1"/>
  <c r="M74" i="67" s="1"/>
  <c r="L75" i="67" a="1"/>
  <c r="L75" i="67" s="1"/>
  <c r="F175" i="67"/>
  <c r="F84" i="67" s="1" a="1"/>
  <c r="F84" i="67" s="1"/>
  <c r="H188" i="67" a="1"/>
  <c r="H188" i="67" s="1"/>
  <c r="H126" i="67" a="1"/>
  <c r="H126" i="67" s="1"/>
  <c r="H95" i="67" a="1"/>
  <c r="H95" i="67" s="1"/>
  <c r="B61" i="67"/>
  <c r="B60" i="67"/>
  <c r="E157" i="67"/>
  <c r="E61" i="67"/>
  <c r="M157" i="67"/>
  <c r="M219" i="67"/>
  <c r="M65" i="67"/>
  <c r="G61" i="67"/>
  <c r="O223" i="67"/>
  <c r="O192" i="67"/>
  <c r="O130" i="67"/>
  <c r="L99" i="67"/>
  <c r="L69" i="67" s="1" a="1"/>
  <c r="L69" i="67" s="1"/>
  <c r="N164" i="67"/>
  <c r="I61" i="67"/>
  <c r="I60" i="67"/>
  <c r="E56" i="67"/>
  <c r="I56" i="67"/>
  <c r="B57" i="67"/>
  <c r="G57" i="67"/>
  <c r="E58" i="67"/>
  <c r="I58" i="67"/>
  <c r="M95" i="67"/>
  <c r="E126" i="67"/>
  <c r="O161" i="67"/>
  <c r="B80" i="67" a="1"/>
  <c r="B80" i="67" s="1"/>
  <c r="H182" i="67"/>
  <c r="H91" i="67" s="1" a="1"/>
  <c r="H91" i="67" s="1"/>
  <c r="E95" i="67"/>
  <c r="H83" i="67" a="1"/>
  <c r="H83" i="67" s="1"/>
  <c r="B87" i="67" a="1"/>
  <c r="B87" i="67" s="1"/>
  <c r="H219" i="67" a="1"/>
  <c r="H219" i="67" s="1"/>
  <c r="H218" i="66" a="1"/>
  <c r="H218" i="66" s="1"/>
  <c r="P180" i="66"/>
  <c r="Q175" i="66"/>
  <c r="P171" i="66"/>
  <c r="Q170" i="66"/>
  <c r="Q135" i="66"/>
  <c r="H125" i="66" a="1"/>
  <c r="H125" i="66" s="1"/>
  <c r="Q104" i="66"/>
  <c r="Q103" i="66"/>
  <c r="H94" i="66" a="1"/>
  <c r="H94" i="66" s="1"/>
  <c r="O87" i="66" a="1"/>
  <c r="O87" i="66" s="1"/>
  <c r="N87" i="66" a="1"/>
  <c r="N87" i="66" s="1"/>
  <c r="H87" i="66" a="1"/>
  <c r="H87" i="66" s="1"/>
  <c r="E87" i="66" a="1"/>
  <c r="E87" i="66" s="1"/>
  <c r="A86" i="66" a="1"/>
  <c r="A86" i="66" s="1"/>
  <c r="H187" i="66" a="1"/>
  <c r="H187" i="66" s="1"/>
  <c r="Q180" i="66"/>
  <c r="P175" i="66"/>
  <c r="Q174" i="66"/>
  <c r="Q134" i="66"/>
  <c r="P104" i="66"/>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Q171" i="66"/>
  <c r="J90" i="66" a="1"/>
  <c r="J90" i="66" s="1"/>
  <c r="O79" i="66" a="1"/>
  <c r="O79" i="66" s="1"/>
  <c r="M77" i="66" a="1"/>
  <c r="M77" i="66" s="1"/>
  <c r="J77" i="66" a="1"/>
  <c r="J77" i="66" s="1"/>
  <c r="H77" i="66" a="1"/>
  <c r="H77" i="66" s="1"/>
  <c r="E77" i="66" a="1"/>
  <c r="E77" i="66" s="1"/>
  <c r="B77" i="66" a="1"/>
  <c r="B77" i="66" s="1"/>
  <c r="L75" i="66" a="1"/>
  <c r="L75" i="66" s="1"/>
  <c r="E75" i="66" a="1"/>
  <c r="E75" i="66" s="1"/>
  <c r="M74" i="66" a="1"/>
  <c r="M74" i="66" s="1"/>
  <c r="F74" i="66" a="1"/>
  <c r="F74" i="66" s="1"/>
  <c r="D74" i="66" a="1"/>
  <c r="D74" i="66" s="1"/>
  <c r="O73" i="66" a="1"/>
  <c r="O73" i="66" s="1"/>
  <c r="G71" i="66" a="1"/>
  <c r="G71" i="66" s="1"/>
  <c r="K70" i="66" a="1"/>
  <c r="K70" i="66" s="1"/>
  <c r="I70" i="66" a="1"/>
  <c r="I70" i="66" s="1"/>
  <c r="P69" i="66" a="1"/>
  <c r="P69" i="66" s="1"/>
  <c r="N69" i="66" a="1"/>
  <c r="N69" i="66" s="1"/>
  <c r="K69" i="66" a="1"/>
  <c r="K69" i="66" s="1"/>
  <c r="I69" i="66" a="1"/>
  <c r="I69" i="66" s="1"/>
  <c r="L68" i="66" a="1"/>
  <c r="L68" i="66" s="1"/>
  <c r="F68" i="66" a="1"/>
  <c r="F68" i="66" s="1"/>
  <c r="B67" i="66" a="1"/>
  <c r="B67" i="66" s="1"/>
  <c r="B66" i="66" a="1"/>
  <c r="B66" i="66" s="1"/>
  <c r="N65" i="66" a="1"/>
  <c r="N65" i="66" s="1"/>
  <c r="O64" i="66" a="1"/>
  <c r="O64" i="66" s="1"/>
  <c r="J64" i="66" a="1"/>
  <c r="J64" i="66" s="1"/>
  <c r="F64" i="66" a="1"/>
  <c r="F64" i="66" s="1"/>
  <c r="A63" i="66" a="1"/>
  <c r="A63" i="66" s="1"/>
  <c r="D53" i="66" a="1"/>
  <c r="D53" i="66" s="1"/>
  <c r="Q179" i="66"/>
  <c r="P135" i="66"/>
  <c r="F90" i="66" a="1"/>
  <c r="F90" i="66" s="1"/>
  <c r="A79" i="66" a="1"/>
  <c r="A79" i="66" s="1"/>
  <c r="E78" i="66" a="1"/>
  <c r="E78" i="66" s="1"/>
  <c r="F77" i="66" a="1"/>
  <c r="F77" i="66" s="1"/>
  <c r="D77" i="66" a="1"/>
  <c r="D77" i="66" s="1"/>
  <c r="B76" i="66" a="1"/>
  <c r="B76" i="66" s="1"/>
  <c r="F75" i="66" a="1"/>
  <c r="F75" i="66" s="1"/>
  <c r="D75" i="66" a="1"/>
  <c r="D75" i="66" s="1"/>
  <c r="N74" i="66" a="1"/>
  <c r="N74" i="66" s="1"/>
  <c r="L74" i="66" a="1"/>
  <c r="L74" i="66" s="1"/>
  <c r="E74" i="66" a="1"/>
  <c r="E74" i="66" s="1"/>
  <c r="L73" i="66" a="1"/>
  <c r="L73" i="66" s="1"/>
  <c r="L72" i="66" a="1"/>
  <c r="L72" i="66" s="1"/>
  <c r="H72" i="66" a="1"/>
  <c r="H72" i="66" s="1"/>
  <c r="K71" i="66" a="1"/>
  <c r="K71" i="66" s="1"/>
  <c r="B71" i="66" a="1"/>
  <c r="B71" i="66" s="1"/>
  <c r="J70" i="66" a="1"/>
  <c r="J70" i="66" s="1"/>
  <c r="B70" i="66" a="1"/>
  <c r="B70" i="66" s="1"/>
  <c r="H69" i="66" a="1"/>
  <c r="H69" i="66" s="1"/>
  <c r="O68" i="66" a="1"/>
  <c r="O68" i="66" s="1"/>
  <c r="J68" i="66" a="1"/>
  <c r="J68" i="66" s="1"/>
  <c r="B68" i="66" a="1"/>
  <c r="B68" i="66" s="1"/>
  <c r="M64" i="66" a="1"/>
  <c r="M64" i="66" s="1"/>
  <c r="D64" i="66" a="1"/>
  <c r="D64" i="66" s="1"/>
  <c r="B63" i="66" a="1"/>
  <c r="B63" i="66" s="1"/>
  <c r="L54" i="66" a="1"/>
  <c r="L54" i="66" s="1"/>
  <c r="B64" i="66" a="1"/>
  <c r="B64" i="66" s="1"/>
  <c r="N71" i="66" a="1"/>
  <c r="N71" i="66" s="1"/>
  <c r="H188" i="66" a="1"/>
  <c r="H188" i="66" s="1"/>
  <c r="H126" i="66" a="1"/>
  <c r="H126" i="66" s="1"/>
  <c r="H95" i="66" a="1"/>
  <c r="H95" i="66" s="1"/>
  <c r="B61" i="66"/>
  <c r="B60" i="66"/>
  <c r="E157" i="66"/>
  <c r="E61" i="66"/>
  <c r="M157" i="66"/>
  <c r="M219" i="66"/>
  <c r="M65" i="66"/>
  <c r="G61" i="66"/>
  <c r="O223" i="66"/>
  <c r="O192" i="66"/>
  <c r="O130" i="66"/>
  <c r="L99" i="66"/>
  <c r="N164" i="66"/>
  <c r="N72" i="66" s="1" a="1"/>
  <c r="N72" i="66" s="1"/>
  <c r="I61" i="66"/>
  <c r="I60" i="66"/>
  <c r="E56" i="66"/>
  <c r="I56" i="66"/>
  <c r="B57" i="66"/>
  <c r="G57" i="66"/>
  <c r="E58" i="66"/>
  <c r="I58" i="66"/>
  <c r="M95" i="66"/>
  <c r="O99" i="66"/>
  <c r="E126" i="66"/>
  <c r="O161" i="66"/>
  <c r="B80" i="66" a="1"/>
  <c r="B80" i="66" s="1"/>
  <c r="D58" i="66"/>
  <c r="J157" i="66" s="1"/>
  <c r="J65" i="66" s="1" a="1"/>
  <c r="J65" i="66" s="1"/>
  <c r="D57" i="66"/>
  <c r="J223" i="66"/>
  <c r="J192" i="66"/>
  <c r="M181" i="66"/>
  <c r="M90" i="66" s="1" a="1"/>
  <c r="M90" i="66" s="1"/>
  <c r="K174" i="66"/>
  <c r="F171" i="66"/>
  <c r="F80" i="66" s="1" a="1"/>
  <c r="F80" i="66" s="1"/>
  <c r="J164" i="66"/>
  <c r="J72" i="66" s="1" a="1"/>
  <c r="J72" i="66" s="1"/>
  <c r="J161" i="66"/>
  <c r="F133" i="66"/>
  <c r="F72" i="66" s="1" a="1"/>
  <c r="F72" i="66" s="1"/>
  <c r="G130" i="66"/>
  <c r="G99" i="66"/>
  <c r="G161" i="66"/>
  <c r="K138" i="66"/>
  <c r="J130" i="66"/>
  <c r="J99" i="66"/>
  <c r="L59" i="66"/>
  <c r="H58" i="66"/>
  <c r="B182" i="66" s="1"/>
  <c r="B91" i="66" s="1" a="1"/>
  <c r="B91" i="66" s="1"/>
  <c r="H57" i="66"/>
  <c r="H56" i="66"/>
  <c r="O135" i="66"/>
  <c r="O74" i="66" s="1" a="1"/>
  <c r="O74" i="66" s="1"/>
  <c r="M223" i="66"/>
  <c r="M192" i="66"/>
  <c r="J58" i="66"/>
  <c r="J57" i="66"/>
  <c r="J56" i="66"/>
  <c r="N107" i="66" s="1"/>
  <c r="N77" i="66" s="1" a="1"/>
  <c r="N77" i="66" s="1"/>
  <c r="B56" i="66"/>
  <c r="G56" i="66"/>
  <c r="E57" i="66"/>
  <c r="I57" i="66"/>
  <c r="B58" i="66"/>
  <c r="G58" i="66"/>
  <c r="E60" i="66"/>
  <c r="J60" i="66"/>
  <c r="D61" i="66"/>
  <c r="H61" i="66"/>
  <c r="D65" i="66"/>
  <c r="E95" i="66"/>
  <c r="I107" i="66"/>
  <c r="I77" i="66" s="1" a="1"/>
  <c r="I77" i="66" s="1"/>
  <c r="M126" i="66"/>
  <c r="G164" i="66"/>
  <c r="G72" i="66" s="1" a="1"/>
  <c r="G72" i="66" s="1"/>
  <c r="H83" i="66" a="1"/>
  <c r="H83" i="66" s="1"/>
  <c r="B87" i="66" a="1"/>
  <c r="B87" i="66" s="1"/>
  <c r="K178" i="66"/>
  <c r="K87" i="66" s="1" a="1"/>
  <c r="K87" i="66" s="1"/>
  <c r="G192" i="66"/>
  <c r="H219" i="66" a="1"/>
  <c r="H219" i="66" s="1"/>
  <c r="G223" i="66"/>
  <c r="S10" i="74" a="1"/>
  <c r="S10" i="74" s="1"/>
  <c r="S3" i="67" a="1"/>
  <c r="S3" i="67" s="1"/>
  <c r="S10" i="67" a="1"/>
  <c r="S10" i="67" s="1"/>
  <c r="AP6" i="67"/>
  <c r="AP7" i="67"/>
  <c r="S3" i="68" a="1"/>
  <c r="S3" i="68" s="1"/>
  <c r="AP6" i="68"/>
  <c r="AP7" i="68"/>
  <c r="AP4" i="68"/>
  <c r="S10" i="69" a="1"/>
  <c r="S10" i="69" s="1"/>
  <c r="S3" i="70" a="1"/>
  <c r="S3" i="70" s="1"/>
  <c r="S10" i="70" a="1"/>
  <c r="S10" i="70" s="1"/>
  <c r="AP6" i="70"/>
  <c r="AP7" i="70"/>
  <c r="AP4" i="70"/>
  <c r="S3" i="71" a="1"/>
  <c r="S3" i="71" s="1"/>
  <c r="AP6" i="71"/>
  <c r="AP7" i="71"/>
  <c r="S10" i="71" a="1"/>
  <c r="S10" i="71" s="1"/>
  <c r="S3" i="72" a="1"/>
  <c r="S3" i="72" s="1"/>
  <c r="AP6" i="72"/>
  <c r="AP7" i="72"/>
  <c r="AP4" i="72"/>
  <c r="S10" i="73" a="1"/>
  <c r="S10" i="73" s="1"/>
  <c r="S3" i="74" a="1"/>
  <c r="S3" i="74" s="1"/>
  <c r="AP6" i="74"/>
  <c r="AP7" i="74"/>
  <c r="AP4" i="74"/>
  <c r="H10" i="74" a="1"/>
  <c r="H10" i="74" s="1"/>
  <c r="S3" i="75" a="1"/>
  <c r="S3" i="75" s="1"/>
  <c r="AP6" i="75"/>
  <c r="AP7" i="75"/>
  <c r="S10" i="75" a="1"/>
  <c r="S10" i="75" s="1"/>
  <c r="S10" i="76" a="1"/>
  <c r="S10" i="76" s="1"/>
  <c r="S3" i="77" a="1"/>
  <c r="S3" i="77" s="1"/>
  <c r="S10" i="77" a="1"/>
  <c r="S10" i="77" s="1"/>
  <c r="AP6" i="77"/>
  <c r="AP7" i="77"/>
  <c r="AP4" i="77"/>
  <c r="Z15" i="77" a="1"/>
  <c r="Z15" i="77" s="1"/>
  <c r="A16" i="77"/>
  <c r="B15" i="77"/>
  <c r="AB16" i="77" a="1"/>
  <c r="AB16" i="77" s="1"/>
  <c r="AA16" i="77" a="1"/>
  <c r="AA16" i="77" s="1"/>
  <c r="AB18" i="77" a="1"/>
  <c r="AB18" i="77" s="1"/>
  <c r="AA18" i="77" a="1"/>
  <c r="AA18" i="77" s="1"/>
  <c r="AB21" i="77" a="1"/>
  <c r="AB21" i="77" s="1"/>
  <c r="AA21" i="77" a="1"/>
  <c r="AA21" i="77" s="1"/>
  <c r="AB14" i="77" a="1"/>
  <c r="AB14" i="77" s="1"/>
  <c r="AA14" i="77" a="1"/>
  <c r="AA14" i="77" s="1"/>
  <c r="AB17" i="77" a="1"/>
  <c r="AB17" i="77" s="1"/>
  <c r="AA17" i="77" a="1"/>
  <c r="AA17" i="77" s="1"/>
  <c r="AB19" i="77" a="1"/>
  <c r="AB19" i="77" s="1"/>
  <c r="AA19" i="77" a="1"/>
  <c r="AA19"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Z14" i="77" a="1"/>
  <c r="Z14" i="77" s="1"/>
  <c r="S14" i="77" s="1" a="1"/>
  <c r="S14" i="77" s="1"/>
  <c r="AA39" i="77" a="1"/>
  <c r="AA39" i="77" s="1"/>
  <c r="AA41" i="77" a="1"/>
  <c r="AA41" i="77" s="1"/>
  <c r="AB43" i="77" a="1"/>
  <c r="AB43" i="77" s="1"/>
  <c r="AA43" i="77" a="1"/>
  <c r="AA43" i="77" s="1"/>
  <c r="H44" i="77"/>
  <c r="I44" i="77"/>
  <c r="AA13" i="77" a="1"/>
  <c r="AA13" i="77" s="1"/>
  <c r="AB13" i="77" a="1"/>
  <c r="AB13" i="77" s="1"/>
  <c r="AI13" i="77" s="1"/>
  <c r="B14" i="77"/>
  <c r="S15" i="77" a="1"/>
  <c r="S15" i="77" s="1"/>
  <c r="AA15" i="77" a="1"/>
  <c r="AA15" i="77" s="1"/>
  <c r="AA20" i="77" a="1"/>
  <c r="AA20" i="77" s="1"/>
  <c r="H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I44" i="76"/>
  <c r="B13" i="75"/>
  <c r="A14" i="75"/>
  <c r="Z14" i="75" s="1" a="1"/>
  <c r="Z14" i="75" s="1"/>
  <c r="AB14" i="75" a="1"/>
  <c r="AB14" i="75" s="1"/>
  <c r="AA14" i="75" a="1"/>
  <c r="AA14" i="75" s="1"/>
  <c r="S14" i="75" s="1" a="1"/>
  <c r="S14" i="75" s="1"/>
  <c r="AB17" i="75" a="1"/>
  <c r="AB17" i="75" s="1"/>
  <c r="AA17" i="75" a="1"/>
  <c r="AA17" i="75" s="1"/>
  <c r="AB16" i="75" a="1"/>
  <c r="AB16" i="75" s="1"/>
  <c r="AI13" i="75" s="1"/>
  <c r="AA16" i="75" a="1"/>
  <c r="AA16" i="75" s="1"/>
  <c r="AB18" i="75" a="1"/>
  <c r="AB18" i="75" s="1"/>
  <c r="AA18" i="75" a="1"/>
  <c r="AA18" i="75" s="1"/>
  <c r="AA13" i="75" a="1"/>
  <c r="AA13" i="75" s="1"/>
  <c r="S13" i="75" s="1" a="1"/>
  <c r="S13" i="75" s="1"/>
  <c r="B14" i="75"/>
  <c r="AA15" i="75" a="1"/>
  <c r="AA15" i="75" s="1"/>
  <c r="AA19" i="75" a="1"/>
  <c r="AA19" i="75" s="1"/>
  <c r="AA21" i="75" a="1"/>
  <c r="AA21" i="75" s="1"/>
  <c r="AA22" i="75" a="1"/>
  <c r="AA22" i="75" s="1"/>
  <c r="AB23" i="75" a="1"/>
  <c r="AB23" i="75" s="1"/>
  <c r="AA24" i="75" a="1"/>
  <c r="AA24" i="75" s="1"/>
  <c r="AB25" i="75" a="1"/>
  <c r="AB25" i="75" s="1"/>
  <c r="AA26" i="75" a="1"/>
  <c r="AA26" i="75" s="1"/>
  <c r="AB27" i="75" a="1"/>
  <c r="AB27" i="75" s="1"/>
  <c r="AA28" i="75" a="1"/>
  <c r="AA28" i="75" s="1"/>
  <c r="AB29" i="75" a="1"/>
  <c r="AB29" i="75" s="1"/>
  <c r="AA30" i="75" a="1"/>
  <c r="AA30" i="75" s="1"/>
  <c r="AB31" i="75" a="1"/>
  <c r="AB31" i="75" s="1"/>
  <c r="AA32" i="75" a="1"/>
  <c r="AA32" i="75" s="1"/>
  <c r="AB33" i="75" a="1"/>
  <c r="AB33" i="75" s="1"/>
  <c r="AA34" i="75" a="1"/>
  <c r="AA34" i="75" s="1"/>
  <c r="AB35" i="75" a="1"/>
  <c r="AB35" i="75" s="1"/>
  <c r="AA36" i="75" a="1"/>
  <c r="AA36" i="75" s="1"/>
  <c r="AB37" i="75" a="1"/>
  <c r="AB37" i="75" s="1"/>
  <c r="AA38" i="75" a="1"/>
  <c r="AA38" i="75" s="1"/>
  <c r="AB39" i="75" a="1"/>
  <c r="AB39" i="75" s="1"/>
  <c r="AA40" i="75" a="1"/>
  <c r="AA40" i="75" s="1"/>
  <c r="I44" i="75"/>
  <c r="H44" i="75"/>
  <c r="AB20" i="75" a="1"/>
  <c r="AB20" i="75" s="1"/>
  <c r="AA20" i="75" a="1"/>
  <c r="AA20" i="75" s="1"/>
  <c r="AB41" i="75" a="1"/>
  <c r="AB41" i="75" s="1"/>
  <c r="AA41" i="75" a="1"/>
  <c r="AA41" i="75" s="1"/>
  <c r="AB42" i="75" a="1"/>
  <c r="AB42" i="75" s="1"/>
  <c r="AA42" i="75" a="1"/>
  <c r="AA42" i="75" s="1"/>
  <c r="AB43" i="75" a="1"/>
  <c r="AB43" i="75" s="1"/>
  <c r="AA43" i="75" a="1"/>
  <c r="AA43" i="75" s="1"/>
  <c r="B13" i="74"/>
  <c r="A14" i="74"/>
  <c r="A15" i="74" s="1"/>
  <c r="AB14" i="74" a="1"/>
  <c r="AB14" i="74" s="1"/>
  <c r="AA14" i="74" a="1"/>
  <c r="AA14" i="74" s="1"/>
  <c r="AB17" i="74" a="1"/>
  <c r="AB17" i="74" s="1"/>
  <c r="AA17" i="74" a="1"/>
  <c r="AA17" i="74" s="1"/>
  <c r="AB19" i="74" a="1"/>
  <c r="AB19" i="74" s="1"/>
  <c r="AA19" i="74" a="1"/>
  <c r="AA19"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Z15" i="74" a="1"/>
  <c r="Z15" i="74" s="1"/>
  <c r="A16" i="74"/>
  <c r="B15" i="74"/>
  <c r="AB16" i="74" a="1"/>
  <c r="AB16" i="74" s="1"/>
  <c r="AI13" i="74" s="1"/>
  <c r="AA16" i="74" a="1"/>
  <c r="AA16" i="74" s="1"/>
  <c r="H44" i="74"/>
  <c r="AB18" i="74" a="1"/>
  <c r="AB18" i="74" s="1"/>
  <c r="AA18" i="74" a="1"/>
  <c r="AA18" i="74" s="1"/>
  <c r="AB21" i="74" a="1"/>
  <c r="AB21" i="74" s="1"/>
  <c r="AA21" i="74" a="1"/>
  <c r="AA21" i="74" s="1"/>
  <c r="AB43" i="74" a="1"/>
  <c r="AB43" i="74" s="1"/>
  <c r="AA43" i="74" a="1"/>
  <c r="AA43" i="74" s="1"/>
  <c r="I44" i="74"/>
  <c r="Z14" i="74" a="1"/>
  <c r="Z14" i="74" s="1"/>
  <c r="S13" i="74" a="1"/>
  <c r="S13" i="74" s="1"/>
  <c r="AA13" i="74" a="1"/>
  <c r="AA13" i="74" s="1"/>
  <c r="B14" i="74"/>
  <c r="AA15" i="74" a="1"/>
  <c r="AA15" i="74" s="1"/>
  <c r="S15" i="74" s="1" a="1"/>
  <c r="S15" i="74" s="1"/>
  <c r="AA20" i="74" a="1"/>
  <c r="AA20" i="74" s="1"/>
  <c r="H44" i="73"/>
  <c r="I44" i="73"/>
  <c r="AB13" i="73" a="1"/>
  <c r="AB13" i="73" s="1"/>
  <c r="AA13" i="73" a="1"/>
  <c r="AA13" i="73" s="1"/>
  <c r="Z14" i="73" a="1"/>
  <c r="Z14" i="73" s="1"/>
  <c r="A15" i="73"/>
  <c r="B14" i="73"/>
  <c r="AB15" i="73" a="1"/>
  <c r="AB15" i="73" s="1"/>
  <c r="AA15" i="73" a="1"/>
  <c r="AA15" i="73" s="1"/>
  <c r="AA17" i="73" a="1"/>
  <c r="AA17" i="73" s="1"/>
  <c r="AA18" i="73" a="1"/>
  <c r="AA18" i="73" s="1"/>
  <c r="AA21" i="73" a="1"/>
  <c r="AA21" i="73" s="1"/>
  <c r="AA22" i="73" a="1"/>
  <c r="AA22" i="73" s="1"/>
  <c r="AA24" i="73" a="1"/>
  <c r="AA24" i="73" s="1"/>
  <c r="AA26" i="73" a="1"/>
  <c r="AA26" i="73" s="1"/>
  <c r="AA28" i="73" a="1"/>
  <c r="AA28" i="73" s="1"/>
  <c r="AA30" i="73" a="1"/>
  <c r="AA30" i="73" s="1"/>
  <c r="AB31" i="73" a="1"/>
  <c r="AB31" i="73" s="1"/>
  <c r="AA32" i="73" a="1"/>
  <c r="AA32" i="73" s="1"/>
  <c r="S2" i="73" a="1"/>
  <c r="S2" i="73" s="1"/>
  <c r="AP5" i="73"/>
  <c r="Z13" i="73" a="1"/>
  <c r="Z13" i="73" s="1"/>
  <c r="AI20" i="73"/>
  <c r="AA16" i="73" a="1"/>
  <c r="AA16" i="73" s="1"/>
  <c r="AA19" i="73" a="1"/>
  <c r="AA19" i="73" s="1"/>
  <c r="AP4" i="73"/>
  <c r="AP6" i="73"/>
  <c r="B13" i="73"/>
  <c r="AA14" i="73" a="1"/>
  <c r="AA14" i="73" s="1"/>
  <c r="S14" i="73" s="1" a="1"/>
  <c r="S14" i="73" s="1"/>
  <c r="AB20" i="73" a="1"/>
  <c r="AB20" i="73" s="1"/>
  <c r="AA20" i="73" a="1"/>
  <c r="AA20" i="73" s="1"/>
  <c r="AB33" i="73" a="1"/>
  <c r="AB33" i="73" s="1"/>
  <c r="AA33" i="73" a="1"/>
  <c r="AA33" i="73" s="1"/>
  <c r="AB34" i="73" a="1"/>
  <c r="AB34" i="73" s="1"/>
  <c r="AA34" i="73" a="1"/>
  <c r="AA34" i="73" s="1"/>
  <c r="AB35" i="73" a="1"/>
  <c r="AB35" i="73" s="1"/>
  <c r="AA35" i="73" a="1"/>
  <c r="AA35" i="73" s="1"/>
  <c r="AB36" i="73" a="1"/>
  <c r="AB36" i="73" s="1"/>
  <c r="AA36" i="73" a="1"/>
  <c r="AA36" i="73" s="1"/>
  <c r="AA38" i="73" a="1"/>
  <c r="AA38" i="73" s="1"/>
  <c r="AA40" i="73" a="1"/>
  <c r="AA40" i="73" s="1"/>
  <c r="AA42" i="73" a="1"/>
  <c r="AA42" i="73" s="1"/>
  <c r="AA37" i="73" a="1"/>
  <c r="AA37" i="73" s="1"/>
  <c r="AB43" i="73" a="1"/>
  <c r="AB43" i="73" s="1"/>
  <c r="AA43" i="73" a="1"/>
  <c r="AA43" i="73" s="1"/>
  <c r="B13" i="72"/>
  <c r="A14" i="72"/>
  <c r="Z14" i="72" s="1" a="1"/>
  <c r="Z14" i="72" s="1"/>
  <c r="H44" i="72"/>
  <c r="AB14" i="72" a="1"/>
  <c r="AB14" i="72" s="1"/>
  <c r="AA14" i="72" a="1"/>
  <c r="AA14" i="72" s="1"/>
  <c r="AB17" i="72" a="1"/>
  <c r="AB17" i="72" s="1"/>
  <c r="AA17" i="72" a="1"/>
  <c r="AA17" i="72" s="1"/>
  <c r="AB19" i="72" a="1"/>
  <c r="AB19" i="72" s="1"/>
  <c r="AA19" i="72" a="1"/>
  <c r="AA19" i="72" s="1"/>
  <c r="AB22" i="72" a="1"/>
  <c r="AB22" i="72" s="1"/>
  <c r="AA22" i="72" a="1"/>
  <c r="AA22" i="72" s="1"/>
  <c r="AB23" i="72" a="1"/>
  <c r="AB23" i="72" s="1"/>
  <c r="AA23" i="72" a="1"/>
  <c r="AA23" i="72" s="1"/>
  <c r="AB24" i="72" a="1"/>
  <c r="AB24" i="72" s="1"/>
  <c r="AA24" i="72" a="1"/>
  <c r="AA24" i="72" s="1"/>
  <c r="AB25" i="72" a="1"/>
  <c r="AB25" i="72" s="1"/>
  <c r="AA25" i="72" a="1"/>
  <c r="AA25" i="72" s="1"/>
  <c r="AB26" i="72" a="1"/>
  <c r="AB26" i="72" s="1"/>
  <c r="AA26" i="72" a="1"/>
  <c r="AA26" i="72" s="1"/>
  <c r="AB27" i="72" a="1"/>
  <c r="AB27" i="72" s="1"/>
  <c r="AA27" i="72" a="1"/>
  <c r="AA27" i="72" s="1"/>
  <c r="AB28" i="72" a="1"/>
  <c r="AB28" i="72" s="1"/>
  <c r="AA28" i="72" a="1"/>
  <c r="AA28" i="72" s="1"/>
  <c r="AB29" i="72" a="1"/>
  <c r="AB29" i="72" s="1"/>
  <c r="AA29" i="72" a="1"/>
  <c r="AA29" i="72" s="1"/>
  <c r="AB16" i="72" a="1"/>
  <c r="AB16" i="72" s="1"/>
  <c r="AA16" i="72" a="1"/>
  <c r="AA16" i="72" s="1"/>
  <c r="AB18" i="72" a="1"/>
  <c r="AB18" i="72" s="1"/>
  <c r="AA18" i="72" a="1"/>
  <c r="AA18" i="72" s="1"/>
  <c r="AB21" i="72" a="1"/>
  <c r="AB21" i="72" s="1"/>
  <c r="AA21" i="72" a="1"/>
  <c r="AA21" i="72" s="1"/>
  <c r="I44" i="72"/>
  <c r="AA13" i="72" a="1"/>
  <c r="AA13" i="72" s="1"/>
  <c r="AB13" i="72" a="1"/>
  <c r="AB13" i="72" s="1"/>
  <c r="A15" i="72"/>
  <c r="AA15" i="72" a="1"/>
  <c r="AA15" i="72" s="1"/>
  <c r="AA20" i="72" a="1"/>
  <c r="AA20" i="72" s="1"/>
  <c r="AB30" i="72" a="1"/>
  <c r="AB30" i="72" s="1"/>
  <c r="AA31" i="72" a="1"/>
  <c r="AA31" i="72" s="1"/>
  <c r="AB32" i="72" a="1"/>
  <c r="AB32" i="72" s="1"/>
  <c r="AA33" i="72" a="1"/>
  <c r="AA33" i="72" s="1"/>
  <c r="AB34" i="72" a="1"/>
  <c r="AB34" i="72" s="1"/>
  <c r="AA35" i="72" a="1"/>
  <c r="AA35" i="72" s="1"/>
  <c r="AB36" i="72" a="1"/>
  <c r="AB36" i="72" s="1"/>
  <c r="AB37" i="72" a="1"/>
  <c r="AB37" i="72" s="1"/>
  <c r="AA37" i="72" a="1"/>
  <c r="AA37" i="72" s="1"/>
  <c r="AA38" i="72" a="1"/>
  <c r="AA38" i="72" s="1"/>
  <c r="AA39" i="72" a="1"/>
  <c r="AA39" i="72" s="1"/>
  <c r="AA40" i="72" a="1"/>
  <c r="AA40" i="72" s="1"/>
  <c r="AA41" i="72" a="1"/>
  <c r="AA41" i="72" s="1"/>
  <c r="AA42" i="72" a="1"/>
  <c r="AA42" i="72" s="1"/>
  <c r="AA43" i="72" a="1"/>
  <c r="AA43" i="72" s="1"/>
  <c r="B13" i="71"/>
  <c r="A14" i="71"/>
  <c r="A15" i="71" s="1"/>
  <c r="Z15" i="71" s="1" a="1"/>
  <c r="Z15" i="71" s="1"/>
  <c r="S15" i="71" s="1" a="1"/>
  <c r="S15" i="71" s="1"/>
  <c r="H44" i="71"/>
  <c r="AB14" i="71" a="1"/>
  <c r="AB14" i="71" s="1"/>
  <c r="AA14" i="71" a="1"/>
  <c r="AA14" i="71" s="1"/>
  <c r="AB17" i="71" a="1"/>
  <c r="AB17" i="71" s="1"/>
  <c r="AA17" i="71" a="1"/>
  <c r="AA17" i="71" s="1"/>
  <c r="AB19" i="71" a="1"/>
  <c r="AB19" i="71" s="1"/>
  <c r="AA19" i="71" a="1"/>
  <c r="AA19" i="71" s="1"/>
  <c r="AB22" i="71" a="1"/>
  <c r="AB22" i="71" s="1"/>
  <c r="AA22" i="71" a="1"/>
  <c r="AA22" i="71" s="1"/>
  <c r="AB23" i="71" a="1"/>
  <c r="AB23" i="71" s="1"/>
  <c r="AA23" i="71" a="1"/>
  <c r="AA23" i="71" s="1"/>
  <c r="AB24" i="71" a="1"/>
  <c r="AB24" i="71" s="1"/>
  <c r="AA24" i="71" a="1"/>
  <c r="AA24" i="71" s="1"/>
  <c r="AB25" i="71" a="1"/>
  <c r="AB25" i="71" s="1"/>
  <c r="AA25" i="71" a="1"/>
  <c r="AA25" i="71" s="1"/>
  <c r="AB26" i="71" a="1"/>
  <c r="AB26" i="71" s="1"/>
  <c r="AA26" i="71" a="1"/>
  <c r="AA26" i="71" s="1"/>
  <c r="AB27" i="71" a="1"/>
  <c r="AB27" i="71" s="1"/>
  <c r="AA27" i="71" a="1"/>
  <c r="AA27" i="71" s="1"/>
  <c r="AB28" i="71" a="1"/>
  <c r="AB28" i="71" s="1"/>
  <c r="AA28" i="71" a="1"/>
  <c r="AA28" i="71" s="1"/>
  <c r="AB29" i="71" a="1"/>
  <c r="AB29" i="71" s="1"/>
  <c r="AA29" i="71" a="1"/>
  <c r="AA29" i="71" s="1"/>
  <c r="AB30" i="71" a="1"/>
  <c r="AB30" i="71" s="1"/>
  <c r="AA30" i="71" a="1"/>
  <c r="AA30" i="71" s="1"/>
  <c r="A16" i="71"/>
  <c r="AB16" i="71" a="1"/>
  <c r="AB16" i="71" s="1"/>
  <c r="AI13" i="71" s="1"/>
  <c r="AA16" i="71" a="1"/>
  <c r="AA16" i="71" s="1"/>
  <c r="AB18" i="71" a="1"/>
  <c r="AB18" i="71" s="1"/>
  <c r="AA18" i="71" a="1"/>
  <c r="AA18" i="71" s="1"/>
  <c r="AB21" i="71" a="1"/>
  <c r="AB21" i="71" s="1"/>
  <c r="AA21" i="71" a="1"/>
  <c r="AA21" i="71" s="1"/>
  <c r="AB31" i="71" a="1"/>
  <c r="AB31" i="71" s="1"/>
  <c r="AA31" i="71" a="1"/>
  <c r="AA31" i="71" s="1"/>
  <c r="AB32" i="71" a="1"/>
  <c r="AB32" i="71" s="1"/>
  <c r="AA32" i="71" a="1"/>
  <c r="AA32" i="71" s="1"/>
  <c r="AB33" i="71" a="1"/>
  <c r="AB33" i="71" s="1"/>
  <c r="AA33" i="71" a="1"/>
  <c r="AA33" i="71" s="1"/>
  <c r="AB34" i="71" a="1"/>
  <c r="AB34" i="71" s="1"/>
  <c r="AA34" i="71" a="1"/>
  <c r="AA34" i="71" s="1"/>
  <c r="AB35" i="71" a="1"/>
  <c r="AB35" i="71" s="1"/>
  <c r="AA35" i="71" a="1"/>
  <c r="AA35" i="71" s="1"/>
  <c r="AB36" i="71" a="1"/>
  <c r="AB36" i="71" s="1"/>
  <c r="AA36" i="71" a="1"/>
  <c r="AA36" i="71" s="1"/>
  <c r="AB37" i="71" a="1"/>
  <c r="AB37" i="71" s="1"/>
  <c r="AA37" i="71" a="1"/>
  <c r="AA37" i="71" s="1"/>
  <c r="AB38" i="71" a="1"/>
  <c r="AB38" i="71" s="1"/>
  <c r="AA38" i="71" a="1"/>
  <c r="AA38" i="71" s="1"/>
  <c r="AB39" i="71" a="1"/>
  <c r="AB39" i="71" s="1"/>
  <c r="AA39" i="71" a="1"/>
  <c r="AA39" i="71" s="1"/>
  <c r="AB40" i="71" a="1"/>
  <c r="AB40" i="71" s="1"/>
  <c r="AA40" i="71" a="1"/>
  <c r="AA40" i="71" s="1"/>
  <c r="AB41" i="71" a="1"/>
  <c r="AB41" i="71" s="1"/>
  <c r="AA41" i="71" a="1"/>
  <c r="AA41" i="71" s="1"/>
  <c r="AB42" i="71" a="1"/>
  <c r="AB42" i="71" s="1"/>
  <c r="AA42" i="71" a="1"/>
  <c r="AA42" i="71" s="1"/>
  <c r="AB43" i="71" a="1"/>
  <c r="AB43" i="71" s="1"/>
  <c r="AA43" i="71" a="1"/>
  <c r="AA43" i="71" s="1"/>
  <c r="I44" i="71"/>
  <c r="AA13" i="71" a="1"/>
  <c r="AA13" i="71" s="1"/>
  <c r="AI14" i="71" s="1"/>
  <c r="AA15" i="71" a="1"/>
  <c r="AA15" i="71" s="1"/>
  <c r="AA20" i="71" a="1"/>
  <c r="AA20" i="71" s="1"/>
  <c r="AA14" i="70" a="1"/>
  <c r="AA14" i="70" s="1"/>
  <c r="AB16" i="70" a="1"/>
  <c r="AB16" i="70" s="1"/>
  <c r="AA16" i="70" a="1"/>
  <c r="AA16" i="70" s="1"/>
  <c r="AB18" i="70" a="1"/>
  <c r="AB18" i="70" s="1"/>
  <c r="AA18" i="70" a="1"/>
  <c r="AA18" i="70" s="1"/>
  <c r="AB21" i="70" a="1"/>
  <c r="AB21" i="70" s="1"/>
  <c r="AA21" i="70" a="1"/>
  <c r="AA21" i="70" s="1"/>
  <c r="I44" i="70"/>
  <c r="AB13" i="70" a="1"/>
  <c r="AB13" i="70" s="1"/>
  <c r="AA13" i="70" a="1"/>
  <c r="AA13" i="70" s="1"/>
  <c r="S13" i="70" a="1"/>
  <c r="S13" i="70" s="1"/>
  <c r="A15" i="70"/>
  <c r="B14" i="70"/>
  <c r="Z14" i="70" a="1"/>
  <c r="Z14" i="70" s="1"/>
  <c r="H44" i="70"/>
  <c r="AB17" i="70" a="1"/>
  <c r="AB17" i="70" s="1"/>
  <c r="AA17" i="70" a="1"/>
  <c r="AA17" i="70" s="1"/>
  <c r="AB19" i="70" a="1"/>
  <c r="AB19" i="70" s="1"/>
  <c r="AA19" i="70" a="1"/>
  <c r="AA19" i="70" s="1"/>
  <c r="AB22" i="70" a="1"/>
  <c r="AB22" i="70" s="1"/>
  <c r="AA22" i="70" a="1"/>
  <c r="AA22" i="70" s="1"/>
  <c r="AB23" i="70" a="1"/>
  <c r="AB23" i="70" s="1"/>
  <c r="AA23" i="70" a="1"/>
  <c r="AA23" i="70" s="1"/>
  <c r="AB24" i="70" a="1"/>
  <c r="AB24" i="70" s="1"/>
  <c r="AA24" i="70" a="1"/>
  <c r="AA24" i="70" s="1"/>
  <c r="AA15" i="70" a="1"/>
  <c r="AA15" i="70" s="1"/>
  <c r="AA20" i="70" a="1"/>
  <c r="AA20" i="70" s="1"/>
  <c r="AB25" i="70" a="1"/>
  <c r="AB25" i="70" s="1"/>
  <c r="AA25" i="70" a="1"/>
  <c r="AA25" i="70" s="1"/>
  <c r="AB26" i="70" a="1"/>
  <c r="AB26" i="70" s="1"/>
  <c r="AA26" i="70" a="1"/>
  <c r="AA26" i="70" s="1"/>
  <c r="AB27" i="70" a="1"/>
  <c r="AB27" i="70" s="1"/>
  <c r="AA27" i="70" a="1"/>
  <c r="AA27" i="70" s="1"/>
  <c r="AB28" i="70" a="1"/>
  <c r="AB28" i="70" s="1"/>
  <c r="AA28" i="70" a="1"/>
  <c r="AA28" i="70" s="1"/>
  <c r="AB29" i="70" a="1"/>
  <c r="AB29" i="70" s="1"/>
  <c r="AA29" i="70" a="1"/>
  <c r="AA29" i="70" s="1"/>
  <c r="AB30" i="70" a="1"/>
  <c r="AB30" i="70" s="1"/>
  <c r="AA30" i="70" a="1"/>
  <c r="AA30" i="70" s="1"/>
  <c r="AB31" i="70" a="1"/>
  <c r="AB31" i="70" s="1"/>
  <c r="AA31" i="70" a="1"/>
  <c r="AA31" i="70" s="1"/>
  <c r="AB32" i="70" a="1"/>
  <c r="AB32" i="70" s="1"/>
  <c r="AA32" i="70" a="1"/>
  <c r="AA32" i="70" s="1"/>
  <c r="AB33" i="70" a="1"/>
  <c r="AB33" i="70" s="1"/>
  <c r="AA33" i="70" a="1"/>
  <c r="AA33" i="70" s="1"/>
  <c r="AB34" i="70" a="1"/>
  <c r="AB34" i="70" s="1"/>
  <c r="AA34" i="70" a="1"/>
  <c r="AA34" i="70" s="1"/>
  <c r="AB35" i="70" a="1"/>
  <c r="AB35" i="70" s="1"/>
  <c r="AA35" i="70" a="1"/>
  <c r="AA35" i="70" s="1"/>
  <c r="AB36" i="70" a="1"/>
  <c r="AB36" i="70" s="1"/>
  <c r="AA36" i="70" a="1"/>
  <c r="AA36" i="70" s="1"/>
  <c r="AB37" i="70" a="1"/>
  <c r="AB37" i="70" s="1"/>
  <c r="AA37" i="70" a="1"/>
  <c r="AA37" i="70" s="1"/>
  <c r="AB38" i="70" a="1"/>
  <c r="AB38" i="70" s="1"/>
  <c r="AA38" i="70" a="1"/>
  <c r="AA38" i="70" s="1"/>
  <c r="AB39" i="70" a="1"/>
  <c r="AB39" i="70" s="1"/>
  <c r="AA39" i="70" a="1"/>
  <c r="AA39" i="70" s="1"/>
  <c r="AB40" i="70" a="1"/>
  <c r="AB40" i="70" s="1"/>
  <c r="AA40" i="70" a="1"/>
  <c r="AA40" i="70" s="1"/>
  <c r="AB41" i="70" a="1"/>
  <c r="AB41" i="70" s="1"/>
  <c r="AA41" i="70" a="1"/>
  <c r="AA41" i="70" s="1"/>
  <c r="AB42" i="70" a="1"/>
  <c r="AB42" i="70" s="1"/>
  <c r="AA42" i="70" a="1"/>
  <c r="AA42" i="70" s="1"/>
  <c r="AB43" i="70" a="1"/>
  <c r="AB43" i="70" s="1"/>
  <c r="AA43" i="70" a="1"/>
  <c r="AA43" i="70" s="1"/>
  <c r="K44" i="69"/>
  <c r="AA13" i="69" a="1"/>
  <c r="AA13" i="69" s="1"/>
  <c r="AA15" i="69" a="1"/>
  <c r="AA15" i="69" s="1"/>
  <c r="AA20" i="69" a="1"/>
  <c r="AA20" i="69" s="1"/>
  <c r="AP7" i="69"/>
  <c r="AP6" i="69"/>
  <c r="AP4" i="69"/>
  <c r="AP5" i="69"/>
  <c r="H10" i="69" a="1"/>
  <c r="H10" i="69" s="1"/>
  <c r="A14" i="69"/>
  <c r="B13" i="69"/>
  <c r="Z13" i="69" a="1"/>
  <c r="Z13" i="69" s="1"/>
  <c r="AB13" i="69" a="1"/>
  <c r="AB13" i="69" s="1"/>
  <c r="AB14" i="69" a="1"/>
  <c r="AB14" i="69" s="1"/>
  <c r="AA14" i="69" a="1"/>
  <c r="AA14" i="69" s="1"/>
  <c r="AB16" i="69" a="1"/>
  <c r="AB16" i="69" s="1"/>
  <c r="AA16" i="69" a="1"/>
  <c r="AA16" i="69" s="1"/>
  <c r="H44" i="69"/>
  <c r="AB17" i="69" a="1"/>
  <c r="AB17" i="69" s="1"/>
  <c r="AA17" i="69" a="1"/>
  <c r="AA17" i="69" s="1"/>
  <c r="AB18" i="69" a="1"/>
  <c r="AB18" i="69" s="1"/>
  <c r="AA18" i="69" a="1"/>
  <c r="AA18" i="69" s="1"/>
  <c r="AB19" i="69" a="1"/>
  <c r="AB19" i="69" s="1"/>
  <c r="AA19" i="69" a="1"/>
  <c r="AA19" i="69" s="1"/>
  <c r="AB21" i="69" a="1"/>
  <c r="AB21" i="69" s="1"/>
  <c r="AA21" i="69" a="1"/>
  <c r="AA21"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B13" i="68"/>
  <c r="A14" i="68"/>
  <c r="A15" i="68" s="1"/>
  <c r="Z15" i="68" s="1" a="1"/>
  <c r="Z15" i="68" s="1"/>
  <c r="S15" i="68" s="1" a="1"/>
  <c r="S15" i="68" s="1"/>
  <c r="AB14" i="68" a="1"/>
  <c r="AB14" i="68" s="1"/>
  <c r="AA14" i="68" a="1"/>
  <c r="AA14" i="68" s="1"/>
  <c r="H44" i="68"/>
  <c r="AB17" i="68" a="1"/>
  <c r="AB17" i="68" s="1"/>
  <c r="AA17" i="68" a="1"/>
  <c r="AA17" i="68" s="1"/>
  <c r="AB19" i="68" a="1"/>
  <c r="AB19" i="68" s="1"/>
  <c r="AA19" i="68" a="1"/>
  <c r="AA19" i="68" s="1"/>
  <c r="AB22" i="68" a="1"/>
  <c r="AB22" i="68" s="1"/>
  <c r="AA22" i="68" a="1"/>
  <c r="AA22" i="68" s="1"/>
  <c r="AB23" i="68" a="1"/>
  <c r="AB23" i="68" s="1"/>
  <c r="AA23" i="68" a="1"/>
  <c r="AA23" i="68" s="1"/>
  <c r="AB24" i="68" a="1"/>
  <c r="AB24" i="68" s="1"/>
  <c r="AA24" i="68" a="1"/>
  <c r="AA24" i="68" s="1"/>
  <c r="AB25" i="68" a="1"/>
  <c r="AB25" i="68" s="1"/>
  <c r="AA25" i="68" a="1"/>
  <c r="AA25" i="68" s="1"/>
  <c r="AB26" i="68" a="1"/>
  <c r="AB26" i="68" s="1"/>
  <c r="AA26" i="68" a="1"/>
  <c r="AA26" i="68" s="1"/>
  <c r="AB27" i="68" a="1"/>
  <c r="AB27" i="68" s="1"/>
  <c r="AA27" i="68" a="1"/>
  <c r="AA27" i="68" s="1"/>
  <c r="AB28" i="68" a="1"/>
  <c r="AB28" i="68" s="1"/>
  <c r="AA28" i="68" a="1"/>
  <c r="AA28" i="68" s="1"/>
  <c r="AB29" i="68" a="1"/>
  <c r="AB29" i="68" s="1"/>
  <c r="AA29" i="68" a="1"/>
  <c r="AA29" i="68" s="1"/>
  <c r="AB30" i="68" a="1"/>
  <c r="AB30" i="68" s="1"/>
  <c r="AA30" i="68" a="1"/>
  <c r="AA30" i="68" s="1"/>
  <c r="AB31" i="68" a="1"/>
  <c r="AB31" i="68" s="1"/>
  <c r="AA31" i="68" a="1"/>
  <c r="AA31"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B39" i="68" a="1"/>
  <c r="AB39" i="68" s="1"/>
  <c r="AA39" i="68" a="1"/>
  <c r="AA39" i="68" s="1"/>
  <c r="AB40" i="68" a="1"/>
  <c r="AB40" i="68" s="1"/>
  <c r="AA40" i="68" a="1"/>
  <c r="AA40" i="68" s="1"/>
  <c r="AB41" i="68" a="1"/>
  <c r="AB41" i="68" s="1"/>
  <c r="AA41" i="68" a="1"/>
  <c r="AA41" i="68" s="1"/>
  <c r="AB42" i="68" a="1"/>
  <c r="AB42" i="68" s="1"/>
  <c r="AA42" i="68" a="1"/>
  <c r="AA42" i="68" s="1"/>
  <c r="A16" i="68"/>
  <c r="AB16" i="68" a="1"/>
  <c r="AB16" i="68" s="1"/>
  <c r="AA16" i="68" a="1"/>
  <c r="AA16" i="68" s="1"/>
  <c r="AB18" i="68" a="1"/>
  <c r="AB18" i="68" s="1"/>
  <c r="AA18" i="68" a="1"/>
  <c r="AA18" i="68" s="1"/>
  <c r="AB21" i="68" a="1"/>
  <c r="AB21" i="68" s="1"/>
  <c r="AA21" i="68" a="1"/>
  <c r="AA21" i="68" s="1"/>
  <c r="I44" i="68"/>
  <c r="AB43" i="68" a="1"/>
  <c r="AB43" i="68" s="1"/>
  <c r="AA13" i="68" a="1"/>
  <c r="AA13" i="68" s="1"/>
  <c r="S13" i="68" s="1" a="1"/>
  <c r="S13" i="68" s="1"/>
  <c r="AB13" i="68" a="1"/>
  <c r="AB13" i="68" s="1"/>
  <c r="B14" i="68"/>
  <c r="AA15" i="68" a="1"/>
  <c r="AA15" i="68" s="1"/>
  <c r="AA20" i="68" a="1"/>
  <c r="AA20" i="68" s="1"/>
  <c r="A16" i="67"/>
  <c r="AB16" i="67" a="1"/>
  <c r="AB16" i="67" s="1"/>
  <c r="AA16" i="67" a="1"/>
  <c r="AA16" i="67" s="1"/>
  <c r="AB18" i="67" a="1"/>
  <c r="AB18" i="67" s="1"/>
  <c r="AA18" i="67" a="1"/>
  <c r="AA18" i="67" s="1"/>
  <c r="AB21" i="67" a="1"/>
  <c r="AB21" i="67" s="1"/>
  <c r="AA21" i="67" a="1"/>
  <c r="AA21" i="67" s="1"/>
  <c r="AB14" i="67" a="1"/>
  <c r="AB14" i="67" s="1"/>
  <c r="AA14" i="67" a="1"/>
  <c r="AA14" i="67" s="1"/>
  <c r="H44" i="67"/>
  <c r="AB17" i="67" a="1"/>
  <c r="AB17" i="67" s="1"/>
  <c r="AA17" i="67" a="1"/>
  <c r="AA17" i="67" s="1"/>
  <c r="AB19" i="67" a="1"/>
  <c r="AB19" i="67" s="1"/>
  <c r="AA19" i="67" a="1"/>
  <c r="AA19" i="67" s="1"/>
  <c r="AB22" i="67" a="1"/>
  <c r="AB22" i="67" s="1"/>
  <c r="AA22" i="67" a="1"/>
  <c r="AA22" i="67" s="1"/>
  <c r="AB23" i="67" a="1"/>
  <c r="AB23" i="67" s="1"/>
  <c r="AA23" i="67" a="1"/>
  <c r="AA23" i="67" s="1"/>
  <c r="AA24" i="67" a="1"/>
  <c r="AA24" i="67" s="1"/>
  <c r="AB24" i="67" a="1"/>
  <c r="AB24" i="67" s="1"/>
  <c r="AB25" i="67" a="1"/>
  <c r="AB25" i="67" s="1"/>
  <c r="AA25" i="67" a="1"/>
  <c r="AA25" i="67" s="1"/>
  <c r="AB26" i="67" a="1"/>
  <c r="AB26" i="67" s="1"/>
  <c r="AA26" i="67" a="1"/>
  <c r="AA26" i="67" s="1"/>
  <c r="AB27" i="67" a="1"/>
  <c r="AB27" i="67" s="1"/>
  <c r="AA27" i="67" a="1"/>
  <c r="AA27" i="67" s="1"/>
  <c r="AB28" i="67" a="1"/>
  <c r="AB28" i="67" s="1"/>
  <c r="AA28" i="67" a="1"/>
  <c r="AA28" i="67" s="1"/>
  <c r="AB29" i="67" a="1"/>
  <c r="AB29" i="67" s="1"/>
  <c r="AA29" i="67" a="1"/>
  <c r="AA29" i="67" s="1"/>
  <c r="AB30" i="67" a="1"/>
  <c r="AB30" i="67" s="1"/>
  <c r="AA30" i="67" a="1"/>
  <c r="AA30" i="67" s="1"/>
  <c r="AB31" i="67" a="1"/>
  <c r="AB31" i="67" s="1"/>
  <c r="AA31" i="67" a="1"/>
  <c r="AA31" i="67" s="1"/>
  <c r="AB32" i="67" a="1"/>
  <c r="AB32" i="67" s="1"/>
  <c r="AA32" i="67" a="1"/>
  <c r="AA32" i="67" s="1"/>
  <c r="AB33" i="67" a="1"/>
  <c r="AB33" i="67" s="1"/>
  <c r="AA33" i="67" a="1"/>
  <c r="AA33" i="67" s="1"/>
  <c r="AB34" i="67" a="1"/>
  <c r="AB34" i="67" s="1"/>
  <c r="AA34" i="67" a="1"/>
  <c r="AA34" i="67" s="1"/>
  <c r="AB35" i="67" a="1"/>
  <c r="AB35" i="67" s="1"/>
  <c r="AA35" i="67" a="1"/>
  <c r="AA35" i="67" s="1"/>
  <c r="AB36" i="67" a="1"/>
  <c r="AB36" i="67" s="1"/>
  <c r="AA36" i="67" a="1"/>
  <c r="AA36" i="67" s="1"/>
  <c r="AB37" i="67" a="1"/>
  <c r="AB37" i="67" s="1"/>
  <c r="AA37" i="67" a="1"/>
  <c r="AA37" i="67" s="1"/>
  <c r="AB38" i="67" a="1"/>
  <c r="AB38" i="67" s="1"/>
  <c r="AA38" i="67" a="1"/>
  <c r="AA38" i="67" s="1"/>
  <c r="AB39" i="67" a="1"/>
  <c r="AB39" i="67" s="1"/>
  <c r="AA39" i="67" a="1"/>
  <c r="AA39" i="67" s="1"/>
  <c r="AB40" i="67" a="1"/>
  <c r="AB40" i="67" s="1"/>
  <c r="AA40" i="67" a="1"/>
  <c r="AA40" i="67" s="1"/>
  <c r="AB41" i="67" a="1"/>
  <c r="AB41" i="67" s="1"/>
  <c r="AA41" i="67" a="1"/>
  <c r="AA41" i="67" s="1"/>
  <c r="AA42" i="67" a="1"/>
  <c r="AA42" i="67" s="1"/>
  <c r="I44" i="67"/>
  <c r="AA13" i="67" a="1"/>
  <c r="AA13" i="67" s="1"/>
  <c r="AB13" i="67" a="1"/>
  <c r="AB13" i="67" s="1"/>
  <c r="B14" i="67"/>
  <c r="AA15" i="67" a="1"/>
  <c r="AA15" i="67" s="1"/>
  <c r="AA20" i="67" a="1"/>
  <c r="AA20" i="67" s="1"/>
  <c r="AB43" i="67" a="1"/>
  <c r="AB43" i="67" s="1"/>
  <c r="AA43" i="67" a="1"/>
  <c r="AA43" i="67" s="1"/>
  <c r="AI21" i="66" a="1"/>
  <c r="AI21" i="66"/>
  <c r="W10" i="66" a="1"/>
  <c r="W10" i="66"/>
  <c r="U10" i="66" a="1"/>
  <c r="U10" i="66"/>
  <c r="AI17" i="66" a="1"/>
  <c r="AI17" i="66"/>
  <c r="AI16" i="66" a="1"/>
  <c r="AI16" i="66"/>
  <c r="Z14" i="67" l="1" a="1"/>
  <c r="Z14" i="67" s="1"/>
  <c r="S14" i="67" s="1" a="1"/>
  <c r="S14" i="67" s="1"/>
  <c r="B15" i="67"/>
  <c r="O188" i="73"/>
  <c r="B192" i="73" s="1"/>
  <c r="L60" i="73"/>
  <c r="L61" i="73"/>
  <c r="O219" i="73"/>
  <c r="B223" i="73" s="1"/>
  <c r="L61" i="69"/>
  <c r="L56" i="69"/>
  <c r="O219" i="69"/>
  <c r="B223" i="69" s="1"/>
  <c r="L60" i="69"/>
  <c r="J69" i="71" a="1"/>
  <c r="J69" i="71" s="1"/>
  <c r="E192" i="72" a="1"/>
  <c r="E192" i="72" s="1"/>
  <c r="L61" i="72"/>
  <c r="L60" i="72"/>
  <c r="B182" i="72"/>
  <c r="B91" i="72" s="1" a="1"/>
  <c r="B91" i="72" s="1"/>
  <c r="J69" i="72" a="1"/>
  <c r="J69" i="72" s="1"/>
  <c r="G69" i="72" a="1"/>
  <c r="G69" i="72" s="1"/>
  <c r="O69" i="73" a="1"/>
  <c r="O69" i="73" s="1"/>
  <c r="B182" i="73"/>
  <c r="B91" i="73" s="1" a="1"/>
  <c r="B91" i="73" s="1"/>
  <c r="E192" i="75" a="1"/>
  <c r="E192" i="75" s="1"/>
  <c r="L61" i="75"/>
  <c r="L60" i="75"/>
  <c r="B182" i="75"/>
  <c r="B91" i="75" s="1" a="1"/>
  <c r="B91" i="75" s="1"/>
  <c r="J69" i="75" a="1"/>
  <c r="J69" i="75" s="1"/>
  <c r="G69" i="75" a="1"/>
  <c r="G69" i="75" s="1"/>
  <c r="F58" i="76"/>
  <c r="L60" i="76"/>
  <c r="L61" i="76"/>
  <c r="L56" i="76"/>
  <c r="O219" i="76"/>
  <c r="B223" i="76" s="1"/>
  <c r="E223" i="76" s="1" a="1"/>
  <c r="E223" i="76" s="1"/>
  <c r="L61" i="77"/>
  <c r="L56" i="77"/>
  <c r="L60" i="77"/>
  <c r="O219" i="77"/>
  <c r="B223" i="77" s="1"/>
  <c r="F182" i="77"/>
  <c r="F91" i="77" s="1" a="1"/>
  <c r="F91" i="77" s="1"/>
  <c r="B179" i="77"/>
  <c r="B88" i="77" s="1" a="1"/>
  <c r="B88" i="77" s="1"/>
  <c r="B175" i="77"/>
  <c r="B84" i="77" s="1" a="1"/>
  <c r="B84" i="77" s="1"/>
  <c r="B164" i="77"/>
  <c r="B72" i="77" s="1" a="1"/>
  <c r="B72" i="77" s="1"/>
  <c r="B161" i="77"/>
  <c r="H157" i="77"/>
  <c r="E164" i="77" a="1"/>
  <c r="E164" i="77" s="1"/>
  <c r="E72" i="77" s="1" a="1"/>
  <c r="E72" i="77" s="1"/>
  <c r="E161" i="77" a="1"/>
  <c r="E161" i="77" s="1"/>
  <c r="L58" i="77"/>
  <c r="F57" i="77"/>
  <c r="L57" i="77" s="1"/>
  <c r="L54" i="77" s="1" a="1"/>
  <c r="L54" i="77" s="1"/>
  <c r="B65" i="77" a="1"/>
  <c r="B65" i="77" s="1"/>
  <c r="E223" i="77" a="1"/>
  <c r="E223" i="77" s="1"/>
  <c r="L69" i="77" a="1"/>
  <c r="L69" i="77" s="1"/>
  <c r="H65" i="77" a="1"/>
  <c r="H65" i="77" s="1"/>
  <c r="P84" i="77"/>
  <c r="P80" i="77"/>
  <c r="P89" i="77"/>
  <c r="P74" i="77" a="1"/>
  <c r="P74" i="77" s="1"/>
  <c r="Q88" i="77"/>
  <c r="Q83" i="77"/>
  <c r="Q79" i="77"/>
  <c r="Q73" i="77" a="1"/>
  <c r="Q73" i="77" s="1"/>
  <c r="O188" i="77"/>
  <c r="B192" i="77" s="1"/>
  <c r="E192" i="77" s="1" a="1"/>
  <c r="E192"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F126" i="77"/>
  <c r="O126" i="77" s="1"/>
  <c r="F95" i="77"/>
  <c r="F157" i="77"/>
  <c r="O157" i="77" s="1"/>
  <c r="H182" i="77"/>
  <c r="H91" i="77" s="1" a="1"/>
  <c r="H91" i="77" s="1"/>
  <c r="O69" i="77" a="1"/>
  <c r="O69" i="77" s="1"/>
  <c r="H64" i="77" a="1"/>
  <c r="H64" i="77" s="1"/>
  <c r="F182" i="76"/>
  <c r="F91" i="76" s="1" a="1"/>
  <c r="F91" i="76" s="1"/>
  <c r="B179" i="76"/>
  <c r="B88" i="76" s="1" a="1"/>
  <c r="B88" i="76" s="1"/>
  <c r="B175" i="76"/>
  <c r="B84" i="76" s="1" a="1"/>
  <c r="B84" i="76" s="1"/>
  <c r="B164" i="76"/>
  <c r="B72" i="76" s="1" a="1"/>
  <c r="B72" i="76" s="1"/>
  <c r="B161" i="76"/>
  <c r="H157" i="76"/>
  <c r="H65" i="76" s="1" a="1"/>
  <c r="H65" i="76" s="1"/>
  <c r="E164" i="76" a="1"/>
  <c r="E164" i="76" s="1"/>
  <c r="E72" i="76" s="1" a="1"/>
  <c r="E72" i="76" s="1"/>
  <c r="E161" i="76" a="1"/>
  <c r="E161" i="76" s="1"/>
  <c r="L58" i="76"/>
  <c r="F57" i="76"/>
  <c r="L57" i="76" s="1"/>
  <c r="B65" i="76" a="1"/>
  <c r="B65" i="76" s="1"/>
  <c r="L69" i="76" a="1"/>
  <c r="L69" i="76" s="1"/>
  <c r="H64" i="76" a="1"/>
  <c r="H64" i="76" s="1"/>
  <c r="Q89" i="76"/>
  <c r="Q84" i="76"/>
  <c r="Q80" i="76"/>
  <c r="Q74" i="76" a="1"/>
  <c r="Q74" i="76" s="1"/>
  <c r="O188" i="76"/>
  <c r="B192" i="76" s="1"/>
  <c r="E192" i="76" s="1" a="1"/>
  <c r="E192"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F126" i="76"/>
  <c r="O126" i="76" s="1"/>
  <c r="F95" i="76"/>
  <c r="F157" i="76"/>
  <c r="O157" i="76" s="1"/>
  <c r="H182" i="76"/>
  <c r="H91" i="76" s="1" a="1"/>
  <c r="H91" i="76" s="1"/>
  <c r="O69" i="76" a="1"/>
  <c r="O69" i="76" s="1"/>
  <c r="P84" i="76"/>
  <c r="P80" i="76"/>
  <c r="P89" i="76"/>
  <c r="P74" i="76" a="1"/>
  <c r="P74" i="76" s="1"/>
  <c r="Q88" i="76"/>
  <c r="Q83" i="76"/>
  <c r="Q79" i="76"/>
  <c r="Q73" i="76" a="1"/>
  <c r="Q73" i="76" s="1"/>
  <c r="O179" i="75"/>
  <c r="O88" i="75" s="1" a="1"/>
  <c r="O88" i="75" s="1"/>
  <c r="O175" i="75"/>
  <c r="O84" i="75" s="1" a="1"/>
  <c r="O84" i="75" s="1"/>
  <c r="O171" i="75"/>
  <c r="O80" i="75" s="1" a="1"/>
  <c r="O80" i="75" s="1"/>
  <c r="F108" i="75"/>
  <c r="F78" i="75" s="1" a="1"/>
  <c r="F78" i="75" s="1"/>
  <c r="F139" i="75"/>
  <c r="K77" i="75" a="1"/>
  <c r="K77" i="75" s="1"/>
  <c r="F179" i="75"/>
  <c r="F88" i="75" s="1" a="1"/>
  <c r="F88" i="75" s="1"/>
  <c r="K83" i="75" a="1"/>
  <c r="K83" i="75" s="1"/>
  <c r="F175" i="75"/>
  <c r="F84" i="75" s="1" a="1"/>
  <c r="F84" i="75" s="1"/>
  <c r="F126" i="75"/>
  <c r="O126" i="75" s="1"/>
  <c r="F95" i="75"/>
  <c r="F157" i="75"/>
  <c r="H182" i="75"/>
  <c r="H91" i="75" s="1" a="1"/>
  <c r="H91" i="75" s="1"/>
  <c r="O69" i="75" a="1"/>
  <c r="O69" i="75" s="1"/>
  <c r="H64" i="75" a="1"/>
  <c r="H64" i="75" s="1"/>
  <c r="F182" i="75"/>
  <c r="F91" i="75" s="1" a="1"/>
  <c r="F91" i="75" s="1"/>
  <c r="B179" i="75"/>
  <c r="B88" i="75" s="1" a="1"/>
  <c r="B88" i="75" s="1"/>
  <c r="B175" i="75"/>
  <c r="B84" i="75" s="1" a="1"/>
  <c r="B84" i="75" s="1"/>
  <c r="B164" i="75"/>
  <c r="B72" i="75" s="1" a="1"/>
  <c r="B72" i="75" s="1"/>
  <c r="B161" i="75"/>
  <c r="H157" i="75"/>
  <c r="E164" i="75" a="1"/>
  <c r="E164" i="75" s="1"/>
  <c r="E72" i="75" s="1" a="1"/>
  <c r="E72" i="75" s="1"/>
  <c r="E161" i="75" a="1"/>
  <c r="E161" i="75" s="1"/>
  <c r="L58" i="75"/>
  <c r="L56" i="75"/>
  <c r="L57" i="75"/>
  <c r="F57" i="75"/>
  <c r="B65" i="75" a="1"/>
  <c r="B65" i="75" s="1"/>
  <c r="O219" i="75"/>
  <c r="B223" i="75" s="1"/>
  <c r="E223" i="75" s="1" a="1"/>
  <c r="E223" i="75" s="1"/>
  <c r="L69" i="75" a="1"/>
  <c r="L69" i="75" s="1"/>
  <c r="H65" i="75" a="1"/>
  <c r="H65" i="75" s="1"/>
  <c r="P84" i="75"/>
  <c r="P80" i="75"/>
  <c r="P89" i="75"/>
  <c r="P74" i="75" a="1"/>
  <c r="P74" i="75" s="1"/>
  <c r="Q88" i="75"/>
  <c r="Q83" i="75"/>
  <c r="Q79" i="75"/>
  <c r="Q73" i="75" a="1"/>
  <c r="Q73" i="75" s="1"/>
  <c r="H65" i="74" a="1"/>
  <c r="H65" i="74" s="1"/>
  <c r="N72" i="74" a="1"/>
  <c r="N72" i="74" s="1"/>
  <c r="B182" i="74"/>
  <c r="B91" i="74" s="1" a="1"/>
  <c r="B91" i="74" s="1"/>
  <c r="J69" i="74" a="1"/>
  <c r="J69" i="74" s="1"/>
  <c r="F108" i="74"/>
  <c r="F139" i="74"/>
  <c r="K77" i="74" a="1"/>
  <c r="K77" i="74" s="1"/>
  <c r="G69" i="74" a="1"/>
  <c r="G69" i="74" s="1"/>
  <c r="F179" i="74"/>
  <c r="F88" i="74" s="1" a="1"/>
  <c r="F88" i="74" s="1"/>
  <c r="K83" i="74" a="1"/>
  <c r="K83" i="74" s="1"/>
  <c r="F126" i="74"/>
  <c r="O126" i="74" s="1"/>
  <c r="F95" i="74"/>
  <c r="F157" i="74"/>
  <c r="O157" i="74" s="1"/>
  <c r="L60" i="74"/>
  <c r="F60" i="74"/>
  <c r="B65" i="74" a="1"/>
  <c r="B65" i="74" s="1"/>
  <c r="O219" i="74"/>
  <c r="B223" i="74" s="1"/>
  <c r="E223" i="74" s="1" a="1"/>
  <c r="E223" i="74" s="1"/>
  <c r="P84" i="74"/>
  <c r="P80" i="74"/>
  <c r="P74" i="74" a="1"/>
  <c r="P74" i="74" s="1"/>
  <c r="P89" i="74"/>
  <c r="Q88" i="74"/>
  <c r="Q83" i="74"/>
  <c r="Q79" i="74"/>
  <c r="Q73" i="74" a="1"/>
  <c r="Q73" i="74" s="1"/>
  <c r="O69" i="74" a="1"/>
  <c r="O69" i="74" s="1"/>
  <c r="O179" i="74"/>
  <c r="O88" i="74" s="1" a="1"/>
  <c r="O88" i="74" s="1"/>
  <c r="O175" i="74"/>
  <c r="O84" i="74" s="1" a="1"/>
  <c r="O84" i="74" s="1"/>
  <c r="O171" i="74"/>
  <c r="O80" i="74" s="1" a="1"/>
  <c r="O80" i="74" s="1"/>
  <c r="L57" i="74"/>
  <c r="F56" i="74"/>
  <c r="L56" i="74" s="1"/>
  <c r="L61" i="74"/>
  <c r="F61" i="74"/>
  <c r="O188" i="74"/>
  <c r="B192" i="74" s="1"/>
  <c r="E192" i="74" s="1" a="1"/>
  <c r="E192" i="74" s="1"/>
  <c r="F58" i="74"/>
  <c r="H64" i="74" a="1"/>
  <c r="H64" i="74" s="1"/>
  <c r="Q89" i="74"/>
  <c r="Q74" i="74" a="1"/>
  <c r="Q74" i="74" s="1"/>
  <c r="Q84" i="74"/>
  <c r="Q80" i="74"/>
  <c r="E192" i="73" a="1"/>
  <c r="E192" i="73" s="1"/>
  <c r="O179" i="73"/>
  <c r="O88" i="73" s="1" a="1"/>
  <c r="O88" i="73" s="1"/>
  <c r="O175" i="73"/>
  <c r="O84" i="73" s="1" a="1"/>
  <c r="O84" i="73" s="1"/>
  <c r="O171" i="73"/>
  <c r="O80" i="73" s="1" a="1"/>
  <c r="O80" i="73" s="1"/>
  <c r="J69" i="73" a="1"/>
  <c r="J69" i="73" s="1"/>
  <c r="F108" i="73"/>
  <c r="F139" i="73"/>
  <c r="K77" i="73" a="1"/>
  <c r="K77" i="73" s="1"/>
  <c r="G69" i="73" a="1"/>
  <c r="G69" i="73" s="1"/>
  <c r="F179" i="73"/>
  <c r="F88" i="73" s="1" a="1"/>
  <c r="F88" i="73" s="1"/>
  <c r="K83" i="73" a="1"/>
  <c r="K83" i="73" s="1"/>
  <c r="F175" i="73"/>
  <c r="F84" i="73" s="1" a="1"/>
  <c r="F84" i="73" s="1"/>
  <c r="F126" i="73"/>
  <c r="O126" i="73" s="1"/>
  <c r="F95" i="73"/>
  <c r="F157" i="73"/>
  <c r="F58" i="73"/>
  <c r="F182" i="73" s="1"/>
  <c r="F91" i="73" s="1" a="1"/>
  <c r="F91" i="73" s="1"/>
  <c r="H182" i="73"/>
  <c r="H91" i="73" s="1" a="1"/>
  <c r="H91" i="73" s="1"/>
  <c r="L69" i="73" a="1"/>
  <c r="L69" i="73" s="1"/>
  <c r="P84" i="73"/>
  <c r="P80" i="73"/>
  <c r="P89" i="73"/>
  <c r="P74" i="73" a="1"/>
  <c r="P74" i="73" s="1"/>
  <c r="Q88" i="73"/>
  <c r="Q83" i="73"/>
  <c r="Q79" i="73"/>
  <c r="Q73" i="73" a="1"/>
  <c r="Q73" i="73" s="1"/>
  <c r="B179" i="73"/>
  <c r="B88" i="73" s="1" a="1"/>
  <c r="B88" i="73" s="1"/>
  <c r="B164" i="73"/>
  <c r="B72" i="73" s="1" a="1"/>
  <c r="B72" i="73" s="1"/>
  <c r="H157" i="73"/>
  <c r="H65" i="73" s="1" a="1"/>
  <c r="H65" i="73" s="1"/>
  <c r="E161" i="73" a="1"/>
  <c r="E161" i="73" s="1"/>
  <c r="L56" i="73"/>
  <c r="F57" i="73"/>
  <c r="L57" i="73" s="1"/>
  <c r="B65" i="73" a="1"/>
  <c r="B65" i="73" s="1"/>
  <c r="E223" i="73" a="1"/>
  <c r="E223" i="73" s="1"/>
  <c r="H64" i="73" a="1"/>
  <c r="H64" i="73" s="1"/>
  <c r="Q89" i="73"/>
  <c r="Q84" i="73"/>
  <c r="Q80" i="73"/>
  <c r="Q74" i="73" a="1"/>
  <c r="Q74" i="73" s="1"/>
  <c r="O179" i="72"/>
  <c r="O88" i="72" s="1" a="1"/>
  <c r="O88" i="72" s="1"/>
  <c r="O175" i="72"/>
  <c r="O84" i="72" s="1" a="1"/>
  <c r="O84" i="72" s="1"/>
  <c r="O171" i="72"/>
  <c r="O80" i="72" s="1" a="1"/>
  <c r="O80" i="72" s="1"/>
  <c r="F108" i="72"/>
  <c r="F139" i="72"/>
  <c r="K77" i="72" a="1"/>
  <c r="K77" i="72" s="1"/>
  <c r="F179" i="72"/>
  <c r="F88" i="72" s="1" a="1"/>
  <c r="F88" i="72" s="1"/>
  <c r="K83" i="72" a="1"/>
  <c r="K83" i="72" s="1"/>
  <c r="F175" i="72"/>
  <c r="F84" i="72" s="1" a="1"/>
  <c r="F84" i="72" s="1"/>
  <c r="F126" i="72"/>
  <c r="O126" i="72" s="1"/>
  <c r="F95" i="72"/>
  <c r="F157" i="72"/>
  <c r="H182" i="72"/>
  <c r="H91" i="72" s="1" a="1"/>
  <c r="H91" i="72" s="1"/>
  <c r="O69" i="72" a="1"/>
  <c r="O69" i="72" s="1"/>
  <c r="H64" i="72" a="1"/>
  <c r="H64" i="72" s="1"/>
  <c r="Q89" i="72"/>
  <c r="Q84" i="72"/>
  <c r="Q80" i="72"/>
  <c r="Q74" i="72" a="1"/>
  <c r="Q74" i="72" s="1"/>
  <c r="F182" i="72"/>
  <c r="F91" i="72" s="1" a="1"/>
  <c r="F91" i="72" s="1"/>
  <c r="B179" i="72"/>
  <c r="B88" i="72" s="1" a="1"/>
  <c r="B88" i="72" s="1"/>
  <c r="B175" i="72"/>
  <c r="B84" i="72" s="1" a="1"/>
  <c r="B84" i="72" s="1"/>
  <c r="B164" i="72"/>
  <c r="B72" i="72" s="1" a="1"/>
  <c r="B72" i="72" s="1"/>
  <c r="B161" i="72"/>
  <c r="H157" i="72"/>
  <c r="E164" i="72" a="1"/>
  <c r="E164" i="72" s="1"/>
  <c r="E72" i="72" s="1" a="1"/>
  <c r="E72" i="72" s="1"/>
  <c r="E161" i="72" a="1"/>
  <c r="E161" i="72" s="1"/>
  <c r="L58" i="72"/>
  <c r="L56" i="72"/>
  <c r="L57" i="72"/>
  <c r="F57" i="72"/>
  <c r="B65" i="72" a="1"/>
  <c r="B65" i="72" s="1"/>
  <c r="O219" i="72"/>
  <c r="B223" i="72" s="1"/>
  <c r="E223" i="72" s="1" a="1"/>
  <c r="E223" i="72" s="1"/>
  <c r="L69" i="72" a="1"/>
  <c r="L69" i="72" s="1"/>
  <c r="H65" i="72" a="1"/>
  <c r="H65" i="72" s="1"/>
  <c r="P84" i="72"/>
  <c r="P80" i="72"/>
  <c r="P89" i="72"/>
  <c r="P74" i="72" a="1"/>
  <c r="P74" i="72" s="1"/>
  <c r="Q88" i="72"/>
  <c r="Q83" i="72"/>
  <c r="Q79" i="72"/>
  <c r="Q73" i="72" a="1"/>
  <c r="Q73" i="72" s="1"/>
  <c r="L57" i="71"/>
  <c r="B65" i="71" a="1"/>
  <c r="B65" i="71" s="1"/>
  <c r="E223" i="71" a="1"/>
  <c r="E223" i="71" s="1"/>
  <c r="Q89" i="71"/>
  <c r="Q84" i="71"/>
  <c r="Q80" i="71"/>
  <c r="Q74" i="71" a="1"/>
  <c r="Q74" i="71" s="1"/>
  <c r="L56" i="71"/>
  <c r="L69" i="71" a="1"/>
  <c r="L69" i="71" s="1"/>
  <c r="E161" i="71" a="1"/>
  <c r="E161" i="71" s="1"/>
  <c r="B164" i="71"/>
  <c r="B72" i="71" s="1" a="1"/>
  <c r="B72" i="71" s="1"/>
  <c r="B179" i="71"/>
  <c r="B88" i="71" s="1" a="1"/>
  <c r="B88" i="71" s="1"/>
  <c r="O179" i="71"/>
  <c r="O88" i="71" s="1" a="1"/>
  <c r="O88" i="71" s="1"/>
  <c r="O175" i="71"/>
  <c r="O84" i="71" s="1" a="1"/>
  <c r="O84" i="71" s="1"/>
  <c r="O171" i="71"/>
  <c r="O80" i="71" s="1" a="1"/>
  <c r="O80" i="71" s="1"/>
  <c r="F108" i="71"/>
  <c r="F78" i="71" s="1" a="1"/>
  <c r="F78" i="71" s="1"/>
  <c r="K77" i="71" a="1"/>
  <c r="K77" i="71" s="1"/>
  <c r="G69" i="71" a="1"/>
  <c r="G69" i="71" s="1"/>
  <c r="F126" i="71"/>
  <c r="O126" i="71" s="1"/>
  <c r="F95" i="71"/>
  <c r="F157" i="71"/>
  <c r="O157" i="71" s="1"/>
  <c r="E192" i="71" a="1"/>
  <c r="E192" i="71" s="1"/>
  <c r="P89" i="71"/>
  <c r="P84" i="71"/>
  <c r="P74" i="71" a="1"/>
  <c r="P74" i="71" s="1"/>
  <c r="P80" i="71"/>
  <c r="Q88" i="71"/>
  <c r="Q79" i="71"/>
  <c r="Q73" i="71" a="1"/>
  <c r="Q73" i="71" s="1"/>
  <c r="Q83" i="71"/>
  <c r="H65" i="71" a="1"/>
  <c r="H65" i="71" s="1"/>
  <c r="L58" i="71"/>
  <c r="E164" i="71" a="1"/>
  <c r="E164" i="71" s="1"/>
  <c r="E72" i="71" s="1" a="1"/>
  <c r="E72" i="71" s="1"/>
  <c r="B161" i="71"/>
  <c r="B175" i="71"/>
  <c r="B84" i="71" s="1" a="1"/>
  <c r="B84" i="71" s="1"/>
  <c r="O179" i="70"/>
  <c r="O88" i="70" s="1" a="1"/>
  <c r="O88" i="70" s="1"/>
  <c r="O175" i="70"/>
  <c r="O84" i="70" s="1" a="1"/>
  <c r="O84" i="70" s="1"/>
  <c r="O171" i="70"/>
  <c r="O80" i="70" s="1" a="1"/>
  <c r="O80" i="70" s="1"/>
  <c r="O69" i="70" a="1"/>
  <c r="O69" i="70" s="1"/>
  <c r="L69" i="70" a="1"/>
  <c r="L69" i="70" s="1"/>
  <c r="P84" i="70"/>
  <c r="P80" i="70"/>
  <c r="P89" i="70"/>
  <c r="P74" i="70" a="1"/>
  <c r="P74" i="70" s="1"/>
  <c r="Q88" i="70"/>
  <c r="Q83" i="70"/>
  <c r="Q79" i="70"/>
  <c r="Q73" i="70" a="1"/>
  <c r="Q73" i="70" s="1"/>
  <c r="B182" i="70"/>
  <c r="B91" i="70" s="1" a="1"/>
  <c r="B91" i="70" s="1"/>
  <c r="J69" i="70" a="1"/>
  <c r="J69" i="70" s="1"/>
  <c r="F108" i="70"/>
  <c r="F139" i="70"/>
  <c r="K77" i="70" a="1"/>
  <c r="K77" i="70" s="1"/>
  <c r="G69" i="70" a="1"/>
  <c r="G69" i="70" s="1"/>
  <c r="F179" i="70"/>
  <c r="F88" i="70" s="1" a="1"/>
  <c r="F88" i="70" s="1"/>
  <c r="K83" i="70" a="1"/>
  <c r="K83" i="70" s="1"/>
  <c r="F126" i="70"/>
  <c r="O126" i="70" s="1"/>
  <c r="F95" i="70"/>
  <c r="F157" i="70"/>
  <c r="F56" i="70"/>
  <c r="L56" i="70" s="1"/>
  <c r="L61" i="70"/>
  <c r="F61" i="70"/>
  <c r="O188" i="70"/>
  <c r="B192" i="70" s="1"/>
  <c r="E192" i="70" s="1" a="1"/>
  <c r="E192" i="70" s="1"/>
  <c r="F58" i="70"/>
  <c r="F182" i="70" s="1"/>
  <c r="F91" i="70" s="1" a="1"/>
  <c r="F91" i="70" s="1"/>
  <c r="B164" i="70"/>
  <c r="B72" i="70" s="1" a="1"/>
  <c r="B72" i="70" s="1"/>
  <c r="H157" i="70"/>
  <c r="H65" i="70" s="1" a="1"/>
  <c r="H65" i="70" s="1"/>
  <c r="E161" i="70" a="1"/>
  <c r="E161" i="70" s="1"/>
  <c r="H64" i="70" a="1"/>
  <c r="H64" i="70" s="1"/>
  <c r="Q89" i="70"/>
  <c r="Q84" i="70"/>
  <c r="Q80" i="70"/>
  <c r="Q74" i="70" a="1"/>
  <c r="Q74" i="70" s="1"/>
  <c r="L60" i="70"/>
  <c r="F60" i="70"/>
  <c r="F57" i="70"/>
  <c r="L57" i="70" s="1"/>
  <c r="B65" i="70" a="1"/>
  <c r="B65" i="70" s="1"/>
  <c r="O219" i="70"/>
  <c r="B223" i="70" s="1"/>
  <c r="E223" i="70" s="1" a="1"/>
  <c r="E223" i="70" s="1"/>
  <c r="F182" i="69"/>
  <c r="F91" i="69" s="1" a="1"/>
  <c r="F91" i="69" s="1"/>
  <c r="B179" i="69"/>
  <c r="B88" i="69" s="1" a="1"/>
  <c r="B88" i="69" s="1"/>
  <c r="B175" i="69"/>
  <c r="B84" i="69" s="1" a="1"/>
  <c r="B84" i="69" s="1"/>
  <c r="B164" i="69"/>
  <c r="B72" i="69" s="1" a="1"/>
  <c r="B72" i="69" s="1"/>
  <c r="B161" i="69"/>
  <c r="H157" i="69"/>
  <c r="H65" i="69" s="1" a="1"/>
  <c r="H65" i="69" s="1"/>
  <c r="E164" i="69" a="1"/>
  <c r="E164" i="69" s="1"/>
  <c r="E72" i="69" s="1" a="1"/>
  <c r="E72" i="69" s="1"/>
  <c r="E161" i="69" a="1"/>
  <c r="E161" i="69" s="1"/>
  <c r="L58" i="69"/>
  <c r="L57" i="69"/>
  <c r="F57" i="69"/>
  <c r="B65" i="69" a="1"/>
  <c r="B65" i="69" s="1"/>
  <c r="E223" i="69" a="1"/>
  <c r="E223" i="69" s="1"/>
  <c r="L69" i="69" a="1"/>
  <c r="L69" i="69" s="1"/>
  <c r="H64" i="69" a="1"/>
  <c r="H64" i="69" s="1"/>
  <c r="Q89" i="69"/>
  <c r="Q84" i="69"/>
  <c r="Q80" i="69"/>
  <c r="Q74" i="69" a="1"/>
  <c r="Q74" i="69" s="1"/>
  <c r="O188" i="69"/>
  <c r="B192" i="69" s="1"/>
  <c r="E192" i="69" s="1" a="1"/>
  <c r="E192" i="69" s="1"/>
  <c r="O179" i="69"/>
  <c r="O88" i="69" s="1" a="1"/>
  <c r="O88" i="69" s="1"/>
  <c r="O175" i="69"/>
  <c r="O84" i="69" s="1" a="1"/>
  <c r="O84" i="69" s="1"/>
  <c r="O171" i="69"/>
  <c r="O80" i="69" s="1" a="1"/>
  <c r="O80" i="69" s="1"/>
  <c r="B182" i="69"/>
  <c r="B91" i="69" s="1" a="1"/>
  <c r="B91" i="69" s="1"/>
  <c r="J69" i="69" a="1"/>
  <c r="J69" i="69" s="1"/>
  <c r="F108" i="69"/>
  <c r="F139" i="69"/>
  <c r="K77" i="69" a="1"/>
  <c r="K77" i="69" s="1"/>
  <c r="G69" i="69" a="1"/>
  <c r="G69" i="69" s="1"/>
  <c r="F179" i="69"/>
  <c r="F88" i="69" s="1" a="1"/>
  <c r="F88" i="69" s="1"/>
  <c r="K83" i="69" a="1"/>
  <c r="K83" i="69" s="1"/>
  <c r="F175" i="69"/>
  <c r="F84" i="69" s="1" a="1"/>
  <c r="F84" i="69" s="1"/>
  <c r="F126" i="69"/>
  <c r="O126" i="69" s="1"/>
  <c r="F95" i="69"/>
  <c r="F157" i="69"/>
  <c r="H182" i="69"/>
  <c r="H91" i="69" s="1" a="1"/>
  <c r="H91" i="69" s="1"/>
  <c r="O69" i="69" a="1"/>
  <c r="O69" i="69" s="1"/>
  <c r="P84" i="69"/>
  <c r="P80" i="69"/>
  <c r="P89" i="69"/>
  <c r="P74" i="69" a="1"/>
  <c r="P74" i="69" s="1"/>
  <c r="Q88" i="69"/>
  <c r="Q83" i="69"/>
  <c r="Q79" i="69"/>
  <c r="Q73" i="69" a="1"/>
  <c r="Q73" i="69" s="1"/>
  <c r="P84" i="68"/>
  <c r="P80" i="68"/>
  <c r="P89" i="68"/>
  <c r="P74" i="68" a="1"/>
  <c r="P74" i="68" s="1"/>
  <c r="Q88" i="68"/>
  <c r="Q83" i="68"/>
  <c r="Q79" i="68"/>
  <c r="Q73" i="68" a="1"/>
  <c r="Q73" i="68" s="1"/>
  <c r="N72" i="68" a="1"/>
  <c r="N72" i="68" s="1"/>
  <c r="B182" i="68"/>
  <c r="B91" i="68" s="1" a="1"/>
  <c r="B91" i="68" s="1"/>
  <c r="F108" i="68"/>
  <c r="F139" i="68"/>
  <c r="K77" i="68" a="1"/>
  <c r="K77" i="68" s="1"/>
  <c r="G69" i="68" a="1"/>
  <c r="G69" i="68" s="1"/>
  <c r="F179" i="68"/>
  <c r="F88" i="68" s="1" a="1"/>
  <c r="F88" i="68" s="1"/>
  <c r="K83" i="68" a="1"/>
  <c r="K83" i="68" s="1"/>
  <c r="F126" i="68"/>
  <c r="O126" i="68" s="1"/>
  <c r="F95" i="68"/>
  <c r="F157" i="68"/>
  <c r="O157" i="68" s="1"/>
  <c r="L60" i="68"/>
  <c r="F60" i="68"/>
  <c r="B65" i="68" a="1"/>
  <c r="B65" i="68" s="1"/>
  <c r="O219" i="68"/>
  <c r="B223" i="68" s="1"/>
  <c r="E223" i="68" s="1" a="1"/>
  <c r="E223" i="68" s="1"/>
  <c r="H65" i="68" a="1"/>
  <c r="H65" i="68" s="1"/>
  <c r="H64" i="68" a="1"/>
  <c r="H64" i="68" s="1"/>
  <c r="Q89" i="68"/>
  <c r="Q84" i="68"/>
  <c r="Q80" i="68"/>
  <c r="Q74" i="68" a="1"/>
  <c r="Q74" i="68" s="1"/>
  <c r="O69" i="68" a="1"/>
  <c r="O69" i="68" s="1"/>
  <c r="O179" i="68"/>
  <c r="O88" i="68" s="1" a="1"/>
  <c r="O88" i="68" s="1"/>
  <c r="O175" i="68"/>
  <c r="O84" i="68" s="1" a="1"/>
  <c r="O84" i="68" s="1"/>
  <c r="O171" i="68"/>
  <c r="O80" i="68" s="1" a="1"/>
  <c r="O80" i="68" s="1"/>
  <c r="L57" i="68"/>
  <c r="F56" i="68"/>
  <c r="L56" i="68" s="1"/>
  <c r="L61" i="68"/>
  <c r="F61" i="68"/>
  <c r="O188" i="68"/>
  <c r="B192" i="68" s="1"/>
  <c r="E192" i="68" s="1" a="1"/>
  <c r="E192" i="68" s="1"/>
  <c r="F58" i="68"/>
  <c r="O69" i="67" a="1"/>
  <c r="O69" i="67" s="1"/>
  <c r="O179" i="67"/>
  <c r="O88" i="67" s="1" a="1"/>
  <c r="O88" i="67" s="1"/>
  <c r="O175" i="67"/>
  <c r="O84" i="67" s="1" a="1"/>
  <c r="O84" i="67" s="1"/>
  <c r="O171" i="67"/>
  <c r="O80" i="67" s="1" a="1"/>
  <c r="O80" i="67" s="1"/>
  <c r="P84" i="67"/>
  <c r="P80" i="67"/>
  <c r="P89" i="67"/>
  <c r="P74" i="67" a="1"/>
  <c r="P74" i="67" s="1"/>
  <c r="Q88" i="67"/>
  <c r="Q83" i="67"/>
  <c r="Q79" i="67"/>
  <c r="Q73" i="67" a="1"/>
  <c r="Q73" i="67" s="1"/>
  <c r="H65" i="67" a="1"/>
  <c r="H65" i="67" s="1"/>
  <c r="N72" i="67" a="1"/>
  <c r="N72" i="67" s="1"/>
  <c r="B182" i="67"/>
  <c r="B91" i="67" s="1" a="1"/>
  <c r="B91" i="67" s="1"/>
  <c r="F108" i="67"/>
  <c r="F139" i="67"/>
  <c r="K77" i="67" a="1"/>
  <c r="K77" i="67" s="1"/>
  <c r="G69" i="67" a="1"/>
  <c r="G69" i="67" s="1"/>
  <c r="F179" i="67"/>
  <c r="F88" i="67" s="1" a="1"/>
  <c r="F88" i="67" s="1"/>
  <c r="K83" i="67" a="1"/>
  <c r="K83" i="67" s="1"/>
  <c r="H64" i="67" a="1"/>
  <c r="H64" i="67" s="1"/>
  <c r="Q89" i="67"/>
  <c r="Q84" i="67"/>
  <c r="Q80" i="67"/>
  <c r="Q74" i="67" a="1"/>
  <c r="Q74" i="67" s="1"/>
  <c r="O179" i="66"/>
  <c r="O88" i="66" s="1" a="1"/>
  <c r="O88" i="66" s="1"/>
  <c r="O175" i="66"/>
  <c r="O84" i="66" s="1" a="1"/>
  <c r="O84" i="66" s="1"/>
  <c r="O171" i="66"/>
  <c r="O80" i="66" s="1" a="1"/>
  <c r="O80" i="66" s="1"/>
  <c r="J69" i="66" a="1"/>
  <c r="J69" i="66" s="1"/>
  <c r="F108" i="66"/>
  <c r="F139" i="66"/>
  <c r="K77" i="66" a="1"/>
  <c r="K77" i="66" s="1"/>
  <c r="G69" i="66" a="1"/>
  <c r="G69" i="66" s="1"/>
  <c r="F179" i="66"/>
  <c r="F88" i="66" s="1" a="1"/>
  <c r="F88" i="66" s="1"/>
  <c r="K83" i="66" a="1"/>
  <c r="K83" i="66" s="1"/>
  <c r="F175" i="66"/>
  <c r="F84" i="66" s="1" a="1"/>
  <c r="F84" i="66" s="1"/>
  <c r="H182" i="66"/>
  <c r="H91" i="66" s="1" a="1"/>
  <c r="H91" i="66" s="1"/>
  <c r="O69" i="66" a="1"/>
  <c r="O69" i="66" s="1"/>
  <c r="L69" i="66" a="1"/>
  <c r="L69" i="66" s="1"/>
  <c r="H64" i="66" a="1"/>
  <c r="H64" i="66" s="1"/>
  <c r="Q89" i="66"/>
  <c r="Q84" i="66"/>
  <c r="Q80" i="66"/>
  <c r="Q74" i="66" a="1"/>
  <c r="Q74" i="66" s="1"/>
  <c r="H157" i="66"/>
  <c r="H65" i="66" s="1" a="1"/>
  <c r="H65" i="66" s="1"/>
  <c r="P84" i="66"/>
  <c r="P80" i="66"/>
  <c r="P89" i="66"/>
  <c r="P74" i="66" a="1"/>
  <c r="P74" i="66" s="1"/>
  <c r="Q88" i="66"/>
  <c r="Q83" i="66"/>
  <c r="Q79" i="66"/>
  <c r="Q73" i="66" a="1"/>
  <c r="Q73" i="66" s="1"/>
  <c r="AI14" i="77"/>
  <c r="K44" i="77"/>
  <c r="S13" i="77" a="1"/>
  <c r="S13" i="77" s="1"/>
  <c r="B16" i="77"/>
  <c r="A17" i="77"/>
  <c r="Z16" i="77" a="1"/>
  <c r="Z16" i="77" s="1"/>
  <c r="S16" i="77" s="1" a="1"/>
  <c r="S16" i="77" s="1"/>
  <c r="AI13" i="76"/>
  <c r="S13" i="76" a="1"/>
  <c r="S13" i="76" s="1"/>
  <c r="Z14" i="76" a="1"/>
  <c r="Z14" i="76" s="1"/>
  <c r="S14" i="76" s="1" a="1"/>
  <c r="S14" i="76" s="1"/>
  <c r="A15" i="76"/>
  <c r="B14" i="76"/>
  <c r="K44" i="76"/>
  <c r="AI14" i="76"/>
  <c r="A15" i="75"/>
  <c r="A16" i="75" s="1"/>
  <c r="K44" i="75"/>
  <c r="B15" i="75"/>
  <c r="AI14" i="75"/>
  <c r="AI14" i="74"/>
  <c r="S14" i="74" a="1"/>
  <c r="S14" i="74" s="1"/>
  <c r="K44" i="74"/>
  <c r="B16" i="74"/>
  <c r="A17" i="74"/>
  <c r="Z16" i="74" a="1"/>
  <c r="Z16" i="74" s="1"/>
  <c r="S16" i="74" s="1" a="1"/>
  <c r="S16" i="74" s="1"/>
  <c r="S13" i="73" a="1"/>
  <c r="S13" i="73" s="1"/>
  <c r="AI13" i="73"/>
  <c r="A16" i="73"/>
  <c r="B15" i="73"/>
  <c r="Z15" i="73" a="1"/>
  <c r="Z15" i="73" s="1"/>
  <c r="S15" i="73" s="1" a="1"/>
  <c r="S15" i="73" s="1"/>
  <c r="AI14" i="73"/>
  <c r="K44" i="73"/>
  <c r="B14" i="72"/>
  <c r="AI14" i="72"/>
  <c r="K44" i="72"/>
  <c r="S14" i="72" a="1"/>
  <c r="S14" i="72" s="1"/>
  <c r="A16" i="72"/>
  <c r="B15" i="72"/>
  <c r="Z15" i="72" a="1"/>
  <c r="Z15" i="72" s="1"/>
  <c r="S15" i="72" s="1" a="1"/>
  <c r="S15" i="72" s="1"/>
  <c r="AI13" i="72"/>
  <c r="S13" i="72" a="1"/>
  <c r="S13" i="72" s="1"/>
  <c r="B14" i="71"/>
  <c r="Z14" i="71" a="1"/>
  <c r="Z14" i="71" s="1"/>
  <c r="S14" i="71" s="1" a="1"/>
  <c r="S14" i="71" s="1"/>
  <c r="B15" i="71"/>
  <c r="S13" i="71" a="1"/>
  <c r="S13" i="71" s="1"/>
  <c r="K44" i="71"/>
  <c r="B16" i="71"/>
  <c r="A17" i="71"/>
  <c r="Z16" i="71" a="1"/>
  <c r="Z16" i="71" s="1"/>
  <c r="S16" i="71" s="1" a="1"/>
  <c r="S16" i="71" s="1"/>
  <c r="S14" i="70" a="1"/>
  <c r="S14" i="70" s="1"/>
  <c r="Z15" i="70" a="1"/>
  <c r="Z15" i="70" s="1"/>
  <c r="S15" i="70" s="1" a="1"/>
  <c r="S15" i="70" s="1"/>
  <c r="A16" i="70"/>
  <c r="B15" i="70"/>
  <c r="AI14" i="70"/>
  <c r="K44" i="70"/>
  <c r="AI13" i="70"/>
  <c r="AI13" i="69"/>
  <c r="S13" i="69" a="1"/>
  <c r="S13" i="69" s="1"/>
  <c r="Z14" i="69" a="1"/>
  <c r="Z14" i="69" s="1"/>
  <c r="S14" i="69" s="1" a="1"/>
  <c r="S14" i="69" s="1"/>
  <c r="A15" i="69"/>
  <c r="B14" i="69"/>
  <c r="AI14" i="69"/>
  <c r="Z14" i="68" a="1"/>
  <c r="Z14" i="68" s="1"/>
  <c r="B15" i="68"/>
  <c r="AI13" i="68"/>
  <c r="B16" i="68"/>
  <c r="A17" i="68"/>
  <c r="Z16" i="68" a="1"/>
  <c r="Z16" i="68" s="1"/>
  <c r="S16" i="68" s="1" a="1"/>
  <c r="S16" i="68" s="1"/>
  <c r="S14" i="68" a="1"/>
  <c r="S14" i="68" s="1"/>
  <c r="AI14" i="68"/>
  <c r="K44" i="68"/>
  <c r="AI13" i="67"/>
  <c r="S13" i="67" a="1"/>
  <c r="S13" i="67" s="1"/>
  <c r="K44" i="67"/>
  <c r="AI14" i="67"/>
  <c r="B16" i="67"/>
  <c r="A17" i="67"/>
  <c r="Z16" i="67" a="1"/>
  <c r="Z16" i="67" s="1"/>
  <c r="O10" i="66" a="1"/>
  <c r="O10" i="66" s="1"/>
  <c r="E10" i="66"/>
  <c r="AF43" i="66"/>
  <c r="AE43" i="66" a="1"/>
  <c r="AE43" i="66" s="1"/>
  <c r="AD43" i="66"/>
  <c r="Y43" i="66" a="1"/>
  <c r="Y43" i="66" s="1"/>
  <c r="I43" i="66" a="1"/>
  <c r="I43" i="66" s="1"/>
  <c r="AF42" i="66"/>
  <c r="AE42" i="66"/>
  <c r="AE42" i="66" a="1"/>
  <c r="AD42" i="66"/>
  <c r="Y42" i="66" a="1"/>
  <c r="Y42" i="66" s="1"/>
  <c r="I42" i="66" a="1"/>
  <c r="I42" i="66" s="1"/>
  <c r="AA42" i="66" s="1" a="1"/>
  <c r="AA42" i="66" s="1"/>
  <c r="AF41" i="66"/>
  <c r="AE41" i="66" a="1"/>
  <c r="AE41" i="66" s="1"/>
  <c r="AD41" i="66"/>
  <c r="Y41" i="66" a="1"/>
  <c r="Y41" i="66" s="1"/>
  <c r="I41" i="66" a="1"/>
  <c r="I41" i="66" s="1"/>
  <c r="AA41" i="66" s="1" a="1"/>
  <c r="AA41" i="66" s="1"/>
  <c r="AF40" i="66"/>
  <c r="AE40" i="66" a="1"/>
  <c r="AE40" i="66" s="1"/>
  <c r="AD40" i="66"/>
  <c r="Y40" i="66" a="1"/>
  <c r="Y40" i="66" s="1"/>
  <c r="I40" i="66" a="1"/>
  <c r="I40" i="66" s="1"/>
  <c r="AA40" i="66" s="1" a="1"/>
  <c r="AA40" i="66" s="1"/>
  <c r="AF39" i="66"/>
  <c r="AE39" i="66" a="1"/>
  <c r="AE39" i="66" s="1"/>
  <c r="AD39" i="66"/>
  <c r="Y39" i="66" a="1"/>
  <c r="Y39" i="66" s="1"/>
  <c r="I39" i="66" a="1"/>
  <c r="I39" i="66" s="1"/>
  <c r="AA39" i="66" s="1" a="1"/>
  <c r="AA39" i="66" s="1"/>
  <c r="AF38" i="66"/>
  <c r="AE38" i="66"/>
  <c r="AE38" i="66" a="1"/>
  <c r="AD38" i="66"/>
  <c r="Y38" i="66" a="1"/>
  <c r="Y38" i="66" s="1"/>
  <c r="I38" i="66" a="1"/>
  <c r="I38" i="66" s="1"/>
  <c r="AA38" i="66" s="1" a="1"/>
  <c r="AA38" i="66" s="1"/>
  <c r="AF37" i="66"/>
  <c r="AE37" i="66"/>
  <c r="AE37" i="66" a="1"/>
  <c r="AD37" i="66"/>
  <c r="Y37" i="66" a="1"/>
  <c r="Y37" i="66" s="1"/>
  <c r="I37" i="66" a="1"/>
  <c r="I37" i="66" s="1"/>
  <c r="AA37" i="66" s="1" a="1"/>
  <c r="AA37" i="66" s="1"/>
  <c r="AF36" i="66"/>
  <c r="AE36" i="66"/>
  <c r="AE36" i="66" a="1"/>
  <c r="AD36" i="66"/>
  <c r="Y36" i="66" a="1"/>
  <c r="Y36" i="66" s="1"/>
  <c r="I36" i="66" a="1"/>
  <c r="I36" i="66" s="1"/>
  <c r="AA36" i="66" s="1" a="1"/>
  <c r="AA36" i="66" s="1"/>
  <c r="AF35" i="66"/>
  <c r="AE35" i="66" a="1"/>
  <c r="AE35" i="66" s="1"/>
  <c r="AD35" i="66"/>
  <c r="Y35" i="66" a="1"/>
  <c r="Y35" i="66" s="1"/>
  <c r="I35" i="66" a="1"/>
  <c r="I35" i="66" s="1"/>
  <c r="AA35" i="66" s="1" a="1"/>
  <c r="AA35" i="66" s="1"/>
  <c r="AF34" i="66"/>
  <c r="AE34" i="66" a="1"/>
  <c r="AE34" i="66" s="1"/>
  <c r="AD34" i="66"/>
  <c r="Y34" i="66" a="1"/>
  <c r="Y34" i="66" s="1"/>
  <c r="I34" i="66" a="1"/>
  <c r="I34" i="66" s="1"/>
  <c r="AA34" i="66" s="1" a="1"/>
  <c r="AA34" i="66" s="1"/>
  <c r="AF33" i="66"/>
  <c r="AE33" i="66" a="1"/>
  <c r="AE33" i="66" s="1"/>
  <c r="AD33" i="66"/>
  <c r="Y33" i="66" a="1"/>
  <c r="Y33" i="66" s="1"/>
  <c r="I33" i="66" a="1"/>
  <c r="I33" i="66" s="1"/>
  <c r="AA33" i="66" s="1" a="1"/>
  <c r="AA33" i="66" s="1"/>
  <c r="AF32" i="66"/>
  <c r="AE32" i="66"/>
  <c r="AE32" i="66" a="1"/>
  <c r="AD32" i="66"/>
  <c r="Y32" i="66" a="1"/>
  <c r="Y32" i="66" s="1"/>
  <c r="I32" i="66" a="1"/>
  <c r="I32" i="66" s="1"/>
  <c r="AA32" i="66" s="1" a="1"/>
  <c r="AA32" i="66" s="1"/>
  <c r="AF31" i="66"/>
  <c r="AE31" i="66"/>
  <c r="AE31" i="66" a="1"/>
  <c r="AD31" i="66"/>
  <c r="Y31" i="66" a="1"/>
  <c r="Y31" i="66" s="1"/>
  <c r="I31" i="66" a="1"/>
  <c r="I31" i="66" s="1"/>
  <c r="AF30" i="66"/>
  <c r="AE30" i="66" a="1"/>
  <c r="AE30" i="66" s="1"/>
  <c r="AD30" i="66"/>
  <c r="Y30" i="66" a="1"/>
  <c r="Y30" i="66" s="1"/>
  <c r="I30" i="66" a="1"/>
  <c r="I30" i="66" s="1"/>
  <c r="AF29" i="66"/>
  <c r="AE29" i="66" a="1"/>
  <c r="AE29" i="66" s="1"/>
  <c r="AD29" i="66"/>
  <c r="Y29" i="66" a="1"/>
  <c r="Y29" i="66" s="1"/>
  <c r="I29" i="66" a="1"/>
  <c r="I29" i="66" s="1"/>
  <c r="AF28" i="66"/>
  <c r="AE28" i="66" a="1"/>
  <c r="AE28" i="66" s="1"/>
  <c r="AD28" i="66"/>
  <c r="Y28" i="66" a="1"/>
  <c r="Y28" i="66" s="1"/>
  <c r="I28" i="66" a="1"/>
  <c r="I28" i="66" s="1"/>
  <c r="AF27" i="66"/>
  <c r="AE27" i="66" a="1"/>
  <c r="AE27" i="66" s="1"/>
  <c r="AD27" i="66"/>
  <c r="Y27" i="66" a="1"/>
  <c r="Y27" i="66" s="1"/>
  <c r="I27" i="66" a="1"/>
  <c r="I27" i="66" s="1"/>
  <c r="AF26" i="66"/>
  <c r="AE26" i="66" a="1"/>
  <c r="AE26" i="66" s="1"/>
  <c r="AD26" i="66"/>
  <c r="Y26" i="66" a="1"/>
  <c r="Y26" i="66" s="1"/>
  <c r="I26" i="66" a="1"/>
  <c r="I26" i="66" s="1"/>
  <c r="AF25" i="66"/>
  <c r="AE25" i="66" a="1"/>
  <c r="AE25" i="66" s="1"/>
  <c r="AD25" i="66"/>
  <c r="Y25" i="66" a="1"/>
  <c r="Y25" i="66" s="1"/>
  <c r="I25" i="66" a="1"/>
  <c r="I25" i="66" s="1"/>
  <c r="AF24" i="66"/>
  <c r="AE24" i="66" a="1"/>
  <c r="AE24" i="66" s="1"/>
  <c r="AD24" i="66"/>
  <c r="Y24" i="66" a="1"/>
  <c r="Y24" i="66" s="1"/>
  <c r="I24" i="66" a="1"/>
  <c r="I24" i="66" s="1"/>
  <c r="AF23" i="66"/>
  <c r="AE23" i="66" a="1"/>
  <c r="AE23" i="66" s="1"/>
  <c r="AD23" i="66"/>
  <c r="Y23" i="66" a="1"/>
  <c r="Y23" i="66" s="1"/>
  <c r="I23" i="66" a="1"/>
  <c r="I23" i="66" s="1"/>
  <c r="AF22" i="66"/>
  <c r="AE22" i="66" a="1"/>
  <c r="AE22" i="66" s="1"/>
  <c r="AD22" i="66"/>
  <c r="Y22" i="66" a="1"/>
  <c r="Y22" i="66" s="1"/>
  <c r="I22" i="66" a="1"/>
  <c r="I22" i="66" s="1"/>
  <c r="AF21" i="66"/>
  <c r="AE21" i="66" a="1"/>
  <c r="AE21" i="66" s="1"/>
  <c r="AD21" i="66"/>
  <c r="Y21" i="66" a="1"/>
  <c r="Y21" i="66" s="1"/>
  <c r="I21" i="66" a="1"/>
  <c r="I21" i="66" s="1"/>
  <c r="AB21" i="66" s="1" a="1"/>
  <c r="AB21" i="66" s="1"/>
  <c r="AF20" i="66"/>
  <c r="AE20" i="66"/>
  <c r="AE20" i="66" a="1"/>
  <c r="AD20" i="66"/>
  <c r="Y20" i="66" a="1"/>
  <c r="Y20" i="66" s="1"/>
  <c r="I20" i="66" a="1"/>
  <c r="I20" i="66" s="1"/>
  <c r="AF19" i="66"/>
  <c r="AE19" i="66" a="1"/>
  <c r="AE19" i="66" s="1"/>
  <c r="AD19" i="66"/>
  <c r="Y19" i="66"/>
  <c r="Y19" i="66" a="1"/>
  <c r="I19" i="66"/>
  <c r="AB19" i="66" s="1" a="1"/>
  <c r="AB19" i="66" s="1"/>
  <c r="I19" i="66" a="1"/>
  <c r="AF18" i="66"/>
  <c r="AE18" i="66" a="1"/>
  <c r="AE18" i="66" s="1"/>
  <c r="AD18" i="66"/>
  <c r="Y18" i="66"/>
  <c r="Y18" i="66" a="1"/>
  <c r="I18" i="66"/>
  <c r="AB18" i="66" s="1" a="1"/>
  <c r="AB18" i="66" s="1"/>
  <c r="I18" i="66" a="1"/>
  <c r="AF17" i="66"/>
  <c r="AE17" i="66" a="1"/>
  <c r="AE17" i="66" s="1"/>
  <c r="AD17" i="66"/>
  <c r="Y17" i="66"/>
  <c r="Y17" i="66" a="1"/>
  <c r="I17" i="66"/>
  <c r="AB17" i="66" s="1" a="1"/>
  <c r="AB17" i="66" s="1"/>
  <c r="I17" i="66" a="1"/>
  <c r="AF16" i="66"/>
  <c r="AE16" i="66"/>
  <c r="AE16" i="66" a="1"/>
  <c r="AD16" i="66"/>
  <c r="Y16" i="66" a="1"/>
  <c r="Y16" i="66" s="1"/>
  <c r="I16" i="66" a="1"/>
  <c r="I16" i="66" s="1"/>
  <c r="AF15" i="66"/>
  <c r="AE15" i="66" a="1"/>
  <c r="AE15" i="66" s="1"/>
  <c r="AD15" i="66"/>
  <c r="Y15" i="66"/>
  <c r="Y15" i="66" a="1"/>
  <c r="I15" i="66"/>
  <c r="AB15" i="66" s="1" a="1"/>
  <c r="AB15" i="66" s="1"/>
  <c r="I15" i="66" a="1"/>
  <c r="AF14" i="66"/>
  <c r="AE14" i="66" a="1"/>
  <c r="AE14" i="66" s="1"/>
  <c r="AD14" i="66"/>
  <c r="Y14" i="66" a="1"/>
  <c r="Y14" i="66" s="1"/>
  <c r="I14" i="66" a="1"/>
  <c r="I14" i="66" s="1"/>
  <c r="A14" i="66"/>
  <c r="AF13" i="66"/>
  <c r="AE13" i="66" a="1"/>
  <c r="AE13" i="66" s="1"/>
  <c r="AD13" i="66"/>
  <c r="Y13" i="66"/>
  <c r="Y13" i="66" a="1"/>
  <c r="I13" i="66"/>
  <c r="I13" i="66" a="1"/>
  <c r="B13" i="66"/>
  <c r="A13" i="66"/>
  <c r="Z13" i="66" s="1" a="1"/>
  <c r="Z13" i="66" s="1"/>
  <c r="AI12" i="66"/>
  <c r="S12" i="66"/>
  <c r="AI11" i="66"/>
  <c r="AI10" i="66"/>
  <c r="X10" i="66" a="1"/>
  <c r="X10" i="66" s="1"/>
  <c r="AI9" i="66"/>
  <c r="S9" i="66" a="1"/>
  <c r="S9" i="66" s="1"/>
  <c r="AI8" i="66"/>
  <c r="S8" i="66" a="1"/>
  <c r="S8" i="66" s="1"/>
  <c r="L8" i="66"/>
  <c r="AI7" i="66" a="1"/>
  <c r="AI7" i="66" s="1"/>
  <c r="S7" i="66" a="1"/>
  <c r="S7" i="66" s="1"/>
  <c r="C7" i="66"/>
  <c r="AI6" i="66"/>
  <c r="A6" i="66"/>
  <c r="AI5" i="66"/>
  <c r="AI5" i="66" a="1"/>
  <c r="AO4" i="66"/>
  <c r="AP5" i="66" s="1"/>
  <c r="AI4" i="66"/>
  <c r="AI4" i="66" a="1"/>
  <c r="S4" i="66"/>
  <c r="AI3" i="66"/>
  <c r="A3" i="66"/>
  <c r="AI2" i="66"/>
  <c r="S2" i="66"/>
  <c r="S2" i="66" a="1"/>
  <c r="N1" i="66"/>
  <c r="O157" i="69" l="1"/>
  <c r="F78" i="74" a="1"/>
  <c r="F78" i="74" s="1"/>
  <c r="F78" i="68" a="1"/>
  <c r="F78" i="68" s="1"/>
  <c r="B179" i="70"/>
  <c r="B88" i="70" s="1" a="1"/>
  <c r="B88" i="70" s="1"/>
  <c r="F78" i="70" a="1"/>
  <c r="F78" i="70" s="1"/>
  <c r="F78" i="72" a="1"/>
  <c r="F78" i="72" s="1"/>
  <c r="O157" i="72"/>
  <c r="L58" i="73"/>
  <c r="E164" i="73" a="1"/>
  <c r="E164" i="73" s="1"/>
  <c r="E72" i="73" s="1" a="1"/>
  <c r="E72" i="73" s="1"/>
  <c r="B161" i="73"/>
  <c r="B175" i="73"/>
  <c r="B84" i="73" s="1" a="1"/>
  <c r="B84" i="73" s="1"/>
  <c r="O157" i="75"/>
  <c r="B139" i="77"/>
  <c r="B130" i="77"/>
  <c r="E130" i="77" s="1" a="1"/>
  <c r="E130" i="77" s="1"/>
  <c r="O95" i="77"/>
  <c r="F65" i="77" a="1"/>
  <c r="F65" i="77" s="1"/>
  <c r="F78" i="77" a="1"/>
  <c r="F78" i="77" s="1"/>
  <c r="B139" i="76"/>
  <c r="B130" i="76"/>
  <c r="E130" i="76" s="1" a="1"/>
  <c r="E130" i="76" s="1"/>
  <c r="O95" i="76"/>
  <c r="F65" i="76" a="1"/>
  <c r="F65" i="76" s="1"/>
  <c r="F78" i="76" a="1"/>
  <c r="F78" i="76" s="1"/>
  <c r="B139" i="75"/>
  <c r="B130" i="75"/>
  <c r="E130" i="75" s="1" a="1"/>
  <c r="E130" i="75" s="1"/>
  <c r="O95" i="75"/>
  <c r="F65" i="75" a="1"/>
  <c r="F65" i="75" s="1"/>
  <c r="O95" i="74"/>
  <c r="F65" i="74" a="1"/>
  <c r="F65" i="74" s="1"/>
  <c r="B179" i="74"/>
  <c r="B88" i="74" s="1" a="1"/>
  <c r="B88" i="74" s="1"/>
  <c r="B164" i="74"/>
  <c r="B72" i="74" s="1" a="1"/>
  <c r="B72" i="74" s="1"/>
  <c r="E161" i="74" a="1"/>
  <c r="E161" i="74" s="1"/>
  <c r="F182" i="74"/>
  <c r="F91" i="74" s="1" a="1"/>
  <c r="F91" i="74" s="1"/>
  <c r="B175" i="74"/>
  <c r="B84" i="74" s="1" a="1"/>
  <c r="B84" i="74" s="1"/>
  <c r="B161" i="74"/>
  <c r="E164" i="74" a="1"/>
  <c r="E164" i="74" s="1"/>
  <c r="E72" i="74" s="1" a="1"/>
  <c r="E72" i="74" s="1"/>
  <c r="L58" i="74"/>
  <c r="B139" i="74"/>
  <c r="B130" i="74"/>
  <c r="E130" i="74" s="1" a="1"/>
  <c r="E130" i="74" s="1"/>
  <c r="O95" i="73"/>
  <c r="F65" i="73" a="1"/>
  <c r="F65" i="73" s="1"/>
  <c r="F78" i="73" a="1"/>
  <c r="F78" i="73" s="1"/>
  <c r="O157" i="73"/>
  <c r="B139" i="73"/>
  <c r="B130" i="73"/>
  <c r="E130" i="73" s="1" a="1"/>
  <c r="E130" i="73" s="1"/>
  <c r="B139" i="72"/>
  <c r="B130" i="72"/>
  <c r="E130" i="72" s="1" a="1"/>
  <c r="E130" i="72" s="1"/>
  <c r="O95" i="72"/>
  <c r="F65" i="72" a="1"/>
  <c r="F65" i="72" s="1"/>
  <c r="O95" i="71"/>
  <c r="F65" i="71" a="1"/>
  <c r="F65" i="71" s="1"/>
  <c r="B139" i="71"/>
  <c r="B130" i="71"/>
  <c r="E130" i="71" s="1" a="1"/>
  <c r="E130" i="71" s="1"/>
  <c r="O157" i="70"/>
  <c r="B139" i="70"/>
  <c r="B130" i="70"/>
  <c r="E130" i="70" s="1" a="1"/>
  <c r="E130" i="70" s="1"/>
  <c r="L58" i="70"/>
  <c r="E164" i="70" a="1"/>
  <c r="E164" i="70" s="1"/>
  <c r="E72" i="70" s="1" a="1"/>
  <c r="E72" i="70" s="1"/>
  <c r="B161" i="70"/>
  <c r="B175" i="70"/>
  <c r="B84" i="70" s="1" a="1"/>
  <c r="B84" i="70" s="1"/>
  <c r="O95" i="70"/>
  <c r="F65" i="70" a="1"/>
  <c r="F65" i="70" s="1"/>
  <c r="B139" i="69"/>
  <c r="B130" i="69"/>
  <c r="E130" i="69" s="1" a="1"/>
  <c r="E130" i="69" s="1"/>
  <c r="O95" i="69"/>
  <c r="F65" i="69" a="1"/>
  <c r="F65" i="69" s="1"/>
  <c r="F78" i="69" a="1"/>
  <c r="F78" i="69" s="1"/>
  <c r="O95" i="68"/>
  <c r="F65" i="68" a="1"/>
  <c r="F65" i="68" s="1"/>
  <c r="B179" i="68"/>
  <c r="B88" i="68" s="1" a="1"/>
  <c r="B88" i="68" s="1"/>
  <c r="B164" i="68"/>
  <c r="B72" i="68" s="1" a="1"/>
  <c r="B72" i="68" s="1"/>
  <c r="E161" i="68" a="1"/>
  <c r="E161" i="68" s="1"/>
  <c r="F182" i="68"/>
  <c r="F91" i="68" s="1" a="1"/>
  <c r="F91" i="68" s="1"/>
  <c r="B175" i="68"/>
  <c r="B84" i="68" s="1" a="1"/>
  <c r="B84" i="68" s="1"/>
  <c r="B161" i="68"/>
  <c r="E164" i="68" a="1"/>
  <c r="E164" i="68" s="1"/>
  <c r="E72" i="68" s="1" a="1"/>
  <c r="E72" i="68" s="1"/>
  <c r="L58" i="68"/>
  <c r="B139" i="68"/>
  <c r="B130" i="68"/>
  <c r="E130" i="68" s="1" a="1"/>
  <c r="E130" i="68" s="1"/>
  <c r="F78" i="67" a="1"/>
  <c r="F78" i="67" s="1"/>
  <c r="F78" i="66" a="1"/>
  <c r="F78" i="66" s="1"/>
  <c r="Q44" i="77"/>
  <c r="B17" i="77"/>
  <c r="A18" i="77"/>
  <c r="Z17" i="77" a="1"/>
  <c r="Z17" i="77" s="1"/>
  <c r="S17" i="77" s="1" a="1"/>
  <c r="S17" i="77" s="1"/>
  <c r="Q44" i="76"/>
  <c r="A16" i="76"/>
  <c r="B15" i="76"/>
  <c r="Z15" i="76" a="1"/>
  <c r="Z15" i="76" s="1"/>
  <c r="Z15" i="75" a="1"/>
  <c r="Z15" i="75" s="1"/>
  <c r="Q44" i="75"/>
  <c r="Q171" i="75" s="1"/>
  <c r="S15" i="75" a="1"/>
  <c r="S15" i="75" s="1"/>
  <c r="A17" i="75"/>
  <c r="Z16" i="75" a="1"/>
  <c r="Z16" i="75" s="1"/>
  <c r="S16" i="75" s="1" a="1"/>
  <c r="S16" i="75" s="1"/>
  <c r="B16" i="75"/>
  <c r="Q44" i="74"/>
  <c r="B17" i="74"/>
  <c r="A18" i="74"/>
  <c r="Z17" i="74" a="1"/>
  <c r="Z17" i="74" s="1"/>
  <c r="S17" i="74" s="1" a="1"/>
  <c r="S17" i="74" s="1"/>
  <c r="Q44" i="73"/>
  <c r="B16" i="73"/>
  <c r="A17" i="73"/>
  <c r="Z16" i="73" a="1"/>
  <c r="Z16" i="73" s="1"/>
  <c r="S16" i="73" s="1" a="1"/>
  <c r="S16" i="73" s="1"/>
  <c r="Q44" i="72"/>
  <c r="B16" i="72"/>
  <c r="A17" i="72"/>
  <c r="Z16" i="72" a="1"/>
  <c r="Z16" i="72" s="1"/>
  <c r="S16" i="72" s="1" a="1"/>
  <c r="S16" i="72" s="1"/>
  <c r="Q44" i="71"/>
  <c r="B17" i="71"/>
  <c r="A18" i="71"/>
  <c r="Z17" i="71" a="1"/>
  <c r="Z17" i="71" s="1"/>
  <c r="S17" i="71" s="1" a="1"/>
  <c r="S17" i="71" s="1"/>
  <c r="B16" i="70"/>
  <c r="A17" i="70"/>
  <c r="Z16" i="70" a="1"/>
  <c r="Z16" i="70" s="1"/>
  <c r="S16" i="70" s="1" a="1"/>
  <c r="S16" i="70" s="1"/>
  <c r="Q44" i="70"/>
  <c r="A16" i="69"/>
  <c r="B15" i="69"/>
  <c r="Z15" i="69" a="1"/>
  <c r="Z15" i="69" s="1"/>
  <c r="Q44" i="69"/>
  <c r="B17" i="68"/>
  <c r="A18" i="68"/>
  <c r="Z17" i="68" a="1"/>
  <c r="Z17" i="68" s="1"/>
  <c r="S17" i="68" s="1" a="1"/>
  <c r="S17" i="68" s="1"/>
  <c r="Q44" i="68"/>
  <c r="B17" i="67"/>
  <c r="A18" i="67"/>
  <c r="Z17" i="67" a="1"/>
  <c r="Z17" i="67" s="1"/>
  <c r="S17" i="67" s="1" a="1"/>
  <c r="S17" i="67" s="1"/>
  <c r="Q44" i="67"/>
  <c r="S16" i="67" a="1"/>
  <c r="S16" i="67" s="1"/>
  <c r="S3" i="66" a="1"/>
  <c r="S3" i="66" s="1"/>
  <c r="AB39" i="66" a="1"/>
  <c r="AB39" i="66" s="1"/>
  <c r="AB41" i="66" a="1"/>
  <c r="AB41" i="66" s="1"/>
  <c r="AB33" i="66" a="1"/>
  <c r="AB33" i="66" s="1"/>
  <c r="AB37" i="66" a="1"/>
  <c r="AB37" i="66" s="1"/>
  <c r="AB35" i="66" a="1"/>
  <c r="AB35" i="66" s="1"/>
  <c r="AI19" i="66"/>
  <c r="AI20" i="66"/>
  <c r="H10" i="66" a="1"/>
  <c r="H10" i="66" s="1"/>
  <c r="K10" i="66" a="1"/>
  <c r="K10" i="66" s="1"/>
  <c r="S10" i="66" a="1"/>
  <c r="S10" i="66" s="1"/>
  <c r="AP6" i="66"/>
  <c r="AP7" i="66"/>
  <c r="AP4" i="66"/>
  <c r="Z14" i="66" a="1"/>
  <c r="Z14" i="66" s="1"/>
  <c r="S14" i="66" s="1" a="1"/>
  <c r="S14" i="66" s="1"/>
  <c r="AB16" i="66" a="1"/>
  <c r="AB16" i="66" s="1"/>
  <c r="AA16" i="66" a="1"/>
  <c r="AA16" i="66" s="1"/>
  <c r="AB20" i="66" a="1"/>
  <c r="AB20" i="66" s="1"/>
  <c r="AA20" i="66" a="1"/>
  <c r="AA20" i="66" s="1"/>
  <c r="AB14" i="66" a="1"/>
  <c r="AB14" i="66" s="1"/>
  <c r="AA14" i="66" a="1"/>
  <c r="AA14" i="66" s="1"/>
  <c r="AB22" i="66" a="1"/>
  <c r="AB22" i="66" s="1"/>
  <c r="AA22" i="66" a="1"/>
  <c r="AA22" i="66" s="1"/>
  <c r="AB23" i="66" a="1"/>
  <c r="AB23" i="66" s="1"/>
  <c r="AA23" i="66" a="1"/>
  <c r="AA23" i="66" s="1"/>
  <c r="AB24" i="66" a="1"/>
  <c r="AB24" i="66" s="1"/>
  <c r="AA24" i="66" a="1"/>
  <c r="AA24" i="66" s="1"/>
  <c r="AB25" i="66" a="1"/>
  <c r="AB25" i="66" s="1"/>
  <c r="AA25" i="66" a="1"/>
  <c r="AA25" i="66" s="1"/>
  <c r="AB26" i="66" a="1"/>
  <c r="AB26" i="66" s="1"/>
  <c r="AA26" i="66" a="1"/>
  <c r="AA26" i="66" s="1"/>
  <c r="AB27" i="66" a="1"/>
  <c r="AB27" i="66" s="1"/>
  <c r="AA27" i="66" a="1"/>
  <c r="AA27" i="66" s="1"/>
  <c r="AB28" i="66" a="1"/>
  <c r="AB28" i="66" s="1"/>
  <c r="AA28" i="66" a="1"/>
  <c r="AA28" i="66" s="1"/>
  <c r="AB29" i="66" a="1"/>
  <c r="AB29" i="66" s="1"/>
  <c r="AA29" i="66" a="1"/>
  <c r="AA29" i="66" s="1"/>
  <c r="AB30" i="66" a="1"/>
  <c r="AB30" i="66" s="1"/>
  <c r="AA30" i="66" a="1"/>
  <c r="AA30" i="66" s="1"/>
  <c r="AB31" i="66" a="1"/>
  <c r="AB31" i="66" s="1"/>
  <c r="AA31" i="66" a="1"/>
  <c r="AA31" i="66" s="1"/>
  <c r="I44" i="66"/>
  <c r="AA13" i="66" a="1"/>
  <c r="AA13" i="66" s="1"/>
  <c r="AB13" i="66" a="1"/>
  <c r="AB13" i="66" s="1"/>
  <c r="B14" i="66"/>
  <c r="A15" i="66"/>
  <c r="AA15" i="66" a="1"/>
  <c r="AA15" i="66" s="1"/>
  <c r="AA17" i="66" a="1"/>
  <c r="AA17" i="66" s="1"/>
  <c r="AA18" i="66" a="1"/>
  <c r="AA18" i="66" s="1"/>
  <c r="AA19" i="66" a="1"/>
  <c r="AA19" i="66" s="1"/>
  <c r="AA21" i="66" a="1"/>
  <c r="AA21" i="66" s="1"/>
  <c r="AB32" i="66" a="1"/>
  <c r="AB32" i="66" s="1"/>
  <c r="AB34" i="66" a="1"/>
  <c r="AB34" i="66" s="1"/>
  <c r="AB36" i="66" a="1"/>
  <c r="AB36" i="66" s="1"/>
  <c r="AB38" i="66" a="1"/>
  <c r="AB38" i="66" s="1"/>
  <c r="AB40" i="66" a="1"/>
  <c r="AB40" i="66" s="1"/>
  <c r="AB42" i="66" a="1"/>
  <c r="AB42" i="66" s="1"/>
  <c r="AB43" i="66" a="1"/>
  <c r="AB43" i="66" s="1"/>
  <c r="AA43" i="66" a="1"/>
  <c r="AA43" i="66" s="1"/>
  <c r="Q89" i="75" l="1"/>
  <c r="Q80" i="75"/>
  <c r="Q84" i="75"/>
  <c r="Q74" i="75" a="1"/>
  <c r="Q74" i="75" s="1"/>
  <c r="Q135" i="77"/>
  <c r="Q171" i="77"/>
  <c r="Q80" i="77" s="1"/>
  <c r="B108" i="77"/>
  <c r="B78" i="77" s="1" a="1"/>
  <c r="B78" i="77" s="1"/>
  <c r="B99" i="77"/>
  <c r="O65" i="77" a="1"/>
  <c r="O65" i="77" s="1"/>
  <c r="B108" i="76"/>
  <c r="B78" i="76" s="1" a="1"/>
  <c r="B78" i="76" s="1"/>
  <c r="B99" i="76"/>
  <c r="O65" i="76" a="1"/>
  <c r="O65" i="76" s="1"/>
  <c r="B108" i="75"/>
  <c r="B78" i="75" s="1" a="1"/>
  <c r="B78" i="75" s="1"/>
  <c r="B99" i="75"/>
  <c r="O65" i="75" a="1"/>
  <c r="O65" i="75" s="1"/>
  <c r="B108" i="74"/>
  <c r="B78" i="74" s="1" a="1"/>
  <c r="B78" i="74" s="1"/>
  <c r="B99" i="74"/>
  <c r="O65" i="74" a="1"/>
  <c r="O65" i="74" s="1"/>
  <c r="B108" i="73"/>
  <c r="B78" i="73" s="1" a="1"/>
  <c r="B78" i="73" s="1"/>
  <c r="B99" i="73"/>
  <c r="O65" i="73" a="1"/>
  <c r="O65" i="73" s="1"/>
  <c r="B108" i="72"/>
  <c r="B78" i="72" s="1" a="1"/>
  <c r="B78" i="72" s="1"/>
  <c r="B99" i="72"/>
  <c r="O65" i="72" a="1"/>
  <c r="O65" i="72" s="1"/>
  <c r="B108" i="71"/>
  <c r="B78" i="71" s="1" a="1"/>
  <c r="B78" i="71" s="1"/>
  <c r="B99" i="71"/>
  <c r="O65" i="71" a="1"/>
  <c r="O65" i="71" s="1"/>
  <c r="B108" i="70"/>
  <c r="B78" i="70" s="1" a="1"/>
  <c r="B78" i="70" s="1"/>
  <c r="B99" i="70"/>
  <c r="O65" i="70" a="1"/>
  <c r="O65" i="70" s="1"/>
  <c r="B108" i="69"/>
  <c r="B78" i="69" s="1" a="1"/>
  <c r="B78" i="69" s="1"/>
  <c r="B99" i="69"/>
  <c r="O65" i="69" a="1"/>
  <c r="O65" i="69" s="1"/>
  <c r="B108" i="68"/>
  <c r="B78" i="68" s="1" a="1"/>
  <c r="B78" i="68" s="1"/>
  <c r="B99" i="68"/>
  <c r="O65" i="68" a="1"/>
  <c r="O65" i="68" s="1"/>
  <c r="B18" i="77"/>
  <c r="A19" i="77"/>
  <c r="Z18" i="77" a="1"/>
  <c r="Z18" i="77" s="1"/>
  <c r="S18" i="77" s="1" a="1"/>
  <c r="S18" i="77" s="1"/>
  <c r="S15" i="76" a="1"/>
  <c r="S15" i="76" s="1"/>
  <c r="A17" i="76"/>
  <c r="Z16" i="76" a="1"/>
  <c r="Z16" i="76" s="1"/>
  <c r="S16" i="76" s="1" a="1"/>
  <c r="S16" i="76" s="1"/>
  <c r="B16" i="76"/>
  <c r="A18" i="75"/>
  <c r="Z17" i="75" a="1"/>
  <c r="Z17" i="75" s="1"/>
  <c r="S17" i="75" s="1" a="1"/>
  <c r="S17" i="75" s="1"/>
  <c r="B17" i="75"/>
  <c r="B18" i="74"/>
  <c r="A19" i="74"/>
  <c r="Z18" i="74" a="1"/>
  <c r="Z18" i="74" s="1"/>
  <c r="S18" i="74" s="1" a="1"/>
  <c r="S18" i="74" s="1"/>
  <c r="B17" i="73"/>
  <c r="A18" i="73"/>
  <c r="Z17" i="73" a="1"/>
  <c r="Z17" i="73" s="1"/>
  <c r="A18" i="72"/>
  <c r="Z17" i="72" a="1"/>
  <c r="Z17" i="72" s="1"/>
  <c r="S17" i="72" s="1" a="1"/>
  <c r="S17" i="72" s="1"/>
  <c r="B17" i="72"/>
  <c r="B18" i="71"/>
  <c r="A19" i="71"/>
  <c r="Z18" i="71" a="1"/>
  <c r="Z18" i="71" s="1"/>
  <c r="S18" i="71" s="1" a="1"/>
  <c r="S18" i="71" s="1"/>
  <c r="A18" i="70"/>
  <c r="Z17" i="70" a="1"/>
  <c r="Z17" i="70" s="1"/>
  <c r="S17" i="70" s="1" a="1"/>
  <c r="S17" i="70" s="1"/>
  <c r="B17" i="70"/>
  <c r="S15" i="69" a="1"/>
  <c r="S15" i="69" s="1"/>
  <c r="A17" i="69"/>
  <c r="Z16" i="69" a="1"/>
  <c r="Z16" i="69" s="1"/>
  <c r="S16" i="69" s="1" a="1"/>
  <c r="S16" i="69" s="1"/>
  <c r="B16" i="69"/>
  <c r="B18" i="68"/>
  <c r="A19" i="68"/>
  <c r="Z18" i="68" a="1"/>
  <c r="Z18" i="68" s="1"/>
  <c r="S18" i="68" s="1" a="1"/>
  <c r="S18" i="68" s="1"/>
  <c r="B18" i="67"/>
  <c r="A19" i="67"/>
  <c r="Z18" i="67" a="1"/>
  <c r="Z18" i="67" s="1"/>
  <c r="S18" i="67" s="1" a="1"/>
  <c r="S18" i="67" s="1"/>
  <c r="AI14" i="66"/>
  <c r="K44" i="66"/>
  <c r="H44" i="66" s="1"/>
  <c r="A16" i="66"/>
  <c r="B15" i="66"/>
  <c r="Z15" i="66" a="1"/>
  <c r="Z15" i="66" s="1"/>
  <c r="AI13" i="66"/>
  <c r="S13" i="66" a="1"/>
  <c r="S13" i="66" s="1"/>
  <c r="Q84" i="77" l="1"/>
  <c r="Q74" i="77" a="1"/>
  <c r="Q74" i="77" s="1"/>
  <c r="Q89" i="77"/>
  <c r="E99" i="77" a="1"/>
  <c r="E99" i="77" s="1"/>
  <c r="E69" i="77" s="1" a="1"/>
  <c r="E69" i="77" s="1"/>
  <c r="B69" i="77" a="1"/>
  <c r="B69" i="77" s="1"/>
  <c r="E99" i="76" a="1"/>
  <c r="E99" i="76" s="1"/>
  <c r="E69" i="76" s="1" a="1"/>
  <c r="E69" i="76" s="1"/>
  <c r="B69" i="76" a="1"/>
  <c r="B69" i="76" s="1"/>
  <c r="E99" i="75" a="1"/>
  <c r="E99" i="75" s="1"/>
  <c r="E69" i="75" s="1" a="1"/>
  <c r="E69" i="75" s="1"/>
  <c r="B69" i="75" a="1"/>
  <c r="B69" i="75" s="1"/>
  <c r="E99" i="74" a="1"/>
  <c r="E99" i="74" s="1"/>
  <c r="E69" i="74" s="1" a="1"/>
  <c r="E69" i="74" s="1"/>
  <c r="B69" i="74" a="1"/>
  <c r="B69" i="74" s="1"/>
  <c r="E99" i="73" a="1"/>
  <c r="E99" i="73" s="1"/>
  <c r="E69" i="73" s="1" a="1"/>
  <c r="E69" i="73" s="1"/>
  <c r="B69" i="73" a="1"/>
  <c r="B69" i="73" s="1"/>
  <c r="E99" i="72" a="1"/>
  <c r="E99" i="72" s="1"/>
  <c r="E69" i="72" s="1" a="1"/>
  <c r="E69" i="72" s="1"/>
  <c r="B69" i="72" a="1"/>
  <c r="B69" i="72" s="1"/>
  <c r="E99" i="71" a="1"/>
  <c r="E99" i="71" s="1"/>
  <c r="E69" i="71" s="1" a="1"/>
  <c r="E69" i="71" s="1"/>
  <c r="B69" i="71" a="1"/>
  <c r="B69" i="71" s="1"/>
  <c r="E99" i="70" a="1"/>
  <c r="E99" i="70" s="1"/>
  <c r="E69" i="70" s="1" a="1"/>
  <c r="E69" i="70" s="1"/>
  <c r="B69" i="70" a="1"/>
  <c r="B69" i="70" s="1"/>
  <c r="E99" i="69" a="1"/>
  <c r="E99" i="69" s="1"/>
  <c r="E69" i="69" s="1" a="1"/>
  <c r="E69" i="69" s="1"/>
  <c r="B69" i="69" a="1"/>
  <c r="B69" i="69" s="1"/>
  <c r="E99" i="68" a="1"/>
  <c r="E99" i="68" s="1"/>
  <c r="E69" i="68" s="1" a="1"/>
  <c r="E69" i="68" s="1"/>
  <c r="B69" i="68" a="1"/>
  <c r="B69" i="68" s="1"/>
  <c r="A20" i="77"/>
  <c r="B19" i="77"/>
  <c r="Z19" i="77" a="1"/>
  <c r="Z19" i="77" s="1"/>
  <c r="S19" i="77" s="1" a="1"/>
  <c r="S19" i="77" s="1"/>
  <c r="A18" i="76"/>
  <c r="Z17" i="76" a="1"/>
  <c r="Z17" i="76" s="1"/>
  <c r="S17" i="76" s="1" a="1"/>
  <c r="S17" i="76" s="1"/>
  <c r="B17" i="76"/>
  <c r="A19" i="75"/>
  <c r="Z18" i="75" a="1"/>
  <c r="Z18" i="75" s="1"/>
  <c r="B18" i="75"/>
  <c r="A20" i="74"/>
  <c r="B19" i="74"/>
  <c r="Z19" i="74" a="1"/>
  <c r="Z19" i="74" s="1"/>
  <c r="S19" i="74" s="1" a="1"/>
  <c r="S19" i="74" s="1"/>
  <c r="S17" i="73" a="1"/>
  <c r="S17" i="73" s="1"/>
  <c r="B18" i="73"/>
  <c r="A19" i="73"/>
  <c r="Z18" i="73" a="1"/>
  <c r="Z18" i="73" s="1"/>
  <c r="S18" i="73" s="1" a="1"/>
  <c r="S18" i="73" s="1"/>
  <c r="B18" i="72"/>
  <c r="A19" i="72"/>
  <c r="Z18" i="72" a="1"/>
  <c r="Z18" i="72" s="1"/>
  <c r="S18" i="72" s="1" a="1"/>
  <c r="S18" i="72" s="1"/>
  <c r="A20" i="71"/>
  <c r="B19" i="71"/>
  <c r="Z19" i="71" a="1"/>
  <c r="Z19" i="71" s="1"/>
  <c r="S19" i="71" s="1" a="1"/>
  <c r="S19" i="71" s="1"/>
  <c r="A19" i="70"/>
  <c r="Z18" i="70" a="1"/>
  <c r="Z18" i="70" s="1"/>
  <c r="S18" i="70" s="1" a="1"/>
  <c r="S18" i="70" s="1"/>
  <c r="B18" i="70"/>
  <c r="A18" i="69"/>
  <c r="Z17" i="69" a="1"/>
  <c r="Z17" i="69" s="1"/>
  <c r="S17" i="69" s="1" a="1"/>
  <c r="S17" i="69" s="1"/>
  <c r="B17" i="69"/>
  <c r="A20" i="68"/>
  <c r="B19" i="68"/>
  <c r="Z19" i="68" a="1"/>
  <c r="Z19" i="68" s="1"/>
  <c r="S19" i="68" s="1" a="1"/>
  <c r="S19" i="68" s="1"/>
  <c r="A20" i="67"/>
  <c r="B19" i="67"/>
  <c r="Z19" i="67" a="1"/>
  <c r="Z19" i="67" s="1"/>
  <c r="S15" i="66" a="1"/>
  <c r="S15" i="66" s="1"/>
  <c r="Z16" i="66" a="1"/>
  <c r="Z16" i="66" s="1"/>
  <c r="S16" i="66" s="1" a="1"/>
  <c r="S16" i="66" s="1"/>
  <c r="A17" i="66"/>
  <c r="B16" i="66"/>
  <c r="Z20" i="77" l="1" a="1"/>
  <c r="Z20" i="77" s="1"/>
  <c r="S20" i="77" s="1" a="1"/>
  <c r="S20" i="77" s="1"/>
  <c r="A21" i="77"/>
  <c r="B20" i="77"/>
  <c r="A19" i="76"/>
  <c r="Z18" i="76" a="1"/>
  <c r="Z18" i="76" s="1"/>
  <c r="S18" i="76" s="1" a="1"/>
  <c r="S18" i="76" s="1"/>
  <c r="B18" i="76"/>
  <c r="A20" i="75"/>
  <c r="Z19" i="75" a="1"/>
  <c r="Z19" i="75" s="1"/>
  <c r="S19" i="75" s="1" a="1"/>
  <c r="S19" i="75" s="1"/>
  <c r="B19" i="75"/>
  <c r="S18" i="75" a="1"/>
  <c r="S18" i="75" s="1"/>
  <c r="Z20" i="74" a="1"/>
  <c r="Z20" i="74" s="1"/>
  <c r="S20" i="74" s="1" a="1"/>
  <c r="S20" i="74" s="1"/>
  <c r="A21" i="74"/>
  <c r="B20" i="74"/>
  <c r="A20" i="73"/>
  <c r="B19" i="73"/>
  <c r="Z19" i="73" a="1"/>
  <c r="Z19" i="73" s="1"/>
  <c r="S19" i="73" s="1" a="1"/>
  <c r="S19" i="73" s="1"/>
  <c r="Z19" i="72" a="1"/>
  <c r="Z19" i="72" s="1"/>
  <c r="S19" i="72" s="1" a="1"/>
  <c r="S19" i="72" s="1"/>
  <c r="A20" i="72"/>
  <c r="B19" i="72"/>
  <c r="Z20" i="71" a="1"/>
  <c r="Z20" i="71" s="1"/>
  <c r="S20" i="71" s="1" a="1"/>
  <c r="S20" i="71" s="1"/>
  <c r="A21" i="71"/>
  <c r="B20" i="71"/>
  <c r="Z19" i="70" a="1"/>
  <c r="Z19" i="70" s="1"/>
  <c r="S19" i="70" s="1" a="1"/>
  <c r="S19" i="70" s="1"/>
  <c r="A20" i="70"/>
  <c r="B19" i="70"/>
  <c r="A19" i="69"/>
  <c r="Z18" i="69" a="1"/>
  <c r="Z18" i="69" s="1"/>
  <c r="S18" i="69" s="1" a="1"/>
  <c r="S18" i="69" s="1"/>
  <c r="B18" i="69"/>
  <c r="Z20" i="68" a="1"/>
  <c r="Z20" i="68" s="1"/>
  <c r="S20" i="68" s="1" a="1"/>
  <c r="S20" i="68" s="1"/>
  <c r="A21" i="68"/>
  <c r="B20" i="68"/>
  <c r="S19" i="67" a="1"/>
  <c r="S19" i="67" s="1"/>
  <c r="Z20" i="67" a="1"/>
  <c r="Z20" i="67" s="1"/>
  <c r="S20" i="67" s="1" a="1"/>
  <c r="S20" i="67" s="1"/>
  <c r="A21" i="67"/>
  <c r="B20" i="67"/>
  <c r="B17" i="66"/>
  <c r="A18" i="66"/>
  <c r="Z17" i="66" a="1"/>
  <c r="Z17" i="66" s="1"/>
  <c r="S17" i="66" s="1" a="1"/>
  <c r="S17" i="66" s="1"/>
  <c r="B21" i="77" l="1"/>
  <c r="A22" i="77"/>
  <c r="Z21" i="77" a="1"/>
  <c r="Z21" i="77" s="1"/>
  <c r="S21" i="77" s="1" a="1"/>
  <c r="S21" i="77" s="1"/>
  <c r="Z19" i="76" a="1"/>
  <c r="Z19" i="76" s="1"/>
  <c r="S19" i="76" s="1" a="1"/>
  <c r="S19" i="76" s="1"/>
  <c r="A20" i="76"/>
  <c r="B19" i="76"/>
  <c r="Z20" i="75" a="1"/>
  <c r="Z20" i="75" s="1"/>
  <c r="S20" i="75" s="1" a="1"/>
  <c r="S20" i="75" s="1"/>
  <c r="A21" i="75"/>
  <c r="B20" i="75"/>
  <c r="B21" i="74"/>
  <c r="A22" i="74"/>
  <c r="Z21" i="74" a="1"/>
  <c r="Z21" i="74" s="1"/>
  <c r="S21" i="74" s="1" a="1"/>
  <c r="S21" i="74" s="1"/>
  <c r="Z20" i="73" a="1"/>
  <c r="Z20" i="73" s="1"/>
  <c r="S20" i="73" s="1" a="1"/>
  <c r="S20" i="73" s="1"/>
  <c r="A21" i="73"/>
  <c r="B20" i="73"/>
  <c r="A21" i="72"/>
  <c r="B20" i="72"/>
  <c r="Z20" i="72" a="1"/>
  <c r="Z20" i="72" s="1"/>
  <c r="S20" i="72" s="1" a="1"/>
  <c r="S20" i="72" s="1"/>
  <c r="B21" i="71"/>
  <c r="A22" i="71"/>
  <c r="Z21" i="71" a="1"/>
  <c r="Z21" i="71" s="1"/>
  <c r="S21" i="71" s="1" a="1"/>
  <c r="S21" i="71" s="1"/>
  <c r="A21" i="70"/>
  <c r="B20" i="70"/>
  <c r="Z20" i="70" a="1"/>
  <c r="Z20" i="70" s="1"/>
  <c r="S20" i="70" s="1" a="1"/>
  <c r="S20" i="70" s="1"/>
  <c r="Z19" i="69" a="1"/>
  <c r="Z19" i="69" s="1"/>
  <c r="S19" i="69" s="1" a="1"/>
  <c r="S19" i="69" s="1"/>
  <c r="A20" i="69"/>
  <c r="B19" i="69"/>
  <c r="B21" i="68"/>
  <c r="A22" i="68"/>
  <c r="Z21" i="68" a="1"/>
  <c r="Z21" i="68" s="1"/>
  <c r="S21" i="68" s="1" a="1"/>
  <c r="S21" i="68" s="1"/>
  <c r="B21" i="67"/>
  <c r="A22" i="67"/>
  <c r="Z21" i="67" a="1"/>
  <c r="Z21" i="67" s="1"/>
  <c r="S21" i="67" s="1" a="1"/>
  <c r="S21" i="67" s="1"/>
  <c r="B18" i="66"/>
  <c r="A19" i="66"/>
  <c r="Z18" i="66" a="1"/>
  <c r="Z18" i="66" s="1"/>
  <c r="B22" i="77" l="1"/>
  <c r="A23" i="77"/>
  <c r="Z22" i="77" a="1"/>
  <c r="Z22" i="77" s="1"/>
  <c r="S22" i="77" s="1" a="1"/>
  <c r="S22" i="77" s="1"/>
  <c r="A21" i="76"/>
  <c r="B20" i="76"/>
  <c r="Z20" i="76" a="1"/>
  <c r="Z20" i="76" s="1"/>
  <c r="S20" i="76" s="1" a="1"/>
  <c r="S20" i="76" s="1"/>
  <c r="B21" i="75"/>
  <c r="A22" i="75"/>
  <c r="Z21" i="75" a="1"/>
  <c r="Z21" i="75" s="1"/>
  <c r="S21" i="75" s="1" a="1"/>
  <c r="S21" i="75" s="1"/>
  <c r="B22" i="74"/>
  <c r="A23" i="74"/>
  <c r="Z22" i="74" a="1"/>
  <c r="Z22" i="74" s="1"/>
  <c r="S22" i="74" s="1" a="1"/>
  <c r="S22" i="74" s="1"/>
  <c r="B21" i="73"/>
  <c r="A22" i="73"/>
  <c r="Z21" i="73" a="1"/>
  <c r="Z21" i="73" s="1"/>
  <c r="S21" i="73" s="1" a="1"/>
  <c r="S21" i="73" s="1"/>
  <c r="Z21" i="72" a="1"/>
  <c r="Z21" i="72" s="1"/>
  <c r="S21" i="72" s="1" a="1"/>
  <c r="S21" i="72" s="1"/>
  <c r="B21" i="72"/>
  <c r="A22" i="72"/>
  <c r="B22" i="71"/>
  <c r="A23" i="71"/>
  <c r="Z22" i="71" a="1"/>
  <c r="Z22" i="71" s="1"/>
  <c r="S22" i="71" s="1" a="1"/>
  <c r="S22" i="71" s="1"/>
  <c r="A22" i="70"/>
  <c r="Z21" i="70" a="1"/>
  <c r="Z21" i="70" s="1"/>
  <c r="S21" i="70" s="1" a="1"/>
  <c r="S21" i="70" s="1"/>
  <c r="B21" i="70"/>
  <c r="A21" i="69"/>
  <c r="B20" i="69"/>
  <c r="Z20" i="69" a="1"/>
  <c r="Z20" i="69" s="1"/>
  <c r="S20" i="69" s="1" a="1"/>
  <c r="S20" i="69" s="1"/>
  <c r="B22" i="68"/>
  <c r="A23" i="68"/>
  <c r="Z22" i="68" a="1"/>
  <c r="Z22" i="68" s="1"/>
  <c r="S22" i="68" s="1" a="1"/>
  <c r="S22" i="68" s="1"/>
  <c r="B22" i="67"/>
  <c r="A23" i="67"/>
  <c r="Z22" i="67" a="1"/>
  <c r="Z22" i="67" s="1"/>
  <c r="S22" i="67" s="1" a="1"/>
  <c r="S22" i="67" s="1"/>
  <c r="S18" i="66" a="1"/>
  <c r="S18" i="66" s="1"/>
  <c r="A20" i="66"/>
  <c r="B19" i="66"/>
  <c r="Z19" i="66" a="1"/>
  <c r="Z19" i="66" s="1"/>
  <c r="S19" i="66" s="1" a="1"/>
  <c r="S19" i="66" s="1"/>
  <c r="B23" i="77" l="1"/>
  <c r="A24" i="77"/>
  <c r="Z23" i="77" a="1"/>
  <c r="Z23" i="77" s="1"/>
  <c r="S23" i="77" s="1" a="1"/>
  <c r="S23" i="77" s="1"/>
  <c r="A22" i="76"/>
  <c r="Z21" i="76" a="1"/>
  <c r="Z21" i="76" s="1"/>
  <c r="S21" i="76" s="1" a="1"/>
  <c r="S21" i="76" s="1"/>
  <c r="B21" i="76"/>
  <c r="B22" i="75"/>
  <c r="Z22" i="75" a="1"/>
  <c r="Z22" i="75" s="1"/>
  <c r="S22" i="75" s="1" a="1"/>
  <c r="S22" i="75" s="1"/>
  <c r="A23" i="75"/>
  <c r="B23" i="74"/>
  <c r="A24" i="74"/>
  <c r="Z23" i="74" a="1"/>
  <c r="Z23" i="74" s="1"/>
  <c r="S23" i="74" s="1" a="1"/>
  <c r="S23" i="74" s="1"/>
  <c r="B22" i="73"/>
  <c r="Z22" i="73" a="1"/>
  <c r="Z22" i="73" s="1"/>
  <c r="S22" i="73" s="1" a="1"/>
  <c r="S22" i="73" s="1"/>
  <c r="A23" i="73"/>
  <c r="A23" i="72"/>
  <c r="Z22" i="72" a="1"/>
  <c r="Z22" i="72" s="1"/>
  <c r="S22" i="72" s="1" a="1"/>
  <c r="S22" i="72" s="1"/>
  <c r="B22" i="72"/>
  <c r="B23" i="71"/>
  <c r="A24" i="71"/>
  <c r="Z23" i="71" a="1"/>
  <c r="Z23" i="71" s="1"/>
  <c r="S23" i="71" s="1" a="1"/>
  <c r="S23" i="71" s="1"/>
  <c r="A23" i="70"/>
  <c r="Z22" i="70" a="1"/>
  <c r="Z22" i="70" s="1"/>
  <c r="S22" i="70" s="1" a="1"/>
  <c r="S22" i="70" s="1"/>
  <c r="B22" i="70"/>
  <c r="A22" i="69"/>
  <c r="Z21" i="69" a="1"/>
  <c r="Z21" i="69" s="1"/>
  <c r="S21" i="69" s="1" a="1"/>
  <c r="S21" i="69" s="1"/>
  <c r="B21" i="69"/>
  <c r="B23" i="68"/>
  <c r="A24" i="68"/>
  <c r="Z23" i="68" a="1"/>
  <c r="Z23" i="68" s="1"/>
  <c r="S23" i="68" s="1" a="1"/>
  <c r="S23" i="68" s="1"/>
  <c r="B23" i="67"/>
  <c r="A24" i="67"/>
  <c r="Z23" i="67" a="1"/>
  <c r="Z23" i="67" s="1"/>
  <c r="S23" i="67" s="1" a="1"/>
  <c r="S23" i="67" s="1"/>
  <c r="Z20" i="66" a="1"/>
  <c r="Z20" i="66" s="1"/>
  <c r="S20" i="66" s="1" a="1"/>
  <c r="S20" i="66" s="1"/>
  <c r="A21" i="66"/>
  <c r="B20" i="66"/>
  <c r="B24" i="77" l="1"/>
  <c r="A25" i="77"/>
  <c r="Z24" i="77" a="1"/>
  <c r="Z24" i="77" s="1"/>
  <c r="S24" i="77" s="1" a="1"/>
  <c r="S24" i="77" s="1"/>
  <c r="A23" i="76"/>
  <c r="Z22" i="76" a="1"/>
  <c r="Z22" i="76" s="1"/>
  <c r="S22" i="76" s="1" a="1"/>
  <c r="S22" i="76" s="1"/>
  <c r="B22" i="76"/>
  <c r="B23" i="75"/>
  <c r="A24" i="75"/>
  <c r="Z23" i="75" a="1"/>
  <c r="Z23" i="75" s="1"/>
  <c r="S23" i="75" s="1" a="1"/>
  <c r="S23" i="75" s="1"/>
  <c r="B24" i="74"/>
  <c r="A25" i="74"/>
  <c r="Z24" i="74" a="1"/>
  <c r="Z24" i="74" s="1"/>
  <c r="S24" i="74" s="1" a="1"/>
  <c r="S24" i="74" s="1"/>
  <c r="B23" i="73"/>
  <c r="A24" i="73"/>
  <c r="Z23" i="73" a="1"/>
  <c r="Z23" i="73" s="1"/>
  <c r="S23" i="73" s="1" a="1"/>
  <c r="S23" i="73" s="1"/>
  <c r="A24" i="72"/>
  <c r="Z23" i="72" a="1"/>
  <c r="Z23" i="72" s="1"/>
  <c r="S23" i="72" s="1" a="1"/>
  <c r="S23" i="72" s="1"/>
  <c r="B23" i="72"/>
  <c r="B24" i="71"/>
  <c r="A25" i="71"/>
  <c r="Z24" i="71" a="1"/>
  <c r="Z24" i="71" s="1"/>
  <c r="S24" i="71" s="1" a="1"/>
  <c r="S24" i="71" s="1"/>
  <c r="A24" i="70"/>
  <c r="Z23" i="70" a="1"/>
  <c r="Z23" i="70" s="1"/>
  <c r="S23" i="70" s="1" a="1"/>
  <c r="S23" i="70" s="1"/>
  <c r="B23" i="70"/>
  <c r="A23" i="69"/>
  <c r="Z22" i="69" a="1"/>
  <c r="Z22" i="69" s="1"/>
  <c r="S22" i="69" s="1" a="1"/>
  <c r="S22" i="69" s="1"/>
  <c r="B22" i="69"/>
  <c r="B24" i="68"/>
  <c r="A25" i="68"/>
  <c r="Z24" i="68" a="1"/>
  <c r="Z24" i="68" s="1"/>
  <c r="S24" i="68" s="1" a="1"/>
  <c r="S24" i="68" s="1"/>
  <c r="B24" i="67"/>
  <c r="Z24" i="67" a="1"/>
  <c r="Z24" i="67" s="1"/>
  <c r="S24" i="67" s="1" a="1"/>
  <c r="S24" i="67" s="1"/>
  <c r="A25" i="67"/>
  <c r="A22" i="66"/>
  <c r="B21" i="66"/>
  <c r="Z21" i="66" a="1"/>
  <c r="Z21" i="66" s="1"/>
  <c r="S21" i="66" s="1" a="1"/>
  <c r="S21" i="66" s="1"/>
  <c r="B25" i="77" l="1"/>
  <c r="A26" i="77"/>
  <c r="Z25" i="77" a="1"/>
  <c r="Z25" i="77" s="1"/>
  <c r="S25" i="77" s="1" a="1"/>
  <c r="S25" i="77" s="1"/>
  <c r="A24" i="76"/>
  <c r="Z23" i="76" a="1"/>
  <c r="Z23" i="76" s="1"/>
  <c r="S23" i="76" s="1" a="1"/>
  <c r="S23" i="76" s="1"/>
  <c r="B23" i="76"/>
  <c r="B24" i="75"/>
  <c r="Z24" i="75" a="1"/>
  <c r="Z24" i="75" s="1"/>
  <c r="S24" i="75" s="1" a="1"/>
  <c r="S24" i="75" s="1"/>
  <c r="A25" i="75"/>
  <c r="B25" i="74"/>
  <c r="A26" i="74"/>
  <c r="Z25" i="74" a="1"/>
  <c r="Z25" i="74" s="1"/>
  <c r="S25" i="74" s="1" a="1"/>
  <c r="S25" i="74" s="1"/>
  <c r="B24" i="73"/>
  <c r="Z24" i="73" a="1"/>
  <c r="Z24" i="73" s="1"/>
  <c r="S24" i="73" s="1" a="1"/>
  <c r="S24" i="73" s="1"/>
  <c r="A25" i="73"/>
  <c r="A25" i="72"/>
  <c r="Z24" i="72" a="1"/>
  <c r="Z24" i="72" s="1"/>
  <c r="S24" i="72" s="1" a="1"/>
  <c r="S24" i="72" s="1"/>
  <c r="B24" i="72"/>
  <c r="B25" i="71"/>
  <c r="A26" i="71"/>
  <c r="Z25" i="71" a="1"/>
  <c r="Z25" i="71" s="1"/>
  <c r="S25" i="71" s="1" a="1"/>
  <c r="S25" i="71" s="1"/>
  <c r="A25" i="70"/>
  <c r="Z24" i="70" a="1"/>
  <c r="Z24" i="70" s="1"/>
  <c r="S24" i="70" s="1" a="1"/>
  <c r="S24" i="70" s="1"/>
  <c r="B24" i="70"/>
  <c r="A24" i="69"/>
  <c r="Z23" i="69" a="1"/>
  <c r="Z23" i="69" s="1"/>
  <c r="S23" i="69" s="1" a="1"/>
  <c r="S23" i="69" s="1"/>
  <c r="B23" i="69"/>
  <c r="B25" i="68"/>
  <c r="A26" i="68"/>
  <c r="Z25" i="68" a="1"/>
  <c r="Z25" i="68" s="1"/>
  <c r="S25" i="68" s="1" a="1"/>
  <c r="S25" i="68" s="1"/>
  <c r="B25" i="67"/>
  <c r="A26" i="67"/>
  <c r="Z25" i="67" a="1"/>
  <c r="Z25" i="67" s="1"/>
  <c r="S25" i="67" s="1" a="1"/>
  <c r="S25" i="67" s="1"/>
  <c r="A23" i="66"/>
  <c r="Z22" i="66" a="1"/>
  <c r="Z22" i="66" s="1"/>
  <c r="S22" i="66" s="1" a="1"/>
  <c r="S22" i="66" s="1"/>
  <c r="B22" i="66"/>
  <c r="B26" i="77" l="1"/>
  <c r="A27" i="77"/>
  <c r="Z26" i="77" a="1"/>
  <c r="Z26" i="77" s="1"/>
  <c r="S26" i="77" s="1" a="1"/>
  <c r="S26" i="77" s="1"/>
  <c r="A25" i="76"/>
  <c r="Z24" i="76" a="1"/>
  <c r="Z24" i="76" s="1"/>
  <c r="S24" i="76" s="1" a="1"/>
  <c r="S24" i="76" s="1"/>
  <c r="B24" i="76"/>
  <c r="B25" i="75"/>
  <c r="A26" i="75"/>
  <c r="Z25" i="75" a="1"/>
  <c r="Z25" i="75" s="1"/>
  <c r="S25" i="75" s="1" a="1"/>
  <c r="S25" i="75" s="1"/>
  <c r="B26" i="74"/>
  <c r="A27" i="74"/>
  <c r="Z26" i="74" a="1"/>
  <c r="Z26" i="74" s="1"/>
  <c r="S26" i="74" s="1" a="1"/>
  <c r="S26" i="74" s="1"/>
  <c r="B25" i="73"/>
  <c r="A26" i="73"/>
  <c r="Z25" i="73" a="1"/>
  <c r="Z25" i="73" s="1"/>
  <c r="S25" i="73" s="1" a="1"/>
  <c r="S25" i="73" s="1"/>
  <c r="A26" i="72"/>
  <c r="Z25" i="72" a="1"/>
  <c r="Z25" i="72" s="1"/>
  <c r="S25" i="72" s="1" a="1"/>
  <c r="S25" i="72" s="1"/>
  <c r="B25" i="72"/>
  <c r="B26" i="71"/>
  <c r="A27" i="71"/>
  <c r="Z26" i="71" a="1"/>
  <c r="Z26" i="71" s="1"/>
  <c r="S26" i="71" s="1" a="1"/>
  <c r="S26" i="71" s="1"/>
  <c r="A26" i="70"/>
  <c r="Z25" i="70" a="1"/>
  <c r="Z25" i="70" s="1"/>
  <c r="S25" i="70" s="1" a="1"/>
  <c r="S25" i="70" s="1"/>
  <c r="B25" i="70"/>
  <c r="A25" i="69"/>
  <c r="Z24" i="69" a="1"/>
  <c r="Z24" i="69" s="1"/>
  <c r="S24" i="69" s="1" a="1"/>
  <c r="S24" i="69" s="1"/>
  <c r="B24" i="69"/>
  <c r="B26" i="68"/>
  <c r="A27" i="68"/>
  <c r="Z26" i="68" a="1"/>
  <c r="Z26" i="68" s="1"/>
  <c r="S26" i="68" s="1" a="1"/>
  <c r="S26" i="68" s="1"/>
  <c r="B26" i="67"/>
  <c r="A27" i="67"/>
  <c r="Z26" i="67" a="1"/>
  <c r="Z26" i="67" s="1"/>
  <c r="S26" i="67" s="1" a="1"/>
  <c r="S26" i="67" s="1"/>
  <c r="A24" i="66"/>
  <c r="Z23" i="66" a="1"/>
  <c r="Z23" i="66" s="1"/>
  <c r="S23" i="66" s="1" a="1"/>
  <c r="S23" i="66" s="1"/>
  <c r="B23" i="66"/>
  <c r="B27" i="77" l="1"/>
  <c r="A28" i="77"/>
  <c r="Z27" i="77" a="1"/>
  <c r="Z27" i="77" s="1"/>
  <c r="S27" i="77" s="1" a="1"/>
  <c r="S27" i="77" s="1"/>
  <c r="A26" i="76"/>
  <c r="Z25" i="76" a="1"/>
  <c r="Z25" i="76" s="1"/>
  <c r="S25" i="76" s="1" a="1"/>
  <c r="S25" i="76" s="1"/>
  <c r="B25" i="76"/>
  <c r="B26" i="75"/>
  <c r="Z26" i="75" a="1"/>
  <c r="Z26" i="75" s="1"/>
  <c r="S26" i="75" s="1" a="1"/>
  <c r="S26" i="75" s="1"/>
  <c r="A27" i="75"/>
  <c r="B27" i="74"/>
  <c r="A28" i="74"/>
  <c r="Z27" i="74" a="1"/>
  <c r="Z27" i="74" s="1"/>
  <c r="S27" i="74" s="1" a="1"/>
  <c r="S27" i="74" s="1"/>
  <c r="B26" i="73"/>
  <c r="Z26" i="73" a="1"/>
  <c r="Z26" i="73" s="1"/>
  <c r="S26" i="73" s="1" a="1"/>
  <c r="S26" i="73" s="1"/>
  <c r="A27" i="73"/>
  <c r="A27" i="72"/>
  <c r="Z26" i="72" a="1"/>
  <c r="Z26" i="72" s="1"/>
  <c r="S26" i="72" s="1" a="1"/>
  <c r="S26" i="72" s="1"/>
  <c r="B26" i="72"/>
  <c r="B27" i="71"/>
  <c r="A28" i="71"/>
  <c r="Z27" i="71" a="1"/>
  <c r="Z27" i="71" s="1"/>
  <c r="S27" i="71" s="1" a="1"/>
  <c r="S27" i="71" s="1"/>
  <c r="A27" i="70"/>
  <c r="Z26" i="70" a="1"/>
  <c r="Z26" i="70" s="1"/>
  <c r="S26" i="70" s="1" a="1"/>
  <c r="S26" i="70" s="1"/>
  <c r="B26" i="70"/>
  <c r="A26" i="69"/>
  <c r="Z25" i="69" a="1"/>
  <c r="Z25" i="69" s="1"/>
  <c r="S25" i="69" s="1" a="1"/>
  <c r="S25" i="69" s="1"/>
  <c r="B25" i="69"/>
  <c r="B27" i="68"/>
  <c r="A28" i="68"/>
  <c r="Z27" i="68" a="1"/>
  <c r="Z27" i="68" s="1"/>
  <c r="S27" i="68" s="1" a="1"/>
  <c r="S27" i="68" s="1"/>
  <c r="B27" i="67"/>
  <c r="A28" i="67"/>
  <c r="Z27" i="67" a="1"/>
  <c r="Z27" i="67" s="1"/>
  <c r="S27" i="67" s="1" a="1"/>
  <c r="S27" i="67" s="1"/>
  <c r="A25" i="66"/>
  <c r="Z24" i="66" a="1"/>
  <c r="Z24" i="66" s="1"/>
  <c r="S24" i="66" s="1" a="1"/>
  <c r="S24" i="66" s="1"/>
  <c r="B24" i="66"/>
  <c r="B28" i="77" l="1"/>
  <c r="A29" i="77"/>
  <c r="Z28" i="77" a="1"/>
  <c r="Z28" i="77" s="1"/>
  <c r="S28" i="77" s="1" a="1"/>
  <c r="S28" i="77" s="1"/>
  <c r="A27" i="76"/>
  <c r="Z26" i="76" a="1"/>
  <c r="Z26" i="76" s="1"/>
  <c r="S26" i="76" s="1" a="1"/>
  <c r="S26" i="76" s="1"/>
  <c r="B26" i="76"/>
  <c r="B27" i="75"/>
  <c r="A28" i="75"/>
  <c r="Z27" i="75" a="1"/>
  <c r="Z27" i="75" s="1"/>
  <c r="S27" i="75" s="1" a="1"/>
  <c r="S27" i="75" s="1"/>
  <c r="B28" i="74"/>
  <c r="A29" i="74"/>
  <c r="Z28" i="74" a="1"/>
  <c r="Z28" i="74" s="1"/>
  <c r="S28" i="74" s="1" a="1"/>
  <c r="S28" i="74" s="1"/>
  <c r="B27" i="73"/>
  <c r="A28" i="73"/>
  <c r="Z27" i="73" a="1"/>
  <c r="Z27" i="73" s="1"/>
  <c r="S27" i="73" s="1" a="1"/>
  <c r="S27" i="73" s="1"/>
  <c r="A28" i="72"/>
  <c r="Z27" i="72" a="1"/>
  <c r="Z27" i="72" s="1"/>
  <c r="S27" i="72" s="1" a="1"/>
  <c r="S27" i="72" s="1"/>
  <c r="B27" i="72"/>
  <c r="B28" i="71"/>
  <c r="A29" i="71"/>
  <c r="Z28" i="71" a="1"/>
  <c r="Z28" i="71" s="1"/>
  <c r="S28" i="71" s="1" a="1"/>
  <c r="S28" i="71" s="1"/>
  <c r="A28" i="70"/>
  <c r="Z27" i="70" a="1"/>
  <c r="Z27" i="70" s="1"/>
  <c r="S27" i="70" s="1" a="1"/>
  <c r="S27" i="70" s="1"/>
  <c r="B27" i="70"/>
  <c r="A27" i="69"/>
  <c r="Z26" i="69" a="1"/>
  <c r="Z26" i="69" s="1"/>
  <c r="S26" i="69" s="1" a="1"/>
  <c r="S26" i="69" s="1"/>
  <c r="B26" i="69"/>
  <c r="B28" i="68"/>
  <c r="A29" i="68"/>
  <c r="Z28" i="68" a="1"/>
  <c r="Z28" i="68" s="1"/>
  <c r="S28" i="68" s="1" a="1"/>
  <c r="S28" i="68" s="1"/>
  <c r="B28" i="67"/>
  <c r="A29" i="67"/>
  <c r="Z28" i="67" a="1"/>
  <c r="Z28" i="67" s="1"/>
  <c r="S28" i="67" s="1" a="1"/>
  <c r="S28" i="67" s="1"/>
  <c r="A26" i="66"/>
  <c r="Z25" i="66" a="1"/>
  <c r="Z25" i="66" s="1"/>
  <c r="S25" i="66" s="1" a="1"/>
  <c r="S25" i="66" s="1"/>
  <c r="B25" i="66"/>
  <c r="B29" i="77" l="1"/>
  <c r="A30" i="77"/>
  <c r="Z29" i="77" a="1"/>
  <c r="Z29" i="77" s="1"/>
  <c r="S29" i="77" s="1" a="1"/>
  <c r="S29" i="77" s="1"/>
  <c r="A28" i="76"/>
  <c r="Z27" i="76" a="1"/>
  <c r="Z27" i="76" s="1"/>
  <c r="S27" i="76" s="1" a="1"/>
  <c r="S27" i="76" s="1"/>
  <c r="B27" i="76"/>
  <c r="B28" i="75"/>
  <c r="Z28" i="75" a="1"/>
  <c r="Z28" i="75" s="1"/>
  <c r="S28" i="75" s="1" a="1"/>
  <c r="S28" i="75" s="1"/>
  <c r="A29" i="75"/>
  <c r="B29" i="74"/>
  <c r="A30" i="74"/>
  <c r="Z29" i="74" a="1"/>
  <c r="Z29" i="74" s="1"/>
  <c r="S29" i="74" s="1" a="1"/>
  <c r="S29" i="74" s="1"/>
  <c r="B28" i="73"/>
  <c r="Z28" i="73" a="1"/>
  <c r="Z28" i="73" s="1"/>
  <c r="S28" i="73" s="1" a="1"/>
  <c r="S28" i="73" s="1"/>
  <c r="A29" i="73"/>
  <c r="A29" i="72"/>
  <c r="Z28" i="72" a="1"/>
  <c r="Z28" i="72" s="1"/>
  <c r="S28" i="72" s="1" a="1"/>
  <c r="S28" i="72" s="1"/>
  <c r="B28" i="72"/>
  <c r="B29" i="71"/>
  <c r="A30" i="71"/>
  <c r="Z29" i="71" a="1"/>
  <c r="Z29" i="71" s="1"/>
  <c r="S29" i="71" s="1" a="1"/>
  <c r="S29" i="71" s="1"/>
  <c r="A29" i="70"/>
  <c r="Z28" i="70" a="1"/>
  <c r="Z28" i="70" s="1"/>
  <c r="S28" i="70" s="1" a="1"/>
  <c r="S28" i="70" s="1"/>
  <c r="B28" i="70"/>
  <c r="A28" i="69"/>
  <c r="Z27" i="69" a="1"/>
  <c r="Z27" i="69" s="1"/>
  <c r="S27" i="69" s="1" a="1"/>
  <c r="S27" i="69" s="1"/>
  <c r="B27" i="69"/>
  <c r="B29" i="68"/>
  <c r="A30" i="68"/>
  <c r="Z29" i="68" a="1"/>
  <c r="Z29" i="68" s="1"/>
  <c r="S29" i="68" s="1" a="1"/>
  <c r="S29" i="68" s="1"/>
  <c r="B29" i="67"/>
  <c r="A30" i="67"/>
  <c r="Z29" i="67" a="1"/>
  <c r="Z29" i="67" s="1"/>
  <c r="S29" i="67" s="1" a="1"/>
  <c r="S29" i="67" s="1"/>
  <c r="A27" i="66"/>
  <c r="Z26" i="66" a="1"/>
  <c r="Z26" i="66" s="1"/>
  <c r="S26" i="66" s="1" a="1"/>
  <c r="S26" i="66" s="1"/>
  <c r="B26" i="66"/>
  <c r="B30" i="77" l="1"/>
  <c r="A31" i="77"/>
  <c r="Z30" i="77" a="1"/>
  <c r="Z30" i="77" s="1"/>
  <c r="S30" i="77" s="1" a="1"/>
  <c r="S30" i="77" s="1"/>
  <c r="A29" i="76"/>
  <c r="Z28" i="76" a="1"/>
  <c r="Z28" i="76" s="1"/>
  <c r="S28" i="76" s="1" a="1"/>
  <c r="S28" i="76" s="1"/>
  <c r="B28" i="76"/>
  <c r="B29" i="75"/>
  <c r="A30" i="75"/>
  <c r="Z29" i="75" a="1"/>
  <c r="Z29" i="75" s="1"/>
  <c r="S29" i="75" s="1" a="1"/>
  <c r="S29" i="75" s="1"/>
  <c r="B30" i="74"/>
  <c r="A31" i="74"/>
  <c r="Z30" i="74" a="1"/>
  <c r="Z30" i="74" s="1"/>
  <c r="S30" i="74" s="1" a="1"/>
  <c r="S30" i="74" s="1"/>
  <c r="B29" i="73"/>
  <c r="A30" i="73"/>
  <c r="Z29" i="73" a="1"/>
  <c r="Z29" i="73" s="1"/>
  <c r="S29" i="73" s="1" a="1"/>
  <c r="S29" i="73" s="1"/>
  <c r="Z29" i="72" a="1"/>
  <c r="Z29" i="72" s="1"/>
  <c r="S29" i="72" s="1" a="1"/>
  <c r="S29" i="72" s="1"/>
  <c r="A30" i="72"/>
  <c r="B29" i="72"/>
  <c r="A31" i="71"/>
  <c r="B30" i="71"/>
  <c r="Z30" i="71" a="1"/>
  <c r="Z30" i="71" s="1"/>
  <c r="S30" i="71" s="1" a="1"/>
  <c r="S30" i="71" s="1"/>
  <c r="A30" i="70"/>
  <c r="Z29" i="70" a="1"/>
  <c r="Z29" i="70" s="1"/>
  <c r="S29" i="70" s="1" a="1"/>
  <c r="S29" i="70" s="1"/>
  <c r="B29" i="70"/>
  <c r="A29" i="69"/>
  <c r="Z28" i="69" a="1"/>
  <c r="Z28" i="69" s="1"/>
  <c r="S28" i="69" s="1" a="1"/>
  <c r="S28" i="69" s="1"/>
  <c r="B28" i="69"/>
  <c r="B30" i="68"/>
  <c r="A31" i="68"/>
  <c r="Z30" i="68" a="1"/>
  <c r="Z30" i="68" s="1"/>
  <c r="S30" i="68" s="1" a="1"/>
  <c r="S30" i="68" s="1"/>
  <c r="B30" i="67"/>
  <c r="A31" i="67"/>
  <c r="Z30" i="67" a="1"/>
  <c r="Z30" i="67" s="1"/>
  <c r="S30" i="67" s="1" a="1"/>
  <c r="S30" i="67" s="1"/>
  <c r="A28" i="66"/>
  <c r="Z27" i="66" a="1"/>
  <c r="Z27" i="66" s="1"/>
  <c r="S27" i="66" s="1" a="1"/>
  <c r="S27" i="66" s="1"/>
  <c r="B27" i="66"/>
  <c r="B31" i="77" l="1"/>
  <c r="A32" i="77"/>
  <c r="Z31" i="77" a="1"/>
  <c r="Z31" i="77" s="1"/>
  <c r="S31" i="77" s="1" a="1"/>
  <c r="S31" i="77" s="1"/>
  <c r="A30" i="76"/>
  <c r="Z29" i="76" a="1"/>
  <c r="Z29" i="76" s="1"/>
  <c r="S29" i="76" s="1" a="1"/>
  <c r="S29" i="76" s="1"/>
  <c r="B29" i="76"/>
  <c r="B30" i="75"/>
  <c r="Z30" i="75" a="1"/>
  <c r="Z30" i="75" s="1"/>
  <c r="S30" i="75" s="1" a="1"/>
  <c r="S30" i="75" s="1"/>
  <c r="A31" i="75"/>
  <c r="B31" i="74"/>
  <c r="A32" i="74"/>
  <c r="Z31" i="74" a="1"/>
  <c r="Z31" i="74" s="1"/>
  <c r="S31" i="74" s="1" a="1"/>
  <c r="S31" i="74" s="1"/>
  <c r="B30" i="73"/>
  <c r="Z30" i="73" a="1"/>
  <c r="Z30" i="73" s="1"/>
  <c r="S30" i="73" s="1" a="1"/>
  <c r="S30" i="73" s="1"/>
  <c r="A31" i="73"/>
  <c r="B30" i="72"/>
  <c r="A31" i="72"/>
  <c r="Z30" i="72" a="1"/>
  <c r="Z30" i="72" s="1"/>
  <c r="S30" i="72" s="1" a="1"/>
  <c r="S30" i="72" s="1"/>
  <c r="A32" i="71"/>
  <c r="Z31" i="71" a="1"/>
  <c r="Z31" i="71" s="1"/>
  <c r="S31" i="71" s="1" a="1"/>
  <c r="S31" i="71" s="1"/>
  <c r="B31" i="71"/>
  <c r="A31" i="70"/>
  <c r="Z30" i="70" a="1"/>
  <c r="Z30" i="70" s="1"/>
  <c r="S30" i="70" s="1" a="1"/>
  <c r="S30" i="70" s="1"/>
  <c r="B30" i="70"/>
  <c r="A30" i="69"/>
  <c r="Z29" i="69" a="1"/>
  <c r="Z29" i="69" s="1"/>
  <c r="S29" i="69" s="1" a="1"/>
  <c r="S29" i="69" s="1"/>
  <c r="B29" i="69"/>
  <c r="B31" i="68"/>
  <c r="A32" i="68"/>
  <c r="Z31" i="68" a="1"/>
  <c r="Z31" i="68" s="1"/>
  <c r="S31" i="68" s="1" a="1"/>
  <c r="S31" i="68" s="1"/>
  <c r="B31" i="67"/>
  <c r="A32" i="67"/>
  <c r="Z31" i="67" a="1"/>
  <c r="Z31" i="67" s="1"/>
  <c r="S31" i="67" s="1" a="1"/>
  <c r="S31" i="67" s="1"/>
  <c r="A29" i="66"/>
  <c r="Z28" i="66" a="1"/>
  <c r="Z28" i="66" s="1"/>
  <c r="S28" i="66" s="1" a="1"/>
  <c r="S28" i="66" s="1"/>
  <c r="B28" i="66"/>
  <c r="B32" i="77" l="1"/>
  <c r="A33" i="77"/>
  <c r="Z32" i="77" a="1"/>
  <c r="Z32" i="77" s="1"/>
  <c r="S32" i="77" s="1" a="1"/>
  <c r="S32" i="77" s="1"/>
  <c r="A31" i="76"/>
  <c r="Z30" i="76" a="1"/>
  <c r="Z30" i="76" s="1"/>
  <c r="S30" i="76" s="1" a="1"/>
  <c r="S30" i="76" s="1"/>
  <c r="B30" i="76"/>
  <c r="B31" i="75"/>
  <c r="A32" i="75"/>
  <c r="Z31" i="75" a="1"/>
  <c r="Z31" i="75" s="1"/>
  <c r="S31" i="75" s="1" a="1"/>
  <c r="S31" i="75" s="1"/>
  <c r="B32" i="74"/>
  <c r="A33" i="74"/>
  <c r="Z32" i="74" a="1"/>
  <c r="Z32" i="74" s="1"/>
  <c r="S32" i="74" s="1" a="1"/>
  <c r="S32" i="74" s="1"/>
  <c r="B31" i="73"/>
  <c r="A32" i="73"/>
  <c r="Z31" i="73" a="1"/>
  <c r="Z31" i="73" s="1"/>
  <c r="S31" i="73" s="1" a="1"/>
  <c r="S31" i="73" s="1"/>
  <c r="B31" i="72"/>
  <c r="Z31" i="72" a="1"/>
  <c r="Z31" i="72" s="1"/>
  <c r="S31" i="72" s="1" a="1"/>
  <c r="S31" i="72" s="1"/>
  <c r="A32" i="72"/>
  <c r="A33" i="71"/>
  <c r="Z32" i="71" a="1"/>
  <c r="Z32" i="71" s="1"/>
  <c r="S32" i="71" s="1" a="1"/>
  <c r="S32" i="71" s="1"/>
  <c r="B32" i="71"/>
  <c r="A32" i="70"/>
  <c r="Z31" i="70" a="1"/>
  <c r="Z31" i="70" s="1"/>
  <c r="S31" i="70" s="1" a="1"/>
  <c r="S31" i="70" s="1"/>
  <c r="B31" i="70"/>
  <c r="A31" i="69"/>
  <c r="Z30" i="69" a="1"/>
  <c r="Z30" i="69" s="1"/>
  <c r="S30" i="69" s="1" a="1"/>
  <c r="S30" i="69" s="1"/>
  <c r="B30" i="69"/>
  <c r="B32" i="68"/>
  <c r="A33" i="68"/>
  <c r="Z32" i="68" a="1"/>
  <c r="Z32" i="68" s="1"/>
  <c r="S32" i="68" s="1" a="1"/>
  <c r="S32" i="68" s="1"/>
  <c r="B32" i="67"/>
  <c r="A33" i="67"/>
  <c r="Z32" i="67" a="1"/>
  <c r="Z32" i="67" s="1"/>
  <c r="S32" i="67" s="1" a="1"/>
  <c r="S32" i="67" s="1"/>
  <c r="A30" i="66"/>
  <c r="Z29" i="66" a="1"/>
  <c r="Z29" i="66" s="1"/>
  <c r="S29" i="66" s="1" a="1"/>
  <c r="S29" i="66" s="1"/>
  <c r="B29" i="66"/>
  <c r="B33" i="77" l="1"/>
  <c r="A34" i="77"/>
  <c r="Z33" i="77" a="1"/>
  <c r="Z33" i="77" s="1"/>
  <c r="S33" i="77" s="1" a="1"/>
  <c r="S33" i="77" s="1"/>
  <c r="A32" i="76"/>
  <c r="Z31" i="76" a="1"/>
  <c r="Z31" i="76" s="1"/>
  <c r="S31" i="76" s="1" a="1"/>
  <c r="S31" i="76" s="1"/>
  <c r="B31" i="76"/>
  <c r="B32" i="75"/>
  <c r="Z32" i="75" a="1"/>
  <c r="Z32" i="75" s="1"/>
  <c r="S32" i="75" s="1" a="1"/>
  <c r="S32" i="75" s="1"/>
  <c r="A33" i="75"/>
  <c r="B33" i="74"/>
  <c r="A34" i="74"/>
  <c r="Z33" i="74" a="1"/>
  <c r="Z33" i="74" s="1"/>
  <c r="S33" i="74" s="1" a="1"/>
  <c r="S33" i="74" s="1"/>
  <c r="B32" i="73"/>
  <c r="Z32" i="73" a="1"/>
  <c r="Z32" i="73" s="1"/>
  <c r="S32" i="73" s="1" a="1"/>
  <c r="S32" i="73" s="1"/>
  <c r="A33" i="73"/>
  <c r="B32" i="72"/>
  <c r="A33" i="72"/>
  <c r="Z32" i="72" a="1"/>
  <c r="Z32" i="72" s="1"/>
  <c r="S32" i="72" s="1" a="1"/>
  <c r="S32" i="72" s="1"/>
  <c r="A34" i="71"/>
  <c r="Z33" i="71" a="1"/>
  <c r="Z33" i="71" s="1"/>
  <c r="S33" i="71" s="1" a="1"/>
  <c r="S33" i="71" s="1"/>
  <c r="B33" i="71"/>
  <c r="A33" i="70"/>
  <c r="Z32" i="70" a="1"/>
  <c r="Z32" i="70" s="1"/>
  <c r="S32" i="70" s="1" a="1"/>
  <c r="S32" i="70" s="1"/>
  <c r="B32" i="70"/>
  <c r="A32" i="69"/>
  <c r="Z31" i="69" a="1"/>
  <c r="Z31" i="69" s="1"/>
  <c r="S31" i="69" s="1" a="1"/>
  <c r="S31" i="69" s="1"/>
  <c r="B31" i="69"/>
  <c r="B33" i="68"/>
  <c r="A34" i="68"/>
  <c r="Z33" i="68" a="1"/>
  <c r="Z33" i="68" s="1"/>
  <c r="S33" i="68" s="1" a="1"/>
  <c r="S33" i="68" s="1"/>
  <c r="B33" i="67"/>
  <c r="A34" i="67"/>
  <c r="Z33" i="67" a="1"/>
  <c r="Z33" i="67" s="1"/>
  <c r="S33" i="67" s="1" a="1"/>
  <c r="S33" i="67" s="1"/>
  <c r="A31" i="66"/>
  <c r="Z30" i="66" a="1"/>
  <c r="Z30" i="66" s="1"/>
  <c r="S30" i="66" s="1" a="1"/>
  <c r="S30" i="66" s="1"/>
  <c r="B30" i="66"/>
  <c r="B34" i="77" l="1"/>
  <c r="A35" i="77"/>
  <c r="Z34" i="77" a="1"/>
  <c r="Z34" i="77" s="1"/>
  <c r="S34" i="77" s="1" a="1"/>
  <c r="S34" i="77" s="1"/>
  <c r="A33" i="76"/>
  <c r="Z32" i="76" a="1"/>
  <c r="Z32" i="76" s="1"/>
  <c r="S32" i="76" s="1" a="1"/>
  <c r="S32" i="76" s="1"/>
  <c r="B32" i="76"/>
  <c r="B33" i="75"/>
  <c r="A34" i="75"/>
  <c r="Z33" i="75" a="1"/>
  <c r="Z33" i="75" s="1"/>
  <c r="S33" i="75" s="1" a="1"/>
  <c r="S33" i="75" s="1"/>
  <c r="B34" i="74"/>
  <c r="A35" i="74"/>
  <c r="Z34" i="74" a="1"/>
  <c r="Z34" i="74" s="1"/>
  <c r="S34" i="74" s="1" a="1"/>
  <c r="S34" i="74" s="1"/>
  <c r="A34" i="73"/>
  <c r="Z33" i="73" a="1"/>
  <c r="Z33" i="73" s="1"/>
  <c r="S33" i="73" s="1" a="1"/>
  <c r="S33" i="73" s="1"/>
  <c r="B33" i="73"/>
  <c r="B33" i="72"/>
  <c r="Z33" i="72" a="1"/>
  <c r="Z33" i="72" s="1"/>
  <c r="S33" i="72" s="1" a="1"/>
  <c r="S33" i="72" s="1"/>
  <c r="A34" i="72"/>
  <c r="A35" i="71"/>
  <c r="Z34" i="71" a="1"/>
  <c r="Z34" i="71" s="1"/>
  <c r="S34" i="71" s="1" a="1"/>
  <c r="S34" i="71" s="1"/>
  <c r="B34" i="71"/>
  <c r="A34" i="70"/>
  <c r="Z33" i="70" a="1"/>
  <c r="Z33" i="70" s="1"/>
  <c r="S33" i="70" s="1" a="1"/>
  <c r="S33" i="70" s="1"/>
  <c r="B33" i="70"/>
  <c r="A33" i="69"/>
  <c r="Z32" i="69" a="1"/>
  <c r="Z32" i="69" s="1"/>
  <c r="S32" i="69" s="1" a="1"/>
  <c r="S32" i="69" s="1"/>
  <c r="B32" i="69"/>
  <c r="B34" i="68"/>
  <c r="A35" i="68"/>
  <c r="Z34" i="68" a="1"/>
  <c r="Z34" i="68" s="1"/>
  <c r="S34" i="68" s="1" a="1"/>
  <c r="S34" i="68" s="1"/>
  <c r="B34" i="67"/>
  <c r="A35" i="67"/>
  <c r="Z34" i="67" a="1"/>
  <c r="Z34" i="67" s="1"/>
  <c r="S34" i="67" s="1" a="1"/>
  <c r="S34" i="67" s="1"/>
  <c r="Z31" i="66" a="1"/>
  <c r="Z31" i="66" s="1"/>
  <c r="S31" i="66" s="1" a="1"/>
  <c r="S31" i="66" s="1"/>
  <c r="A32" i="66"/>
  <c r="B31" i="66"/>
  <c r="B35" i="77" l="1"/>
  <c r="A36" i="77"/>
  <c r="Z35" i="77" a="1"/>
  <c r="Z35" i="77" s="1"/>
  <c r="S35" i="77" s="1" a="1"/>
  <c r="S35" i="77" s="1"/>
  <c r="A34" i="76"/>
  <c r="Z33" i="76" a="1"/>
  <c r="Z33" i="76" s="1"/>
  <c r="S33" i="76" s="1" a="1"/>
  <c r="S33" i="76" s="1"/>
  <c r="B33" i="76"/>
  <c r="B34" i="75"/>
  <c r="Z34" i="75" a="1"/>
  <c r="Z34" i="75" s="1"/>
  <c r="S34" i="75" s="1" a="1"/>
  <c r="S34" i="75" s="1"/>
  <c r="A35" i="75"/>
  <c r="B35" i="74"/>
  <c r="A36" i="74"/>
  <c r="Z35" i="74" a="1"/>
  <c r="Z35" i="74" s="1"/>
  <c r="S35" i="74" s="1" a="1"/>
  <c r="S35" i="74" s="1"/>
  <c r="A35" i="73"/>
  <c r="Z34" i="73" a="1"/>
  <c r="Z34" i="73" s="1"/>
  <c r="S34" i="73" s="1" a="1"/>
  <c r="S34" i="73" s="1"/>
  <c r="B34" i="73"/>
  <c r="B34" i="72"/>
  <c r="A35" i="72"/>
  <c r="Z34" i="72" a="1"/>
  <c r="Z34" i="72" s="1"/>
  <c r="S34" i="72" s="1" a="1"/>
  <c r="S34" i="72" s="1"/>
  <c r="A36" i="71"/>
  <c r="Z35" i="71" a="1"/>
  <c r="Z35" i="71" s="1"/>
  <c r="S35" i="71" s="1" a="1"/>
  <c r="S35" i="71" s="1"/>
  <c r="B35" i="71"/>
  <c r="A35" i="70"/>
  <c r="Z34" i="70" a="1"/>
  <c r="Z34" i="70" s="1"/>
  <c r="S34" i="70" s="1" a="1"/>
  <c r="S34" i="70" s="1"/>
  <c r="B34" i="70"/>
  <c r="A34" i="69"/>
  <c r="Z33" i="69" a="1"/>
  <c r="Z33" i="69" s="1"/>
  <c r="S33" i="69" s="1" a="1"/>
  <c r="S33" i="69" s="1"/>
  <c r="B33" i="69"/>
  <c r="B35" i="68"/>
  <c r="A36" i="68"/>
  <c r="Z35" i="68" a="1"/>
  <c r="Z35" i="68" s="1"/>
  <c r="S35" i="68" s="1" a="1"/>
  <c r="S35" i="68" s="1"/>
  <c r="B35" i="67"/>
  <c r="A36" i="67"/>
  <c r="Z35" i="67" a="1"/>
  <c r="Z35" i="67" s="1"/>
  <c r="S35" i="67" s="1" a="1"/>
  <c r="S35" i="67" s="1"/>
  <c r="B32" i="66"/>
  <c r="A33" i="66"/>
  <c r="Z32" i="66" a="1"/>
  <c r="Z32" i="66" s="1"/>
  <c r="S32" i="66" s="1" a="1"/>
  <c r="S32" i="66" s="1"/>
  <c r="B36" i="77" l="1"/>
  <c r="A37" i="77"/>
  <c r="Z36" i="77" a="1"/>
  <c r="Z36" i="77" s="1"/>
  <c r="S36" i="77" s="1" a="1"/>
  <c r="S36" i="77" s="1"/>
  <c r="A35" i="76"/>
  <c r="Z34" i="76" a="1"/>
  <c r="Z34" i="76" s="1"/>
  <c r="S34" i="76" s="1" a="1"/>
  <c r="S34" i="76" s="1"/>
  <c r="B34" i="76"/>
  <c r="B35" i="75"/>
  <c r="A36" i="75"/>
  <c r="Z35" i="75" a="1"/>
  <c r="Z35" i="75" s="1"/>
  <c r="S35" i="75" s="1" a="1"/>
  <c r="S35" i="75" s="1"/>
  <c r="B36" i="74"/>
  <c r="A37" i="74"/>
  <c r="Z36" i="74" a="1"/>
  <c r="Z36" i="74" s="1"/>
  <c r="S36" i="74" s="1" a="1"/>
  <c r="S36" i="74" s="1"/>
  <c r="A36" i="73"/>
  <c r="Z35" i="73" a="1"/>
  <c r="Z35" i="73" s="1"/>
  <c r="S35" i="73" s="1" a="1"/>
  <c r="S35" i="73" s="1"/>
  <c r="B35" i="73"/>
  <c r="B35" i="72"/>
  <c r="Z35" i="72" a="1"/>
  <c r="Z35" i="72" s="1"/>
  <c r="S35" i="72" s="1" a="1"/>
  <c r="S35" i="72" s="1"/>
  <c r="A36" i="72"/>
  <c r="A37" i="71"/>
  <c r="Z36" i="71" a="1"/>
  <c r="Z36" i="71" s="1"/>
  <c r="S36" i="71" s="1" a="1"/>
  <c r="S36" i="71" s="1"/>
  <c r="B36" i="71"/>
  <c r="A36" i="70"/>
  <c r="Z35" i="70" a="1"/>
  <c r="Z35" i="70" s="1"/>
  <c r="S35" i="70" s="1" a="1"/>
  <c r="S35" i="70" s="1"/>
  <c r="B35" i="70"/>
  <c r="A35" i="69"/>
  <c r="Z34" i="69" a="1"/>
  <c r="Z34" i="69" s="1"/>
  <c r="S34" i="69" s="1" a="1"/>
  <c r="S34" i="69" s="1"/>
  <c r="B34" i="69"/>
  <c r="B36" i="68"/>
  <c r="A37" i="68"/>
  <c r="Z36" i="68" a="1"/>
  <c r="Z36" i="68" s="1"/>
  <c r="S36" i="68" s="1" a="1"/>
  <c r="S36" i="68" s="1"/>
  <c r="B36" i="67"/>
  <c r="A37" i="67"/>
  <c r="Z36" i="67" a="1"/>
  <c r="Z36" i="67" s="1"/>
  <c r="S36" i="67" s="1" a="1"/>
  <c r="S36" i="67" s="1"/>
  <c r="B33" i="66"/>
  <c r="Z33" i="66" a="1"/>
  <c r="Z33" i="66" s="1"/>
  <c r="S33" i="66" s="1" a="1"/>
  <c r="S33" i="66" s="1"/>
  <c r="A34" i="66"/>
  <c r="B37" i="77" l="1"/>
  <c r="A38" i="77"/>
  <c r="Z37" i="77" a="1"/>
  <c r="Z37" i="77" s="1"/>
  <c r="S37" i="77" s="1" a="1"/>
  <c r="S37" i="77" s="1"/>
  <c r="A36" i="76"/>
  <c r="Z35" i="76" a="1"/>
  <c r="Z35" i="76" s="1"/>
  <c r="S35" i="76" s="1" a="1"/>
  <c r="S35" i="76" s="1"/>
  <c r="B35" i="76"/>
  <c r="B36" i="75"/>
  <c r="Z36" i="75" a="1"/>
  <c r="Z36" i="75" s="1"/>
  <c r="S36" i="75" s="1" a="1"/>
  <c r="S36" i="75" s="1"/>
  <c r="A37" i="75"/>
  <c r="B37" i="74"/>
  <c r="A38" i="74"/>
  <c r="Z37" i="74" a="1"/>
  <c r="Z37" i="74" s="1"/>
  <c r="S37" i="74" s="1" a="1"/>
  <c r="S37" i="74" s="1"/>
  <c r="A37" i="73"/>
  <c r="Z36" i="73" a="1"/>
  <c r="Z36" i="73" s="1"/>
  <c r="S36" i="73" s="1" a="1"/>
  <c r="S36" i="73" s="1"/>
  <c r="B36" i="73"/>
  <c r="B36" i="72"/>
  <c r="A37" i="72"/>
  <c r="Z36" i="72" a="1"/>
  <c r="Z36" i="72" s="1"/>
  <c r="S36" i="72" s="1" a="1"/>
  <c r="S36" i="72" s="1"/>
  <c r="A38" i="71"/>
  <c r="Z37" i="71" a="1"/>
  <c r="Z37" i="71" s="1"/>
  <c r="S37" i="71" s="1" a="1"/>
  <c r="S37" i="71" s="1"/>
  <c r="B37" i="71"/>
  <c r="A37" i="70"/>
  <c r="Z36" i="70" a="1"/>
  <c r="Z36" i="70" s="1"/>
  <c r="S36" i="70" s="1" a="1"/>
  <c r="S36" i="70" s="1"/>
  <c r="B36" i="70"/>
  <c r="A36" i="69"/>
  <c r="Z35" i="69" a="1"/>
  <c r="Z35" i="69" s="1"/>
  <c r="S35" i="69" s="1" a="1"/>
  <c r="S35" i="69" s="1"/>
  <c r="B35" i="69"/>
  <c r="B37" i="68"/>
  <c r="A38" i="68"/>
  <c r="Z37" i="68" a="1"/>
  <c r="Z37" i="68" s="1"/>
  <c r="S37" i="68" s="1" a="1"/>
  <c r="S37" i="68" s="1"/>
  <c r="B37" i="67"/>
  <c r="A38" i="67"/>
  <c r="Z37" i="67" a="1"/>
  <c r="Z37" i="67" s="1"/>
  <c r="S37" i="67" s="1" a="1"/>
  <c r="S37" i="67" s="1"/>
  <c r="B34" i="66"/>
  <c r="A35" i="66"/>
  <c r="Z34" i="66" a="1"/>
  <c r="Z34" i="66" s="1"/>
  <c r="S34" i="66" s="1" a="1"/>
  <c r="S34" i="66" s="1"/>
  <c r="A39" i="77" l="1"/>
  <c r="B38" i="77"/>
  <c r="Z38" i="77" a="1"/>
  <c r="Z38" i="77" s="1"/>
  <c r="S38" i="77" s="1" a="1"/>
  <c r="S38" i="77" s="1"/>
  <c r="A37" i="76"/>
  <c r="Z36" i="76" a="1"/>
  <c r="Z36" i="76" s="1"/>
  <c r="S36" i="76" s="1" a="1"/>
  <c r="S36" i="76" s="1"/>
  <c r="B36" i="76"/>
  <c r="B37" i="75"/>
  <c r="A38" i="75"/>
  <c r="Z37" i="75" a="1"/>
  <c r="Z37" i="75" s="1"/>
  <c r="S37" i="75" s="1" a="1"/>
  <c r="S37" i="75" s="1"/>
  <c r="B38" i="74"/>
  <c r="A39" i="74"/>
  <c r="Z38" i="74" a="1"/>
  <c r="Z38" i="74" s="1"/>
  <c r="S38" i="74" s="1" a="1"/>
  <c r="S38" i="74" s="1"/>
  <c r="A38" i="73"/>
  <c r="Z37" i="73" a="1"/>
  <c r="Z37" i="73" s="1"/>
  <c r="S37" i="73" s="1" a="1"/>
  <c r="S37" i="73" s="1"/>
  <c r="B37" i="73"/>
  <c r="A38" i="72"/>
  <c r="Z37" i="72" a="1"/>
  <c r="Z37" i="72" s="1"/>
  <c r="S37" i="72" s="1" a="1"/>
  <c r="S37" i="72" s="1"/>
  <c r="B37" i="72"/>
  <c r="A39" i="71"/>
  <c r="Z38" i="71" a="1"/>
  <c r="Z38" i="71" s="1"/>
  <c r="S38" i="71" s="1" a="1"/>
  <c r="S38" i="71" s="1"/>
  <c r="B38" i="71"/>
  <c r="A38" i="70"/>
  <c r="Z37" i="70" a="1"/>
  <c r="Z37" i="70" s="1"/>
  <c r="S37" i="70" s="1" a="1"/>
  <c r="S37" i="70" s="1"/>
  <c r="B37" i="70"/>
  <c r="A37" i="69"/>
  <c r="Z36" i="69" a="1"/>
  <c r="Z36" i="69" s="1"/>
  <c r="S36" i="69" s="1" a="1"/>
  <c r="S36" i="69" s="1"/>
  <c r="B36" i="69"/>
  <c r="B38" i="68"/>
  <c r="A39" i="68"/>
  <c r="Z38" i="68" a="1"/>
  <c r="Z38" i="68" s="1"/>
  <c r="S38" i="68" s="1" a="1"/>
  <c r="S38" i="68" s="1"/>
  <c r="B38" i="67"/>
  <c r="A39" i="67"/>
  <c r="Z38" i="67" a="1"/>
  <c r="Z38" i="67" s="1"/>
  <c r="S38" i="67" s="1" a="1"/>
  <c r="S38" i="67" s="1"/>
  <c r="B35" i="66"/>
  <c r="Z35" i="66" a="1"/>
  <c r="Z35" i="66" s="1"/>
  <c r="S35" i="66" s="1" a="1"/>
  <c r="S35" i="66" s="1"/>
  <c r="A36" i="66"/>
  <c r="B39" i="77" l="1"/>
  <c r="Z39" i="77" a="1"/>
  <c r="Z39" i="77" s="1"/>
  <c r="S39" i="77" s="1" a="1"/>
  <c r="S39" i="77" s="1"/>
  <c r="A40" i="77"/>
  <c r="A38" i="76"/>
  <c r="Z37" i="76" a="1"/>
  <c r="Z37" i="76" s="1"/>
  <c r="S37" i="76" s="1" a="1"/>
  <c r="S37" i="76" s="1"/>
  <c r="B37" i="76"/>
  <c r="B38" i="75"/>
  <c r="Z38" i="75" a="1"/>
  <c r="Z38" i="75" s="1"/>
  <c r="S38" i="75" s="1" a="1"/>
  <c r="S38" i="75" s="1"/>
  <c r="A39" i="75"/>
  <c r="B39" i="74"/>
  <c r="A40" i="74"/>
  <c r="Z39" i="74" a="1"/>
  <c r="Z39" i="74" s="1"/>
  <c r="S39" i="74" s="1" a="1"/>
  <c r="S39" i="74" s="1"/>
  <c r="Z38" i="73" a="1"/>
  <c r="Z38" i="73" s="1"/>
  <c r="S38" i="73" s="1" a="1"/>
  <c r="S38" i="73" s="1"/>
  <c r="A39" i="73"/>
  <c r="B38" i="73"/>
  <c r="A39" i="72"/>
  <c r="Z38" i="72" a="1"/>
  <c r="Z38" i="72" s="1"/>
  <c r="S38" i="72" s="1" a="1"/>
  <c r="S38" i="72" s="1"/>
  <c r="B38" i="72"/>
  <c r="A40" i="71"/>
  <c r="Z39" i="71" a="1"/>
  <c r="Z39" i="71" s="1"/>
  <c r="S39" i="71" s="1" a="1"/>
  <c r="S39" i="71" s="1"/>
  <c r="B39" i="71"/>
  <c r="A39" i="70"/>
  <c r="Z38" i="70" a="1"/>
  <c r="Z38" i="70" s="1"/>
  <c r="S38" i="70" s="1" a="1"/>
  <c r="S38" i="70" s="1"/>
  <c r="B38" i="70"/>
  <c r="A38" i="69"/>
  <c r="Z37" i="69" a="1"/>
  <c r="Z37" i="69" s="1"/>
  <c r="S37" i="69" s="1" a="1"/>
  <c r="S37" i="69" s="1"/>
  <c r="B37" i="69"/>
  <c r="B39" i="68"/>
  <c r="A40" i="68"/>
  <c r="Z39" i="68" a="1"/>
  <c r="Z39" i="68" s="1"/>
  <c r="S39" i="68" s="1" a="1"/>
  <c r="S39" i="68" s="1"/>
  <c r="B39" i="67"/>
  <c r="A40" i="67"/>
  <c r="Z39" i="67" a="1"/>
  <c r="Z39" i="67" s="1"/>
  <c r="S39" i="67" s="1" a="1"/>
  <c r="S39" i="67" s="1"/>
  <c r="B36" i="66"/>
  <c r="A37" i="66"/>
  <c r="Z36" i="66" a="1"/>
  <c r="Z36" i="66" s="1"/>
  <c r="S36" i="66" s="1" a="1"/>
  <c r="S36" i="66" s="1"/>
  <c r="B40" i="77" l="1"/>
  <c r="A43" i="77"/>
  <c r="A41" i="77"/>
  <c r="A42" i="77"/>
  <c r="Z40" i="77" a="1"/>
  <c r="Z40" i="77" s="1"/>
  <c r="S40" i="77" s="1" a="1"/>
  <c r="S40" i="77" s="1"/>
  <c r="A39" i="76"/>
  <c r="Z38" i="76" a="1"/>
  <c r="Z38" i="76" s="1"/>
  <c r="S38" i="76" s="1" a="1"/>
  <c r="S38" i="76" s="1"/>
  <c r="B38" i="76"/>
  <c r="B39" i="75"/>
  <c r="A40" i="75"/>
  <c r="Z39" i="75" a="1"/>
  <c r="Z39" i="75" s="1"/>
  <c r="S39" i="75" s="1" a="1"/>
  <c r="S39" i="75" s="1"/>
  <c r="A43" i="74"/>
  <c r="B40" i="74"/>
  <c r="A42" i="74"/>
  <c r="A41" i="74"/>
  <c r="Z40" i="74" a="1"/>
  <c r="Z40" i="74" s="1"/>
  <c r="S40" i="74" s="1" a="1"/>
  <c r="S40" i="74" s="1"/>
  <c r="B39" i="73"/>
  <c r="A40" i="73"/>
  <c r="Z39" i="73" a="1"/>
  <c r="Z39" i="73" s="1"/>
  <c r="S39" i="73" s="1" a="1"/>
  <c r="S39" i="73" s="1"/>
  <c r="A40" i="72"/>
  <c r="Z39" i="72" a="1"/>
  <c r="Z39" i="72" s="1"/>
  <c r="S39" i="72" s="1" a="1"/>
  <c r="S39" i="72" s="1"/>
  <c r="B39" i="72"/>
  <c r="A43" i="71"/>
  <c r="A42" i="71"/>
  <c r="A41" i="71"/>
  <c r="Z40" i="71" a="1"/>
  <c r="Z40" i="71" s="1"/>
  <c r="S40" i="71" s="1" a="1"/>
  <c r="S40" i="71" s="1"/>
  <c r="B40" i="71"/>
  <c r="A40" i="70"/>
  <c r="Z39" i="70" a="1"/>
  <c r="Z39" i="70" s="1"/>
  <c r="S39" i="70" s="1" a="1"/>
  <c r="S39" i="70" s="1"/>
  <c r="B39" i="70"/>
  <c r="A39" i="69"/>
  <c r="Z38" i="69" a="1"/>
  <c r="Z38" i="69" s="1"/>
  <c r="S38" i="69" s="1" a="1"/>
  <c r="S38" i="69" s="1"/>
  <c r="B38" i="69"/>
  <c r="B40" i="68"/>
  <c r="A43" i="68"/>
  <c r="A42" i="68"/>
  <c r="A41" i="68"/>
  <c r="Z40" i="68" a="1"/>
  <c r="Z40" i="68" s="1"/>
  <c r="S40" i="68" s="1" a="1"/>
  <c r="S40" i="68" s="1"/>
  <c r="B40" i="67"/>
  <c r="A43" i="67"/>
  <c r="A42" i="67"/>
  <c r="A41" i="67"/>
  <c r="Z40" i="67" a="1"/>
  <c r="Z40" i="67" s="1"/>
  <c r="S40" i="67" s="1" a="1"/>
  <c r="S40" i="67" s="1"/>
  <c r="B37" i="66"/>
  <c r="Z37" i="66" a="1"/>
  <c r="Z37" i="66" s="1"/>
  <c r="S37" i="66" s="1" a="1"/>
  <c r="S37" i="66" s="1"/>
  <c r="A38" i="66"/>
  <c r="B42" i="77" l="1"/>
  <c r="Z42" i="77" a="1"/>
  <c r="Z42" i="77" s="1"/>
  <c r="S42" i="77" s="1" a="1"/>
  <c r="S42" i="77" s="1"/>
  <c r="Z43" i="77" a="1"/>
  <c r="Z43" i="77" s="1"/>
  <c r="B43" i="77"/>
  <c r="B41" i="77"/>
  <c r="Z41" i="77" a="1"/>
  <c r="Z41" i="77" s="1"/>
  <c r="S41" i="77" s="1" a="1"/>
  <c r="S41" i="77" s="1"/>
  <c r="A40" i="76"/>
  <c r="Z39" i="76" a="1"/>
  <c r="Z39" i="76" s="1"/>
  <c r="S39" i="76" s="1" a="1"/>
  <c r="S39" i="76" s="1"/>
  <c r="B39" i="76"/>
  <c r="A43" i="75"/>
  <c r="A42" i="75"/>
  <c r="B40" i="75"/>
  <c r="Z40" i="75" a="1"/>
  <c r="Z40" i="75" s="1"/>
  <c r="S40" i="75" s="1" a="1"/>
  <c r="S40" i="75" s="1"/>
  <c r="A41" i="75"/>
  <c r="B41" i="74"/>
  <c r="Z41" i="74" a="1"/>
  <c r="Z41" i="74" s="1"/>
  <c r="S41" i="74" s="1" a="1"/>
  <c r="S41" i="74" s="1"/>
  <c r="B42" i="74"/>
  <c r="Z42" i="74" a="1"/>
  <c r="Z42" i="74" s="1"/>
  <c r="S42" i="74" s="1" a="1"/>
  <c r="S42" i="74" s="1"/>
  <c r="Z43" i="74" a="1"/>
  <c r="Z43" i="74" s="1"/>
  <c r="B43" i="74"/>
  <c r="B10" i="74" s="1"/>
  <c r="B40" i="73"/>
  <c r="A42" i="73"/>
  <c r="Z40" i="73" a="1"/>
  <c r="Z40" i="73" s="1"/>
  <c r="S40" i="73" s="1" a="1"/>
  <c r="S40" i="73" s="1"/>
  <c r="A43" i="73"/>
  <c r="A41" i="73"/>
  <c r="A43" i="72"/>
  <c r="A42" i="72"/>
  <c r="A41" i="72"/>
  <c r="Z40" i="72" a="1"/>
  <c r="Z40" i="72" s="1"/>
  <c r="S40" i="72" s="1" a="1"/>
  <c r="S40" i="72" s="1"/>
  <c r="B40" i="72"/>
  <c r="Z42" i="71" a="1"/>
  <c r="Z42" i="71" s="1"/>
  <c r="S42" i="71" s="1" a="1"/>
  <c r="S42" i="71" s="1"/>
  <c r="B42" i="71"/>
  <c r="Z41" i="71" a="1"/>
  <c r="Z41" i="71" s="1"/>
  <c r="S41" i="71" s="1" a="1"/>
  <c r="S41" i="71" s="1"/>
  <c r="B41" i="71"/>
  <c r="Z43" i="71" a="1"/>
  <c r="Z43" i="71" s="1"/>
  <c r="B43" i="71"/>
  <c r="B10" i="71" s="1"/>
  <c r="A43" i="70"/>
  <c r="A42" i="70"/>
  <c r="A41" i="70"/>
  <c r="Z40" i="70" a="1"/>
  <c r="Z40" i="70" s="1"/>
  <c r="S40" i="70" s="1" a="1"/>
  <c r="S40" i="70" s="1"/>
  <c r="B40" i="70"/>
  <c r="A40" i="69"/>
  <c r="Z39" i="69" a="1"/>
  <c r="Z39" i="69" s="1"/>
  <c r="S39" i="69" s="1" a="1"/>
  <c r="S39" i="69" s="1"/>
  <c r="B39" i="69"/>
  <c r="B42" i="68"/>
  <c r="Z42" i="68" a="1"/>
  <c r="Z42" i="68" s="1"/>
  <c r="S42" i="68" s="1" a="1"/>
  <c r="S42" i="68" s="1"/>
  <c r="B41" i="68"/>
  <c r="Z41" i="68" a="1"/>
  <c r="Z41" i="68" s="1"/>
  <c r="S41" i="68" s="1" a="1"/>
  <c r="S41" i="68" s="1"/>
  <c r="B43" i="68"/>
  <c r="B10" i="68" s="1"/>
  <c r="Z43" i="68" a="1"/>
  <c r="Z43" i="68" s="1"/>
  <c r="B42" i="67"/>
  <c r="Z42" i="67" a="1"/>
  <c r="Z42" i="67" s="1"/>
  <c r="S42" i="67" s="1" a="1"/>
  <c r="S42" i="67" s="1"/>
  <c r="B41" i="67"/>
  <c r="Z41" i="67" a="1"/>
  <c r="Z41" i="67" s="1"/>
  <c r="S41" i="67" s="1" a="1"/>
  <c r="S41" i="67" s="1"/>
  <c r="B43" i="67"/>
  <c r="B10" i="67" s="1"/>
  <c r="A54" i="67" s="1"/>
  <c r="Z43" i="67" a="1"/>
  <c r="Z43" i="67" s="1"/>
  <c r="B38" i="66"/>
  <c r="A39" i="66"/>
  <c r="Z38" i="66" a="1"/>
  <c r="Z38" i="66" s="1"/>
  <c r="S38" i="66" s="1" a="1"/>
  <c r="S38" i="66" s="1"/>
  <c r="C219" i="67" l="1"/>
  <c r="O219" i="67" s="1"/>
  <c r="B223" i="67" s="1"/>
  <c r="E223" i="67" s="1" a="1"/>
  <c r="E223" i="67" s="1"/>
  <c r="E94" i="67"/>
  <c r="A57" i="67"/>
  <c r="F57" i="67" s="1"/>
  <c r="L57" i="67" s="1"/>
  <c r="E156" i="67"/>
  <c r="A60" i="67"/>
  <c r="F54" i="67"/>
  <c r="E125" i="67"/>
  <c r="A58" i="67"/>
  <c r="F58" i="67" s="1"/>
  <c r="C188" i="67"/>
  <c r="O188" i="67" s="1"/>
  <c r="B192" i="67" s="1"/>
  <c r="E192" i="67" s="1" a="1"/>
  <c r="E192" i="67" s="1"/>
  <c r="A61" i="67"/>
  <c r="A56" i="67"/>
  <c r="F56" i="67" s="1"/>
  <c r="L56" i="67" s="1"/>
  <c r="B10" i="77"/>
  <c r="S43" i="77" a="1"/>
  <c r="S43" i="77" s="1"/>
  <c r="AI15" i="77"/>
  <c r="AI1" i="77" s="1"/>
  <c r="I1" i="77" s="1"/>
  <c r="A43" i="76"/>
  <c r="A42" i="76"/>
  <c r="A41" i="76"/>
  <c r="Z40" i="76" a="1"/>
  <c r="Z40" i="76" s="1"/>
  <c r="S40" i="76" s="1" a="1"/>
  <c r="S40" i="76" s="1"/>
  <c r="B40" i="76"/>
  <c r="Z42" i="75" a="1"/>
  <c r="Z42" i="75" s="1"/>
  <c r="S42" i="75" s="1" a="1"/>
  <c r="S42" i="75" s="1"/>
  <c r="B42" i="75"/>
  <c r="Z41" i="75" a="1"/>
  <c r="Z41" i="75" s="1"/>
  <c r="S41" i="75" s="1" a="1"/>
  <c r="S41" i="75" s="1"/>
  <c r="B41" i="75"/>
  <c r="Z43" i="75" a="1"/>
  <c r="Z43" i="75" s="1"/>
  <c r="B43" i="75"/>
  <c r="B10" i="75" s="1"/>
  <c r="S43" i="74" a="1"/>
  <c r="S43" i="74" s="1"/>
  <c r="AI15" i="74"/>
  <c r="AI1" i="74" s="1"/>
  <c r="I1" i="74" s="1"/>
  <c r="Z43" i="73" a="1"/>
  <c r="Z43" i="73" s="1"/>
  <c r="B43" i="73"/>
  <c r="B10" i="73" s="1"/>
  <c r="B42" i="73"/>
  <c r="Z42" i="73" a="1"/>
  <c r="Z42" i="73" s="1"/>
  <c r="S42" i="73" s="1" a="1"/>
  <c r="S42" i="73" s="1"/>
  <c r="B41" i="73"/>
  <c r="Z41" i="73" a="1"/>
  <c r="Z41" i="73" s="1"/>
  <c r="S41" i="73" s="1" a="1"/>
  <c r="S41" i="73" s="1"/>
  <c r="Z42" i="72" a="1"/>
  <c r="Z42" i="72" s="1"/>
  <c r="S42" i="72" s="1" a="1"/>
  <c r="S42" i="72" s="1"/>
  <c r="B42" i="72"/>
  <c r="Z41" i="72" a="1"/>
  <c r="Z41" i="72" s="1"/>
  <c r="S41" i="72" s="1" a="1"/>
  <c r="S41" i="72" s="1"/>
  <c r="B41" i="72"/>
  <c r="Z43" i="72" a="1"/>
  <c r="Z43" i="72" s="1"/>
  <c r="B43" i="72"/>
  <c r="B10" i="72" s="1"/>
  <c r="S43" i="71" a="1"/>
  <c r="S43" i="71" s="1"/>
  <c r="AI15" i="71"/>
  <c r="AI1" i="71" s="1"/>
  <c r="I1" i="71" s="1"/>
  <c r="Z42" i="70" a="1"/>
  <c r="Z42" i="70" s="1"/>
  <c r="S42" i="70" s="1" a="1"/>
  <c r="S42" i="70" s="1"/>
  <c r="B42" i="70"/>
  <c r="Z41" i="70" a="1"/>
  <c r="Z41" i="70" s="1"/>
  <c r="S41" i="70" s="1" a="1"/>
  <c r="S41" i="70" s="1"/>
  <c r="B41" i="70"/>
  <c r="Z43" i="70" a="1"/>
  <c r="Z43" i="70" s="1"/>
  <c r="B43" i="70"/>
  <c r="B10" i="70" s="1"/>
  <c r="A43" i="69"/>
  <c r="A42" i="69"/>
  <c r="A41" i="69"/>
  <c r="Z40" i="69" a="1"/>
  <c r="Z40" i="69" s="1"/>
  <c r="S40" i="69" s="1" a="1"/>
  <c r="S40" i="69" s="1"/>
  <c r="B40" i="69"/>
  <c r="S43" i="68" a="1"/>
  <c r="S43" i="68" s="1"/>
  <c r="AI15" i="68"/>
  <c r="AI1" i="68" s="1"/>
  <c r="I1" i="68" s="1"/>
  <c r="S43" i="67" a="1"/>
  <c r="S43" i="67" s="1"/>
  <c r="AI15" i="67"/>
  <c r="AI1" i="67" s="1"/>
  <c r="I1" i="67" s="1"/>
  <c r="B39" i="66"/>
  <c r="Z39" i="66" a="1"/>
  <c r="Z39" i="66" s="1"/>
  <c r="S39" i="66" s="1" a="1"/>
  <c r="S39" i="66" s="1"/>
  <c r="A40" i="66"/>
  <c r="L61" i="67" l="1"/>
  <c r="F61" i="67"/>
  <c r="B175" i="67"/>
  <c r="B84" i="67" s="1" a="1"/>
  <c r="B84" i="67" s="1"/>
  <c r="E164" i="67" a="1"/>
  <c r="E164" i="67" s="1"/>
  <c r="E72" i="67" s="1" a="1"/>
  <c r="E72" i="67" s="1"/>
  <c r="B179" i="67"/>
  <c r="B88" i="67" s="1" a="1"/>
  <c r="B88" i="67" s="1"/>
  <c r="E161" i="67" a="1"/>
  <c r="E161" i="67" s="1"/>
  <c r="F182" i="67"/>
  <c r="F91" i="67" s="1" a="1"/>
  <c r="F91" i="67" s="1"/>
  <c r="B161" i="67"/>
  <c r="L58" i="67"/>
  <c r="B164" i="67"/>
  <c r="B72" i="67" s="1" a="1"/>
  <c r="B72" i="67" s="1"/>
  <c r="F95" i="67"/>
  <c r="F126" i="67"/>
  <c r="O126" i="67" s="1"/>
  <c r="F157" i="67"/>
  <c r="O157" i="67" s="1"/>
  <c r="B65" i="67" a="1"/>
  <c r="B65" i="67" s="1"/>
  <c r="L60" i="67"/>
  <c r="F60" i="67"/>
  <c r="Z42" i="76" a="1"/>
  <c r="Z42" i="76" s="1"/>
  <c r="S42" i="76" s="1" a="1"/>
  <c r="S42" i="76" s="1"/>
  <c r="B42" i="76"/>
  <c r="Z41" i="76" a="1"/>
  <c r="Z41" i="76" s="1"/>
  <c r="S41" i="76" s="1" a="1"/>
  <c r="S41" i="76" s="1"/>
  <c r="B41" i="76"/>
  <c r="Z43" i="76" a="1"/>
  <c r="Z43" i="76" s="1"/>
  <c r="B43" i="76"/>
  <c r="B10" i="76" s="1"/>
  <c r="S43" i="75" a="1"/>
  <c r="S43" i="75" s="1"/>
  <c r="AI15" i="75"/>
  <c r="AI1" i="75" s="1"/>
  <c r="I1" i="75" s="1"/>
  <c r="C10" i="74"/>
  <c r="S43" i="73" a="1"/>
  <c r="S43" i="73" s="1"/>
  <c r="AI15" i="73"/>
  <c r="AI1" i="73" s="1"/>
  <c r="I1" i="73" s="1"/>
  <c r="S43" i="72" a="1"/>
  <c r="S43" i="72" s="1"/>
  <c r="AI15" i="72"/>
  <c r="AI1" i="72" s="1"/>
  <c r="I1" i="72" s="1"/>
  <c r="C10" i="71"/>
  <c r="S43" i="70" a="1"/>
  <c r="S43" i="70" s="1"/>
  <c r="AI15" i="70"/>
  <c r="AI1" i="70" s="1"/>
  <c r="I1" i="70" s="1"/>
  <c r="Z42" i="69" a="1"/>
  <c r="Z42" i="69" s="1"/>
  <c r="S42" i="69" s="1" a="1"/>
  <c r="S42" i="69" s="1"/>
  <c r="B42" i="69"/>
  <c r="Z41" i="69" a="1"/>
  <c r="Z41" i="69" s="1"/>
  <c r="S41" i="69" s="1" a="1"/>
  <c r="S41" i="69" s="1"/>
  <c r="B41" i="69"/>
  <c r="Z43" i="69" a="1"/>
  <c r="Z43" i="69" s="1"/>
  <c r="B43" i="69"/>
  <c r="B10" i="69" s="1"/>
  <c r="C10" i="68"/>
  <c r="C10" i="67"/>
  <c r="B40" i="66"/>
  <c r="A43" i="66"/>
  <c r="A41" i="66"/>
  <c r="A42" i="66"/>
  <c r="Z40" i="66" a="1"/>
  <c r="Z40" i="66" s="1"/>
  <c r="S40" i="66" s="1" a="1"/>
  <c r="S40" i="66" s="1"/>
  <c r="B139" i="67" l="1"/>
  <c r="B130" i="67"/>
  <c r="E130" i="67" s="1" a="1"/>
  <c r="E130" i="67" s="1"/>
  <c r="F65" i="67" a="1"/>
  <c r="F65" i="67" s="1"/>
  <c r="O95" i="67"/>
  <c r="C10" i="77"/>
  <c r="S43" i="76" a="1"/>
  <c r="S43" i="76" s="1"/>
  <c r="AI15" i="76"/>
  <c r="AI1" i="76" s="1"/>
  <c r="I1" i="76" s="1"/>
  <c r="C10" i="75"/>
  <c r="C10" i="73"/>
  <c r="C10" i="72"/>
  <c r="C10" i="70"/>
  <c r="S43" i="69" a="1"/>
  <c r="S43" i="69" s="1"/>
  <c r="AI15" i="69"/>
  <c r="AI1" i="69" s="1"/>
  <c r="I1" i="69" s="1"/>
  <c r="B42" i="66"/>
  <c r="Z42" i="66" a="1"/>
  <c r="Z42" i="66" s="1"/>
  <c r="S42" i="66" s="1" a="1"/>
  <c r="S42" i="66" s="1"/>
  <c r="B43" i="66"/>
  <c r="Z43" i="66" a="1"/>
  <c r="Z43" i="66" s="1"/>
  <c r="B41" i="66"/>
  <c r="Z41" i="66" a="1"/>
  <c r="Z41" i="66" s="1"/>
  <c r="S41" i="66" s="1" a="1"/>
  <c r="S41" i="66" s="1"/>
  <c r="B108" i="67" l="1"/>
  <c r="B78" i="67" s="1" a="1"/>
  <c r="B78" i="67" s="1"/>
  <c r="O65" i="67" a="1"/>
  <c r="O65" i="67" s="1"/>
  <c r="B99" i="67"/>
  <c r="C10" i="76"/>
  <c r="C10" i="69"/>
  <c r="S43" i="66" a="1"/>
  <c r="S43" i="66" s="1"/>
  <c r="AI15" i="66"/>
  <c r="AI1" i="66" s="1"/>
  <c r="I1" i="66" s="1"/>
  <c r="B10" i="66"/>
  <c r="A54" i="66" s="1"/>
  <c r="B69" i="67" l="1" a="1"/>
  <c r="B69" i="67" s="1"/>
  <c r="E99" i="67" a="1"/>
  <c r="E99" i="67" s="1"/>
  <c r="E69" i="67" s="1" a="1"/>
  <c r="E69" i="67" s="1"/>
  <c r="A61" i="66"/>
  <c r="A56" i="66"/>
  <c r="F56" i="66" s="1"/>
  <c r="L56" i="66" s="1"/>
  <c r="A60" i="66"/>
  <c r="E125" i="66"/>
  <c r="A58" i="66"/>
  <c r="F58" i="66" s="1"/>
  <c r="F54" i="66"/>
  <c r="C188" i="66"/>
  <c r="O188" i="66" s="1"/>
  <c r="B192" i="66" s="1"/>
  <c r="E192" i="66" s="1" a="1"/>
  <c r="E192" i="66" s="1"/>
  <c r="C219" i="66"/>
  <c r="O219" i="66" s="1"/>
  <c r="B223" i="66" s="1"/>
  <c r="E223" i="66" s="1" a="1"/>
  <c r="E223" i="66" s="1"/>
  <c r="E94" i="66"/>
  <c r="A57" i="66"/>
  <c r="F57" i="66" s="1"/>
  <c r="L57" i="66" s="1"/>
  <c r="E156" i="66"/>
  <c r="C10" i="66"/>
  <c r="F95" i="66" l="1"/>
  <c r="F126" i="66"/>
  <c r="O126" i="66" s="1"/>
  <c r="F157" i="66"/>
  <c r="O157" i="66" s="1"/>
  <c r="B65" i="66" a="1"/>
  <c r="B65" i="66" s="1"/>
  <c r="F182" i="66"/>
  <c r="F91" i="66" s="1" a="1"/>
  <c r="F91" i="66" s="1"/>
  <c r="B164" i="66"/>
  <c r="B72" i="66" s="1" a="1"/>
  <c r="B72" i="66" s="1"/>
  <c r="E161" i="66" a="1"/>
  <c r="E161" i="66" s="1"/>
  <c r="B179" i="66"/>
  <c r="B88" i="66" s="1" a="1"/>
  <c r="B88" i="66" s="1"/>
  <c r="E164" i="66" a="1"/>
  <c r="E164" i="66" s="1"/>
  <c r="E72" i="66" s="1" a="1"/>
  <c r="E72" i="66" s="1"/>
  <c r="B175" i="66"/>
  <c r="B84" i="66" s="1" a="1"/>
  <c r="B84" i="66" s="1"/>
  <c r="L58" i="66"/>
  <c r="B161" i="66"/>
  <c r="F60" i="66"/>
  <c r="L60" i="66"/>
  <c r="F61" i="66"/>
  <c r="L61" i="66"/>
  <c r="Q44" i="66"/>
  <c r="O95" i="66" l="1"/>
  <c r="F65" i="66" a="1"/>
  <c r="F65" i="66" s="1"/>
  <c r="B139" i="66"/>
  <c r="B130" i="66"/>
  <c r="E130" i="66" s="1" a="1"/>
  <c r="E130" i="66" s="1"/>
  <c r="B99" i="66" l="1"/>
  <c r="B108" i="66"/>
  <c r="B78" i="66" s="1" a="1"/>
  <c r="B78" i="66" s="1"/>
  <c r="O65" i="66" a="1"/>
  <c r="O65" i="66" s="1"/>
  <c r="B69" i="66" l="1" a="1"/>
  <c r="B69" i="66" s="1"/>
  <c r="E99" i="66" a="1"/>
  <c r="E99" i="66" s="1"/>
  <c r="E69" i="66" s="1" a="1"/>
  <c r="E69" i="6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743B4D-B232-4CE5-B69F-F86D85D29589}">
      <text>
        <r>
          <rPr>
            <b/>
            <sz val="9"/>
            <color indexed="81"/>
            <rFont val="MS P ゴシック"/>
            <family val="3"/>
            <charset val="128"/>
          </rPr>
          <t>当月の従事実績の
ありorなし　を選択</t>
        </r>
      </text>
    </comment>
    <comment ref="Q2" authorId="0" shapeId="0" xr:uid="{3105E22C-AD9E-4C99-8F1A-31E79EB1263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B320E41-E738-44CC-9188-013B41DAB285}">
      <text>
        <r>
          <rPr>
            <b/>
            <sz val="9"/>
            <color indexed="81"/>
            <rFont val="MS P ゴシック"/>
            <family val="3"/>
            <charset val="128"/>
          </rPr>
          <t>勤務体系を選択</t>
        </r>
      </text>
    </comment>
    <comment ref="G10" authorId="0" shapeId="0" xr:uid="{7F11C6B5-3185-48C7-95E6-BF03234FCC43}">
      <text>
        <r>
          <rPr>
            <b/>
            <sz val="9"/>
            <color indexed="81"/>
            <rFont val="MS P ゴシック"/>
            <family val="3"/>
            <charset val="128"/>
          </rPr>
          <t>1日の所定労働時間</t>
        </r>
      </text>
    </comment>
    <comment ref="J10" authorId="0" shapeId="0" xr:uid="{C0D07480-7680-4468-9D8A-BFC8C9F5B68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39C7D5-7E1F-4C18-B74B-3DAC9C1EE141}">
      <text>
        <r>
          <rPr>
            <b/>
            <sz val="9"/>
            <color indexed="81"/>
            <rFont val="MS P ゴシック"/>
            <family val="3"/>
            <charset val="128"/>
          </rPr>
          <t>【裁量、(大学・国研等)裁量の場合】
1日のみなし労働時間
【固定残業代有の場合】
1か月の固定残業時間</t>
        </r>
      </text>
    </comment>
    <comment ref="Q10" authorId="0" shapeId="0" xr:uid="{49E135D0-CFF5-490D-8CE0-C1152489C660}">
      <text>
        <r>
          <rPr>
            <b/>
            <sz val="9"/>
            <color indexed="81"/>
            <rFont val="MS P ゴシック"/>
            <family val="3"/>
            <charset val="128"/>
          </rPr>
          <t>当月の他の公的資金に係る従事時間の合計</t>
        </r>
      </text>
    </comment>
    <comment ref="C11" authorId="0" shapeId="0" xr:uid="{30144E2A-783E-4C8E-A44B-6B935867531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78B0DE6-F98E-4688-A8FD-BEAD018F9080}">
      <text>
        <r>
          <rPr>
            <b/>
            <sz val="9"/>
            <color indexed="81"/>
            <rFont val="MS P ゴシック"/>
            <family val="3"/>
            <charset val="128"/>
          </rPr>
          <t>【大学・国研等の場合のみ】
人件費算定表の「NEDO従事時間」へ記入</t>
        </r>
      </text>
    </comment>
    <comment ref="Q44" authorId="0" shapeId="0" xr:uid="{7643C985-F4FC-4532-84AB-57BFD221124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8ABAAA1-013D-4584-8492-A53D82D93D3C}">
      <text>
        <r>
          <rPr>
            <b/>
            <sz val="9"/>
            <color indexed="81"/>
            <rFont val="MS P ゴシック"/>
            <family val="3"/>
            <charset val="128"/>
          </rPr>
          <t>当月の従事実績の
ありorなし　を選択</t>
        </r>
      </text>
    </comment>
    <comment ref="Q2" authorId="0" shapeId="0" xr:uid="{3AA67E5B-DE19-4E96-B10E-6C799F04260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298EA8C-0928-4208-9AFC-A949049857BA}">
      <text>
        <r>
          <rPr>
            <b/>
            <sz val="9"/>
            <color indexed="81"/>
            <rFont val="MS P ゴシック"/>
            <family val="3"/>
            <charset val="128"/>
          </rPr>
          <t>勤務体系を選択</t>
        </r>
      </text>
    </comment>
    <comment ref="G10" authorId="0" shapeId="0" xr:uid="{2971AA8B-B6B6-4BFB-8344-119663B57E59}">
      <text>
        <r>
          <rPr>
            <b/>
            <sz val="9"/>
            <color indexed="81"/>
            <rFont val="MS P ゴシック"/>
            <family val="3"/>
            <charset val="128"/>
          </rPr>
          <t>1日の所定労働時間</t>
        </r>
      </text>
    </comment>
    <comment ref="J10" authorId="0" shapeId="0" xr:uid="{5D9F98C6-F7CD-47D0-A366-FD78D2B1096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934A24A-7BF2-4581-9677-86549B24E446}">
      <text>
        <r>
          <rPr>
            <b/>
            <sz val="9"/>
            <color indexed="81"/>
            <rFont val="MS P ゴシック"/>
            <family val="3"/>
            <charset val="128"/>
          </rPr>
          <t>【裁量、(大学・国研等)裁量の場合】
1日のみなし労働時間
【固定残業代有の場合】
1か月の固定残業時間</t>
        </r>
      </text>
    </comment>
    <comment ref="Q10" authorId="0" shapeId="0" xr:uid="{3402B211-A304-4524-928D-3FB62A0615B9}">
      <text>
        <r>
          <rPr>
            <b/>
            <sz val="9"/>
            <color indexed="81"/>
            <rFont val="MS P ゴシック"/>
            <family val="3"/>
            <charset val="128"/>
          </rPr>
          <t>当月の他の公的資金に係る従事時間の合計</t>
        </r>
      </text>
    </comment>
    <comment ref="C11" authorId="0" shapeId="0" xr:uid="{CCF7140A-CD34-4854-AB96-2500546BAC2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E59651B-D5F6-4E63-8B8F-788D61EB50F3}">
      <text>
        <r>
          <rPr>
            <b/>
            <sz val="9"/>
            <color indexed="81"/>
            <rFont val="MS P ゴシック"/>
            <family val="3"/>
            <charset val="128"/>
          </rPr>
          <t>【大学・国研等の場合のみ】
人件費算定表の「NEDO従事時間」へ記入</t>
        </r>
      </text>
    </comment>
    <comment ref="Q44" authorId="0" shapeId="0" xr:uid="{673958E4-6376-4D56-A8B1-3017CEBDAF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53CEAF4-D2B6-4EA9-801E-28F67DA3395C}">
      <text>
        <r>
          <rPr>
            <b/>
            <sz val="9"/>
            <color indexed="81"/>
            <rFont val="MS P ゴシック"/>
            <family val="3"/>
            <charset val="128"/>
          </rPr>
          <t>当月の従事実績の
ありorなし　を選択</t>
        </r>
      </text>
    </comment>
    <comment ref="Q2" authorId="0" shapeId="0" xr:uid="{08D4F06E-F9B3-4BC5-85CA-E5B75A2FCE0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11CF1D2-1AFD-41A5-A1F1-6E863E5511CA}">
      <text>
        <r>
          <rPr>
            <b/>
            <sz val="9"/>
            <color indexed="81"/>
            <rFont val="MS P ゴシック"/>
            <family val="3"/>
            <charset val="128"/>
          </rPr>
          <t>勤務体系を選択</t>
        </r>
      </text>
    </comment>
    <comment ref="G10" authorId="0" shapeId="0" xr:uid="{527DDDE4-795C-4A70-A83D-BD2B62E39264}">
      <text>
        <r>
          <rPr>
            <b/>
            <sz val="9"/>
            <color indexed="81"/>
            <rFont val="MS P ゴシック"/>
            <family val="3"/>
            <charset val="128"/>
          </rPr>
          <t>1日の所定労働時間</t>
        </r>
      </text>
    </comment>
    <comment ref="J10" authorId="0" shapeId="0" xr:uid="{050A301B-50EA-4E76-BB90-08C3E17A23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5E1F910-B7C3-4AF7-BF9C-BC4A077801F6}">
      <text>
        <r>
          <rPr>
            <b/>
            <sz val="9"/>
            <color indexed="81"/>
            <rFont val="MS P ゴシック"/>
            <family val="3"/>
            <charset val="128"/>
          </rPr>
          <t>【裁量、(大学・国研等)裁量の場合】
1日のみなし労働時間
【固定残業代有の場合】
1か月の固定残業時間</t>
        </r>
      </text>
    </comment>
    <comment ref="Q10" authorId="0" shapeId="0" xr:uid="{19FC69AB-277C-4FFC-95FC-C0034CA000E7}">
      <text>
        <r>
          <rPr>
            <b/>
            <sz val="9"/>
            <color indexed="81"/>
            <rFont val="MS P ゴシック"/>
            <family val="3"/>
            <charset val="128"/>
          </rPr>
          <t>当月の他の公的資金に係る従事時間の合計</t>
        </r>
      </text>
    </comment>
    <comment ref="C11" authorId="0" shapeId="0" xr:uid="{DC9DC145-EB26-49FC-9B11-2106142A520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B7F8311-932A-4763-83EB-071CD4684693}">
      <text>
        <r>
          <rPr>
            <b/>
            <sz val="9"/>
            <color indexed="81"/>
            <rFont val="MS P ゴシック"/>
            <family val="3"/>
            <charset val="128"/>
          </rPr>
          <t>【大学・国研等の場合のみ】
人件費算定表の「NEDO従事時間」へ記入</t>
        </r>
      </text>
    </comment>
    <comment ref="Q44" authorId="0" shapeId="0" xr:uid="{A86BFB8B-8FBC-4389-AEF2-57245256AEC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A769A0-3DCA-4908-BDF6-97886AE7F1E8}">
      <text>
        <r>
          <rPr>
            <b/>
            <sz val="9"/>
            <color indexed="81"/>
            <rFont val="MS P ゴシック"/>
            <family val="3"/>
            <charset val="128"/>
          </rPr>
          <t>当月の従事実績の
ありorなし　を選択</t>
        </r>
      </text>
    </comment>
    <comment ref="Q2" authorId="0" shapeId="0" xr:uid="{5DBF2D63-136D-4A28-A667-9E785705E7F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250135-A68B-4CCE-A8D1-918259EA682E}">
      <text>
        <r>
          <rPr>
            <b/>
            <sz val="9"/>
            <color indexed="81"/>
            <rFont val="MS P ゴシック"/>
            <family val="3"/>
            <charset val="128"/>
          </rPr>
          <t>勤務体系を選択</t>
        </r>
      </text>
    </comment>
    <comment ref="G10" authorId="0" shapeId="0" xr:uid="{06AA842D-501B-4687-A6AE-F57390B1A710}">
      <text>
        <r>
          <rPr>
            <b/>
            <sz val="9"/>
            <color indexed="81"/>
            <rFont val="MS P ゴシック"/>
            <family val="3"/>
            <charset val="128"/>
          </rPr>
          <t>1日の所定労働時間</t>
        </r>
      </text>
    </comment>
    <comment ref="J10" authorId="0" shapeId="0" xr:uid="{F1A0E263-8D36-4FDD-AF7C-0C7A417CFF9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AC3F09D-1968-44E1-A44D-EED14FA32657}">
      <text>
        <r>
          <rPr>
            <b/>
            <sz val="9"/>
            <color indexed="81"/>
            <rFont val="MS P ゴシック"/>
            <family val="3"/>
            <charset val="128"/>
          </rPr>
          <t>【裁量、(大学・国研等)裁量の場合】
1日のみなし労働時間
【固定残業代有の場合】
1か月の固定残業時間</t>
        </r>
      </text>
    </comment>
    <comment ref="Q10" authorId="0" shapeId="0" xr:uid="{41A0952B-CA8A-471D-9F06-1A2A3E5ACC2B}">
      <text>
        <r>
          <rPr>
            <b/>
            <sz val="9"/>
            <color indexed="81"/>
            <rFont val="MS P ゴシック"/>
            <family val="3"/>
            <charset val="128"/>
          </rPr>
          <t>当月の他の公的資金に係る従事時間の合計</t>
        </r>
      </text>
    </comment>
    <comment ref="C11" authorId="0" shapeId="0" xr:uid="{9340B8FE-B846-4558-AC34-31F43E5A448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5915E20-E84D-4216-B347-24EA9655F3F8}">
      <text>
        <r>
          <rPr>
            <b/>
            <sz val="9"/>
            <color indexed="81"/>
            <rFont val="MS P ゴシック"/>
            <family val="3"/>
            <charset val="128"/>
          </rPr>
          <t>【大学・国研等の場合のみ】
人件費算定表の「NEDO従事時間」へ記入</t>
        </r>
      </text>
    </comment>
    <comment ref="Q44" authorId="0" shapeId="0" xr:uid="{AF901429-C609-42EF-A62A-715F1579F9F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EE63471-6350-4181-9FAE-794EFC563E5F}">
      <text>
        <r>
          <rPr>
            <b/>
            <sz val="9"/>
            <color indexed="81"/>
            <rFont val="MS P ゴシック"/>
            <family val="3"/>
            <charset val="128"/>
          </rPr>
          <t>当月の従事実績の
ありorなし　を選択</t>
        </r>
      </text>
    </comment>
    <comment ref="Q2" authorId="0" shapeId="0" xr:uid="{4C1FB617-1BA7-4403-ABC3-1B78039017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4E5BA0A1-7434-4545-9E97-ECF019B7B090}">
      <text>
        <r>
          <rPr>
            <b/>
            <sz val="9"/>
            <color indexed="81"/>
            <rFont val="MS P ゴシック"/>
            <family val="3"/>
            <charset val="128"/>
          </rPr>
          <t>勤務体系を選択</t>
        </r>
      </text>
    </comment>
    <comment ref="G10" authorId="0" shapeId="0" xr:uid="{1306BDDA-2CEF-4768-9AB1-2CAE19D2B6C8}">
      <text>
        <r>
          <rPr>
            <b/>
            <sz val="9"/>
            <color indexed="81"/>
            <rFont val="MS P ゴシック"/>
            <family val="3"/>
            <charset val="128"/>
          </rPr>
          <t>1日の所定労働時間</t>
        </r>
      </text>
    </comment>
    <comment ref="J10" authorId="0" shapeId="0" xr:uid="{44F71A49-9D2D-4343-A766-19E2030FCBB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E162A42-8B66-4B3D-B774-BD838C3AEF69}">
      <text>
        <r>
          <rPr>
            <b/>
            <sz val="9"/>
            <color indexed="81"/>
            <rFont val="MS P ゴシック"/>
            <family val="3"/>
            <charset val="128"/>
          </rPr>
          <t>【裁量、(大学・国研等)裁量の場合】
1日のみなし労働時間
【固定残業代有の場合】
1か月の固定残業時間</t>
        </r>
      </text>
    </comment>
    <comment ref="Q10" authorId="0" shapeId="0" xr:uid="{6F188398-D47E-4ED7-8C93-FCA90287D4F5}">
      <text>
        <r>
          <rPr>
            <b/>
            <sz val="9"/>
            <color indexed="81"/>
            <rFont val="MS P ゴシック"/>
            <family val="3"/>
            <charset val="128"/>
          </rPr>
          <t>当月の他の公的資金に係る従事時間の合計</t>
        </r>
      </text>
    </comment>
    <comment ref="C11" authorId="0" shapeId="0" xr:uid="{40565D39-9082-4866-801D-3959A0CA438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43C3869-9263-43BE-A91D-FE5713698498}">
      <text>
        <r>
          <rPr>
            <b/>
            <sz val="9"/>
            <color indexed="81"/>
            <rFont val="MS P ゴシック"/>
            <family val="3"/>
            <charset val="128"/>
          </rPr>
          <t>【大学・国研等の場合のみ】
人件費算定表の「NEDO従事時間」へ記入</t>
        </r>
      </text>
    </comment>
    <comment ref="Q44" authorId="0" shapeId="0" xr:uid="{22F45FA7-1106-4081-A81A-C00420561D8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5F7E0DD-286A-4578-8DF5-6A39CAD5C18C}">
      <text>
        <r>
          <rPr>
            <b/>
            <sz val="9"/>
            <color indexed="81"/>
            <rFont val="MS P ゴシック"/>
            <family val="3"/>
            <charset val="128"/>
          </rPr>
          <t>当月の従事実績の
ありorなし　を選択</t>
        </r>
      </text>
    </comment>
    <comment ref="Q2" authorId="0" shapeId="0" xr:uid="{7FB2B6BE-3859-491C-AAEB-548AAD47642F}">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E6CD31C-9AD1-4507-B6B4-C4AA22D7E79F}">
      <text>
        <r>
          <rPr>
            <b/>
            <sz val="9"/>
            <color indexed="81"/>
            <rFont val="MS P ゴシック"/>
            <family val="3"/>
            <charset val="128"/>
          </rPr>
          <t>勤務体系を選択</t>
        </r>
      </text>
    </comment>
    <comment ref="G10" authorId="0" shapeId="0" xr:uid="{B9245B59-083C-43E9-9B73-D7648514AA20}">
      <text>
        <r>
          <rPr>
            <b/>
            <sz val="9"/>
            <color indexed="81"/>
            <rFont val="MS P ゴシック"/>
            <family val="3"/>
            <charset val="128"/>
          </rPr>
          <t>1日の所定労働時間</t>
        </r>
      </text>
    </comment>
    <comment ref="J10" authorId="0" shapeId="0" xr:uid="{5A4FB954-8676-470A-A377-9FC40C0ED98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92CFD72-A8BE-476C-89DC-6D0192EF27DF}">
      <text>
        <r>
          <rPr>
            <b/>
            <sz val="9"/>
            <color indexed="81"/>
            <rFont val="MS P ゴシック"/>
            <family val="3"/>
            <charset val="128"/>
          </rPr>
          <t>【裁量、(大学・国研等)裁量の場合】
1日のみなし労働時間
【固定残業代有の場合】
1か月の固定残業時間</t>
        </r>
      </text>
    </comment>
    <comment ref="Q10" authorId="0" shapeId="0" xr:uid="{B42E5189-6BBE-495F-B871-13B9921E4A12}">
      <text>
        <r>
          <rPr>
            <b/>
            <sz val="9"/>
            <color indexed="81"/>
            <rFont val="MS P ゴシック"/>
            <family val="3"/>
            <charset val="128"/>
          </rPr>
          <t>当月の他の公的資金に係る従事時間の合計</t>
        </r>
      </text>
    </comment>
    <comment ref="C11" authorId="0" shapeId="0" xr:uid="{2C3FB177-7465-4AF4-950B-205DFF1A66E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670DEDA-B0F4-4BAC-8D74-292421B21427}">
      <text>
        <r>
          <rPr>
            <b/>
            <sz val="9"/>
            <color indexed="81"/>
            <rFont val="MS P ゴシック"/>
            <family val="3"/>
            <charset val="128"/>
          </rPr>
          <t>【大学・国研等の場合のみ】
人件費算定表の「NEDO従事時間」へ記入</t>
        </r>
      </text>
    </comment>
    <comment ref="Q44" authorId="0" shapeId="0" xr:uid="{97F9FD4B-548E-4B65-A5FA-4B18CDC6F7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22B173A-486B-4751-949E-F13B43E0D46D}">
      <text>
        <r>
          <rPr>
            <b/>
            <sz val="9"/>
            <color indexed="81"/>
            <rFont val="MS P ゴシック"/>
            <family val="3"/>
            <charset val="128"/>
          </rPr>
          <t>当月の従事実績の
ありorなし　を選択</t>
        </r>
      </text>
    </comment>
    <comment ref="Q2" authorId="0" shapeId="0" xr:uid="{8D19AE81-41FC-49F2-B335-185BF41D722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5DB5653-25DF-4417-8618-7D5F5B4644E3}">
      <text>
        <r>
          <rPr>
            <b/>
            <sz val="9"/>
            <color indexed="81"/>
            <rFont val="MS P ゴシック"/>
            <family val="3"/>
            <charset val="128"/>
          </rPr>
          <t>勤務体系を選択</t>
        </r>
      </text>
    </comment>
    <comment ref="G10" authorId="0" shapeId="0" xr:uid="{0DA79D68-4D92-417A-94C9-86DDE5A7EA1F}">
      <text>
        <r>
          <rPr>
            <b/>
            <sz val="9"/>
            <color indexed="81"/>
            <rFont val="MS P ゴシック"/>
            <family val="3"/>
            <charset val="128"/>
          </rPr>
          <t>1日の所定労働時間</t>
        </r>
      </text>
    </comment>
    <comment ref="J10" authorId="0" shapeId="0" xr:uid="{C2C4E0FE-747A-4F04-A708-91CF01F165A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56E2762-D5F2-49DC-AA73-1953EC80ECF2}">
      <text>
        <r>
          <rPr>
            <b/>
            <sz val="9"/>
            <color indexed="81"/>
            <rFont val="MS P ゴシック"/>
            <family val="3"/>
            <charset val="128"/>
          </rPr>
          <t>【裁量、(大学・国研等)裁量の場合】
1日のみなし労働時間
【固定残業代有の場合】
1か月の固定残業時間</t>
        </r>
      </text>
    </comment>
    <comment ref="Q10" authorId="0" shapeId="0" xr:uid="{3F912372-412D-48B0-88B1-53D3432D0766}">
      <text>
        <r>
          <rPr>
            <b/>
            <sz val="9"/>
            <color indexed="81"/>
            <rFont val="MS P ゴシック"/>
            <family val="3"/>
            <charset val="128"/>
          </rPr>
          <t>当月の他の公的資金に係る従事時間の合計</t>
        </r>
      </text>
    </comment>
    <comment ref="C11" authorId="0" shapeId="0" xr:uid="{442BF291-0601-4B6A-B917-4BB67E8797F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5381D94-B766-405A-9745-4973F047E194}">
      <text>
        <r>
          <rPr>
            <b/>
            <sz val="9"/>
            <color indexed="81"/>
            <rFont val="MS P ゴシック"/>
            <family val="3"/>
            <charset val="128"/>
          </rPr>
          <t>【大学・国研等の場合のみ】
人件費算定表の「NEDO従事時間」へ記入</t>
        </r>
      </text>
    </comment>
    <comment ref="Q44" authorId="0" shapeId="0" xr:uid="{676F67ED-27AE-4DD6-AB3B-0A182EB4793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0CC3F51-6374-401E-BA3E-92C35586907F}">
      <text>
        <r>
          <rPr>
            <b/>
            <sz val="9"/>
            <color indexed="81"/>
            <rFont val="MS P ゴシック"/>
            <family val="3"/>
            <charset val="128"/>
          </rPr>
          <t>当月の従事実績の
ありorなし　を選択</t>
        </r>
      </text>
    </comment>
    <comment ref="Q2" authorId="0" shapeId="0" xr:uid="{97C45E78-95AD-4F4F-AE11-54315BDAA2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37EC4C85-5B9D-4985-A350-A51DBA98A925}">
      <text>
        <r>
          <rPr>
            <b/>
            <sz val="9"/>
            <color indexed="81"/>
            <rFont val="MS P ゴシック"/>
            <family val="3"/>
            <charset val="128"/>
          </rPr>
          <t>勤務体系を選択</t>
        </r>
      </text>
    </comment>
    <comment ref="G10" authorId="0" shapeId="0" xr:uid="{97F6ABC3-6877-478E-882E-28D7406842E1}">
      <text>
        <r>
          <rPr>
            <b/>
            <sz val="9"/>
            <color indexed="81"/>
            <rFont val="MS P ゴシック"/>
            <family val="3"/>
            <charset val="128"/>
          </rPr>
          <t>1日の所定労働時間</t>
        </r>
      </text>
    </comment>
    <comment ref="J10" authorId="0" shapeId="0" xr:uid="{2DD546D4-0476-4A00-BA02-D98C60CE69C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821ECFC-5928-4A72-ACE7-1B48DCB3BD55}">
      <text>
        <r>
          <rPr>
            <b/>
            <sz val="9"/>
            <color indexed="81"/>
            <rFont val="MS P ゴシック"/>
            <family val="3"/>
            <charset val="128"/>
          </rPr>
          <t>【裁量、(大学・国研等)裁量の場合】
1日のみなし労働時間
【固定残業代有の場合】
1か月の固定残業時間</t>
        </r>
      </text>
    </comment>
    <comment ref="Q10" authorId="0" shapeId="0" xr:uid="{B5D479A8-BB04-4746-9E69-26B1D4DDA2CF}">
      <text>
        <r>
          <rPr>
            <b/>
            <sz val="9"/>
            <color indexed="81"/>
            <rFont val="MS P ゴシック"/>
            <family val="3"/>
            <charset val="128"/>
          </rPr>
          <t>当月の他の公的資金に係る従事時間の合計</t>
        </r>
      </text>
    </comment>
    <comment ref="C11" authorId="0" shapeId="0" xr:uid="{47A029E5-185A-4B9D-900A-02D6D266E6A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BF3EA8D-CAF8-45DF-8C53-F4BA1262A0D9}">
      <text>
        <r>
          <rPr>
            <b/>
            <sz val="9"/>
            <color indexed="81"/>
            <rFont val="MS P ゴシック"/>
            <family val="3"/>
            <charset val="128"/>
          </rPr>
          <t>【大学・国研等の場合のみ】
人件費算定表の「NEDO従事時間」へ記入</t>
        </r>
      </text>
    </comment>
    <comment ref="Q44" authorId="0" shapeId="0" xr:uid="{EAAD64F4-3A9B-40C6-91BB-5F72C3658B5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3A564FF-8323-42B4-8788-6B410DA80B2B}">
      <text>
        <r>
          <rPr>
            <b/>
            <sz val="9"/>
            <color indexed="81"/>
            <rFont val="MS P ゴシック"/>
            <family val="3"/>
            <charset val="128"/>
          </rPr>
          <t>当月の従事実績の
ありorなし　を選択</t>
        </r>
      </text>
    </comment>
    <comment ref="Q2" authorId="0" shapeId="0" xr:uid="{AB226B21-CC9A-4615-A961-4C39DE309E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078A365-4C5D-4E29-8B41-13582AFAD186}">
      <text>
        <r>
          <rPr>
            <b/>
            <sz val="9"/>
            <color indexed="81"/>
            <rFont val="MS P ゴシック"/>
            <family val="3"/>
            <charset val="128"/>
          </rPr>
          <t>勤務体系を選択</t>
        </r>
      </text>
    </comment>
    <comment ref="G10" authorId="0" shapeId="0" xr:uid="{D4D722D5-7D2C-4EC5-A862-B00CA16FF9ED}">
      <text>
        <r>
          <rPr>
            <b/>
            <sz val="9"/>
            <color indexed="81"/>
            <rFont val="MS P ゴシック"/>
            <family val="3"/>
            <charset val="128"/>
          </rPr>
          <t>1日の所定労働時間</t>
        </r>
      </text>
    </comment>
    <comment ref="J10" authorId="0" shapeId="0" xr:uid="{229B55A7-FE35-4827-9A29-70EEC61EE65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4659E92-10E3-4D47-84FE-1EC24BAE4003}">
      <text>
        <r>
          <rPr>
            <b/>
            <sz val="9"/>
            <color indexed="81"/>
            <rFont val="MS P ゴシック"/>
            <family val="3"/>
            <charset val="128"/>
          </rPr>
          <t>【裁量、(大学・国研等)裁量の場合】
1日のみなし労働時間
【固定残業代有の場合】
1か月の固定残業時間</t>
        </r>
      </text>
    </comment>
    <comment ref="Q10" authorId="0" shapeId="0" xr:uid="{E8B10ABE-968B-4599-858B-17E13E4DE0BE}">
      <text>
        <r>
          <rPr>
            <b/>
            <sz val="9"/>
            <color indexed="81"/>
            <rFont val="MS P ゴシック"/>
            <family val="3"/>
            <charset val="128"/>
          </rPr>
          <t>当月の他の公的資金に係る従事時間の合計</t>
        </r>
      </text>
    </comment>
    <comment ref="C11" authorId="0" shapeId="0" xr:uid="{FDFC0668-71D0-420D-9EB4-10ED45E85B8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FF189540-1685-4A43-9F51-30E08FC6F5A5}">
      <text>
        <r>
          <rPr>
            <b/>
            <sz val="9"/>
            <color indexed="81"/>
            <rFont val="MS P ゴシック"/>
            <family val="3"/>
            <charset val="128"/>
          </rPr>
          <t>【大学・国研等の場合のみ】
人件費算定表の「NEDO従事時間」へ記入</t>
        </r>
      </text>
    </comment>
    <comment ref="Q44" authorId="0" shapeId="0" xr:uid="{8400E122-B4EA-4722-BD8F-BE7BDCD8469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9F64C3-A601-4AC3-8F53-FB4488EC34AB}">
      <text>
        <r>
          <rPr>
            <b/>
            <sz val="9"/>
            <color indexed="81"/>
            <rFont val="MS P ゴシック"/>
            <family val="3"/>
            <charset val="128"/>
          </rPr>
          <t>当月の従事実績の
ありorなし　を選択</t>
        </r>
      </text>
    </comment>
    <comment ref="Q2" authorId="0" shapeId="0" xr:uid="{AE9035ED-AE54-47B1-B759-7D2FD4E6C27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811358C-17A9-4AD6-893F-DC45FBA23961}">
      <text>
        <r>
          <rPr>
            <b/>
            <sz val="9"/>
            <color indexed="81"/>
            <rFont val="MS P ゴシック"/>
            <family val="3"/>
            <charset val="128"/>
          </rPr>
          <t>勤務体系を選択</t>
        </r>
      </text>
    </comment>
    <comment ref="G10" authorId="0" shapeId="0" xr:uid="{A94A0BE5-2B29-4677-A248-FC2DFD6C5A31}">
      <text>
        <r>
          <rPr>
            <b/>
            <sz val="9"/>
            <color indexed="81"/>
            <rFont val="MS P ゴシック"/>
            <family val="3"/>
            <charset val="128"/>
          </rPr>
          <t>1日の所定労働時間</t>
        </r>
      </text>
    </comment>
    <comment ref="J10" authorId="0" shapeId="0" xr:uid="{1DA0408D-2A08-4E26-9148-90983958EAE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46FB082-10F9-4B7B-8781-93B1C520A858}">
      <text>
        <r>
          <rPr>
            <b/>
            <sz val="9"/>
            <color indexed="81"/>
            <rFont val="MS P ゴシック"/>
            <family val="3"/>
            <charset val="128"/>
          </rPr>
          <t>【裁量、(大学・国研等)裁量の場合】
1日のみなし労働時間
【固定残業代有の場合】
1か月の固定残業時間</t>
        </r>
      </text>
    </comment>
    <comment ref="Q10" authorId="0" shapeId="0" xr:uid="{56E4CF91-1A69-41AE-BAC9-64B7AD8CFF18}">
      <text>
        <r>
          <rPr>
            <b/>
            <sz val="9"/>
            <color indexed="81"/>
            <rFont val="MS P ゴシック"/>
            <family val="3"/>
            <charset val="128"/>
          </rPr>
          <t>当月の他の公的資金に係る従事時間の合計</t>
        </r>
      </text>
    </comment>
    <comment ref="C11" authorId="0" shapeId="0" xr:uid="{DE24E817-F33D-40E8-A9AB-8336E56E2DE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8AFAF77-7A8B-4D89-BFB2-5EF456759841}">
      <text>
        <r>
          <rPr>
            <b/>
            <sz val="9"/>
            <color indexed="81"/>
            <rFont val="MS P ゴシック"/>
            <family val="3"/>
            <charset val="128"/>
          </rPr>
          <t>【大学・国研等の場合のみ】
人件費算定表の「NEDO従事時間」へ記入</t>
        </r>
      </text>
    </comment>
    <comment ref="Q44" authorId="0" shapeId="0" xr:uid="{BE499A9E-F97E-4B80-8815-45687D0F0910}">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9724E92-E4D1-4351-8EF0-5D994BB00F16}">
      <text>
        <r>
          <rPr>
            <b/>
            <sz val="9"/>
            <color indexed="81"/>
            <rFont val="MS P ゴシック"/>
            <family val="3"/>
            <charset val="128"/>
          </rPr>
          <t>当月の従事実績の
ありorなし　を選択</t>
        </r>
      </text>
    </comment>
    <comment ref="Q2" authorId="0" shapeId="0" xr:uid="{537F3065-CA29-49E1-912C-9667C93274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0B262C17-4E3F-4DFF-B544-29EFF8FA947F}">
      <text>
        <r>
          <rPr>
            <b/>
            <sz val="9"/>
            <color indexed="81"/>
            <rFont val="MS P ゴシック"/>
            <family val="3"/>
            <charset val="128"/>
          </rPr>
          <t>勤務体系を選択</t>
        </r>
      </text>
    </comment>
    <comment ref="G10" authorId="0" shapeId="0" xr:uid="{32DC0DF7-0A25-44D8-86CF-7F03C675F2F4}">
      <text>
        <r>
          <rPr>
            <b/>
            <sz val="9"/>
            <color indexed="81"/>
            <rFont val="MS P ゴシック"/>
            <family val="3"/>
            <charset val="128"/>
          </rPr>
          <t>1日の所定労働時間</t>
        </r>
      </text>
    </comment>
    <comment ref="J10" authorId="0" shapeId="0" xr:uid="{27C239D5-49CB-4439-8527-2F6BD8AD7F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6165A37-2509-43FF-B6AD-15C75F19A136}">
      <text>
        <r>
          <rPr>
            <b/>
            <sz val="9"/>
            <color indexed="81"/>
            <rFont val="MS P ゴシック"/>
            <family val="3"/>
            <charset val="128"/>
          </rPr>
          <t>【裁量、(大学・国研等)裁量の場合】
1日のみなし労働時間
【固定残業代有の場合】
1か月の固定残業時間</t>
        </r>
      </text>
    </comment>
    <comment ref="Q10" authorId="0" shapeId="0" xr:uid="{7F888392-8ABE-45BB-B8C9-35D757DAAD0F}">
      <text>
        <r>
          <rPr>
            <b/>
            <sz val="9"/>
            <color indexed="81"/>
            <rFont val="MS P ゴシック"/>
            <family val="3"/>
            <charset val="128"/>
          </rPr>
          <t>当月の他の公的資金に係る従事時間の合計</t>
        </r>
      </text>
    </comment>
    <comment ref="C11" authorId="0" shapeId="0" xr:uid="{46ED521A-01B1-4AEE-B7BA-1A6C85BEB11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3477E50-D110-473B-8E8C-FAB463C70ED3}">
      <text>
        <r>
          <rPr>
            <b/>
            <sz val="9"/>
            <color indexed="81"/>
            <rFont val="MS P ゴシック"/>
            <family val="3"/>
            <charset val="128"/>
          </rPr>
          <t>【大学・国研等の場合のみ】
人件費算定表の「NEDO従事時間」へ記入</t>
        </r>
      </text>
    </comment>
    <comment ref="Q44" authorId="0" shapeId="0" xr:uid="{BF6E18F6-CB6A-4027-BE8B-65415F5944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1EE901E-2F72-4E51-8CDB-D817096513C5}">
      <text>
        <r>
          <rPr>
            <b/>
            <sz val="9"/>
            <color indexed="81"/>
            <rFont val="MS P ゴシック"/>
            <family val="3"/>
            <charset val="128"/>
          </rPr>
          <t>当月の従事実績の
ありorなし　を選択</t>
        </r>
      </text>
    </comment>
    <comment ref="Q2" authorId="0" shapeId="0" xr:uid="{42254527-48A1-4C5E-BB58-A4497F6189C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8D3F34-34F4-47F9-9965-A9A2A07DBE02}">
      <text>
        <r>
          <rPr>
            <b/>
            <sz val="9"/>
            <color indexed="81"/>
            <rFont val="MS P ゴシック"/>
            <family val="3"/>
            <charset val="128"/>
          </rPr>
          <t>勤務体系を選択</t>
        </r>
      </text>
    </comment>
    <comment ref="G10" authorId="0" shapeId="0" xr:uid="{CBD8CECF-B984-43BB-AB43-5E8318B9F0EE}">
      <text>
        <r>
          <rPr>
            <b/>
            <sz val="9"/>
            <color indexed="81"/>
            <rFont val="MS P ゴシック"/>
            <family val="3"/>
            <charset val="128"/>
          </rPr>
          <t>1日の所定労働時間</t>
        </r>
      </text>
    </comment>
    <comment ref="J10" authorId="0" shapeId="0" xr:uid="{86C4AB38-7331-46EF-B650-A0CB886D2C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B56BA3E-34C6-4DA7-99BA-8895750607D7}">
      <text>
        <r>
          <rPr>
            <b/>
            <sz val="9"/>
            <color indexed="81"/>
            <rFont val="MS P ゴシック"/>
            <family val="3"/>
            <charset val="128"/>
          </rPr>
          <t>【裁量、(大学・国研等)裁量の場合】
1日のみなし労働時間
【固定残業代有の場合】
1か月の固定残業時間</t>
        </r>
      </text>
    </comment>
    <comment ref="Q10" authorId="0" shapeId="0" xr:uid="{3FA1ACC3-F34D-48E2-98FF-C3932073FBD4}">
      <text>
        <r>
          <rPr>
            <b/>
            <sz val="9"/>
            <color indexed="81"/>
            <rFont val="MS P ゴシック"/>
            <family val="3"/>
            <charset val="128"/>
          </rPr>
          <t>当月の他の公的資金に係る従事時間の合計</t>
        </r>
      </text>
    </comment>
    <comment ref="C11" authorId="0" shapeId="0" xr:uid="{128C366F-4681-4AC8-A355-A1764488214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6E8C3A-40BB-48FD-AF06-DDDD47AFF3B1}">
      <text>
        <r>
          <rPr>
            <b/>
            <sz val="9"/>
            <color indexed="81"/>
            <rFont val="MS P ゴシック"/>
            <family val="3"/>
            <charset val="128"/>
          </rPr>
          <t>【大学・国研等の場合のみ】
人件費算定表の「NEDO従事時間」へ記入</t>
        </r>
      </text>
    </comment>
    <comment ref="Q44" authorId="0" shapeId="0" xr:uid="{4AAD0173-5F38-422B-98BA-C5ADC89BBE8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<sst xmlns="http://schemas.openxmlformats.org/spreadsheetml/2006/main" count="4225" uniqueCount="179">
  <si>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</si>
  <si>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</si>
  <si>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</si>
  <si>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</si>
  <si>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</si>
  <si>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</si>
  <si>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</si>
  <si>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</si>
  <si>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</si>
  <si>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</si>
  <si>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</si>
  <si>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</si>
  <si>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</si>
  <si>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</si>
  <si>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</si>
  <si>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</si>
  <si>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</si>
  <si>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</si>
  <si>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</si>
  <si>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</si>
  <si>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</si>
  <si>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</si>
  <si>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</si>
  <si>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</si>
  <si>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</si>
  <si>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</si>
  <si>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</si>
  <si>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</si>
  <si>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</si>
  <si>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</si>
  <si>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</si>
  <si>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</si>
  <si>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</si>
  <si>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</si>
  <si>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</si>
  <si>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</si>
  <si>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</si>
  <si>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</si>
  <si>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</si>
  <si>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</si>
  <si>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</si>
  <si>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</si>
  <si>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</si>
  <si>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</si>
  <si>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</si>
  <si>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</si>
  <si>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</si>
  <si>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</si>
  <si>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</si>
  <si>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</si>
  <si>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</si>
  <si>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</si>
  <si>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</si>
  <si>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</si>
  <si>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</si>
  <si>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</si>
  <si>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</si>
  <si>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</si>
  <si>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</si>
  <si>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</si>
  <si>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</si>
  <si>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</si>
  <si>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</si>
  <si>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</si>
  <si>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</si>
  <si>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</si>
  <si>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</si>
  <si>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</si>
  <si>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</si>
  <si>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</si>
  <si>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</si>
  <si>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</si>
  <si>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</si>
  <si>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</si>
  <si>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</si>
  <si>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</si>
  <si>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</si>
  <si>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</si>
  <si>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</si>
  <si>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</si>
  <si>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</si>
  <si>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</si>
  <si>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</si>
  <si>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</si>
  <si>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</si>
  <si>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</si>
  <si>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</si>
  <si>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</si>
  <si>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</si>
  <si>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</si>
  <si>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</si>
  <si>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</si>
  <si>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</si>
  <si>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</si>
  <si>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</si>
  <si>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</si>
  <si>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</si>
  <si>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</si>
  <si>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</si>
  <si>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</si>
  <si>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</si>
  <si>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</si>
  <si>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</si>
  <si>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</si>
  <si>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</si>
  <si>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</si>
  <si>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</si>
  <si>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</si>
  <si>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</si>
  <si>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</si>
  <si>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</si>
  <si>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</si>
  <si>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</si>
  <si>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</si>
  <si>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</si>
  <si>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</si>
  <si>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</si>
  <si>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</si>
  <si>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</si>
  <si>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</si>
  <si>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</si>
  <si>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</si>
  <si>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</si>
  <si>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</si>
  <si>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</si>
  <si>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</si>
  <si>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</si>
  <si>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</si>
  <si>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</si>
  <si>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</si>
  <si>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</si>
  <si>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</si>
  <si>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</si>
  <si>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</si>
  <si>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</si>
  <si>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</si>
  <si>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</si>
  <si>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</si>
  <si>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</si>
  <si>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</si>
  <si>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</si>
  <si>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</si>
  <si>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</si>
  <si>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</si>
  <si>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</si>
  <si>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</si>
  <si>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</si>
  <si>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</si>
  <si>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</si>
  <si>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</si>
  <si>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</si>
  <si>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</si>
  <si>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</si>
  <si>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</si>
  <si>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</si>
  <si>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</si>
  <si>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</si>
  <si>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</si>
  <si>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</si>
  <si>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</si>
  <si>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</si>
  <si>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</si>
  <si>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</si>
  <si>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</si>
  <si>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</si>
  <si>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</si>
  <si>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</si>
  <si>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</si>
  <si>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</si>
  <si>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</si>
  <si>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</si>
  <si>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</si>
  <si>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</si>
  <si>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</si>
  <si>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</si>
  <si>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</si>
  <si>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</si>
  <si>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</si>
  <si>
    <t>委託業務従事日誌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</si>
</sst>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sz val="8"/>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5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4"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9" fillId="0" borderId="0" xfId="0" applyNumberFormat="1" applyFont="1" applyAlignment="1">
      <alignment vertical="center" shrinkToFit="1"/>
    </xf>
    <xf numFmtId="0" fontId="11" fillId="5" borderId="43"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44" xfId="0" applyNumberFormat="1" applyFont="1" applyFill="1" applyBorder="1" applyAlignment="1">
      <alignment horizontal="center" vertical="center" shrinkToFit="1"/>
    </xf>
    <xf numFmtId="176" fontId="8" fillId="0" borderId="45"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2" xfId="0" applyNumberFormat="1" applyFont="1" applyBorder="1" applyAlignment="1" applyProtection="1">
      <alignment vertical="center" shrinkToFit="1"/>
      <protection locked="0"/>
    </xf>
    <xf numFmtId="176" fontId="8" fillId="0" borderId="53" xfId="0" applyNumberFormat="1" applyFont="1" applyBorder="1" applyAlignment="1" applyProtection="1">
      <alignment vertical="center" shrinkToFit="1"/>
      <protection locked="0"/>
    </xf>
    <xf numFmtId="0" fontId="0" fillId="0" borderId="14" xfId="0" applyBorder="1" applyAlignment="1">
      <alignment vertical="center"/>
    </xf>
    <xf numFmtId="0" fontId="15" fillId="4" borderId="59"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5" xfId="0" applyNumberFormat="1" applyFont="1" applyFill="1" applyBorder="1" applyAlignment="1">
      <alignment vertical="center"/>
    </xf>
    <xf numFmtId="177" fontId="0" fillId="0" borderId="62" xfId="0" applyNumberFormat="1" applyBorder="1" applyAlignment="1">
      <alignment vertical="center"/>
    </xf>
    <xf numFmtId="0" fontId="20" fillId="13" borderId="4" xfId="0" applyFont="1" applyFill="1" applyBorder="1" applyAlignment="1">
      <alignment horizontal="center" vertical="center"/>
    </xf>
    <xf numFmtId="4" fontId="26" fillId="3" borderId="62"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7"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4" xfId="0" applyFont="1" applyBorder="1" applyAlignment="1">
      <alignment vertical="center"/>
    </xf>
    <xf numFmtId="0" fontId="3" fillId="0" borderId="66" xfId="0" applyFont="1" applyBorder="1" applyAlignment="1">
      <alignment vertical="center"/>
    </xf>
    <xf numFmtId="0" fontId="3" fillId="0" borderId="63" xfId="0" applyFont="1" applyBorder="1" applyAlignment="1">
      <alignment horizontal="center"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7"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3" fillId="6" borderId="4" xfId="0" applyNumberFormat="1" applyFont="1" applyFill="1" applyBorder="1" applyAlignment="1" applyProtection="1">
      <alignment vertical="center" shrinkToFit="1"/>
      <protection locked="0"/>
    </xf>
    <xf numFmtId="0" fontId="3" fillId="0" borderId="65"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pplyProtection="1">
      <alignment vertical="center"/>
      <protection locked="0"/>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6"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6"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7" xfId="0" applyFont="1" applyBorder="1" applyAlignment="1">
      <alignment horizontal="right" vertical="center"/>
    </xf>
    <xf numFmtId="0" fontId="3" fillId="0" borderId="68" xfId="0" applyFont="1" applyBorder="1" applyAlignment="1">
      <alignment horizontal="left"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3"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4"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4"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4" xfId="0" applyNumberFormat="1" applyFont="1" applyBorder="1" applyAlignment="1">
      <alignment vertical="center" shrinkToFit="1"/>
    </xf>
    <xf numFmtId="2" fontId="38" fillId="0" borderId="74" xfId="0" applyNumberFormat="1" applyFont="1" applyBorder="1" applyAlignment="1">
      <alignment vertical="center"/>
    </xf>
    <xf numFmtId="0" fontId="38" fillId="0" borderId="74" xfId="0" applyFont="1" applyBorder="1" applyAlignment="1">
      <alignment vertical="center"/>
    </xf>
    <xf numFmtId="0" fontId="5" fillId="0" borderId="0" xfId="0" applyFont="1" applyAlignment="1">
      <alignment horizontal="left" vertical="center"/>
    </xf>
    <xf numFmtId="0" fontId="3" fillId="0" borderId="73" xfId="0" applyFont="1" applyBorder="1" applyAlignment="1">
      <alignment vertical="center"/>
    </xf>
    <xf numFmtId="176" fontId="35" fillId="0" borderId="0" xfId="0" applyNumberFormat="1" applyFont="1" applyAlignment="1">
      <alignment horizontal="center"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0" fontId="3" fillId="0" borderId="72" xfId="0" applyFont="1" applyBorder="1" applyAlignment="1">
      <alignment horizontal="right" vertical="center"/>
    </xf>
    <xf numFmtId="183" fontId="41" fillId="0" borderId="74" xfId="0" applyNumberFormat="1" applyFont="1" applyBorder="1" applyAlignment="1">
      <alignment horizontal="right" vertical="center"/>
    </xf>
    <xf numFmtId="49" fontId="27"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16" xfId="0" applyFont="1" applyBorder="1" applyAlignment="1">
      <alignment horizontal="left"/>
    </xf>
    <xf numFmtId="0" fontId="9" fillId="0" borderId="84" xfId="0" applyFont="1" applyBorder="1" applyAlignment="1">
      <alignment horizontal="left"/>
    </xf>
    <xf numFmtId="0" fontId="9" fillId="0" borderId="85" xfId="0" applyFont="1" applyBorder="1" applyAlignment="1">
      <alignment horizontal="left"/>
    </xf>
    <xf numFmtId="0" fontId="9" fillId="0" borderId="83" xfId="0" applyFont="1" applyBorder="1" applyAlignment="1">
      <alignment horizontal="left"/>
    </xf>
    <xf numFmtId="0" fontId="9" fillId="0" borderId="86" xfId="0" applyFont="1" applyBorder="1" applyAlignment="1">
      <alignment horizontal="left"/>
    </xf>
    <xf numFmtId="49" fontId="9" fillId="0" borderId="86" xfId="0" applyNumberFormat="1" applyFont="1" applyBorder="1" applyAlignment="1">
      <alignment horizontal="left"/>
    </xf>
    <xf numFmtId="0" fontId="9" fillId="0" borderId="16"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0" fontId="9" fillId="0" borderId="92" xfId="0" applyFont="1" applyBorder="1" applyAlignment="1">
      <alignment horizontal="center"/>
    </xf>
    <xf numFmtId="49" fontId="3" fillId="6" borderId="54" xfId="0" applyNumberFormat="1" applyFont="1" applyFill="1" applyBorder="1" applyAlignment="1">
      <alignment vertical="center"/>
    </xf>
    <xf numFmtId="0" fontId="3" fillId="6" borderId="37"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3"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9" fillId="0" borderId="0" xfId="0" applyFont="1" applyAlignment="1">
      <alignment horizontal="centerContinuous" vertical="center"/>
    </xf>
    <xf numFmtId="2" fontId="34" fillId="0" borderId="0" xfId="0" applyNumberFormat="1" applyFont="1" applyAlignment="1">
      <alignment horizontal="center" vertical="center"/>
    </xf>
    <xf numFmtId="177" fontId="34" fillId="0" borderId="0" xfId="0" applyNumberFormat="1" applyFont="1" applyAlignment="1">
      <alignment vertical="center"/>
    </xf>
    <xf numFmtId="183" fontId="51" fillId="0" borderId="74" xfId="0" applyNumberFormat="1" applyFont="1" applyBorder="1" applyAlignment="1">
      <alignment horizontal="right" vertical="center"/>
    </xf>
    <xf numFmtId="183" fontId="52" fillId="0" borderId="74" xfId="0" applyNumberFormat="1" applyFont="1" applyBorder="1" applyAlignment="1">
      <alignment horizontal="right" vertical="center"/>
    </xf>
    <xf numFmtId="0" fontId="50" fillId="0" borderId="0" xfId="0" applyFont="1" applyAlignment="1">
      <alignment horizontal="left" vertical="center"/>
    </xf>
    <xf numFmtId="0" fontId="50" fillId="0" borderId="0" xfId="0" applyFont="1" applyAlignment="1">
      <alignment horizontal="centerContinuous" vertical="center"/>
    </xf>
    <xf numFmtId="0" fontId="54" fillId="0" borderId="0" xfId="0" applyFont="1" applyAlignment="1">
      <alignment vertical="center"/>
    </xf>
    <xf numFmtId="0" fontId="50" fillId="0" borderId="0" xfId="0" applyFont="1" applyAlignment="1">
      <alignment vertical="center"/>
    </xf>
    <xf numFmtId="0" fontId="50" fillId="0" borderId="0" xfId="0" applyFont="1" applyAlignment="1">
      <alignment horizontal="right" vertical="center"/>
    </xf>
    <xf numFmtId="0" fontId="50" fillId="0" borderId="0" xfId="0" applyFont="1" applyAlignment="1">
      <alignment horizontal="center" vertical="center"/>
    </xf>
    <xf numFmtId="183" fontId="55" fillId="0" borderId="0" xfId="0" applyNumberFormat="1" applyFont="1" applyAlignment="1">
      <alignment horizontal="center" vertical="center"/>
    </xf>
    <xf numFmtId="184" fontId="54" fillId="0" borderId="0" xfId="0" applyNumberFormat="1" applyFont="1" applyAlignment="1">
      <alignment horizontal="right" vertical="center"/>
    </xf>
    <xf numFmtId="183" fontId="54" fillId="0" borderId="0" xfId="0" applyNumberFormat="1" applyFont="1" applyAlignment="1">
      <alignment horizontal="center" vertical="center"/>
    </xf>
    <xf numFmtId="183" fontId="54"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176" fontId="56" fillId="8" borderId="0" xfId="0" applyNumberFormat="1" applyFont="1" applyFill="1" applyAlignment="1">
      <alignment horizontal="center" vertical="center" wrapText="1"/>
    </xf>
    <xf numFmtId="176" fontId="57" fillId="8" borderId="0" xfId="0" applyNumberFormat="1" applyFont="1" applyFill="1" applyAlignment="1">
      <alignment horizontal="center" vertical="center" wrapText="1" shrinkToFit="1"/>
    </xf>
    <xf numFmtId="49" fontId="58" fillId="8" borderId="0" xfId="0" applyNumberFormat="1" applyFont="1" applyFill="1" applyAlignment="1">
      <alignment horizontal="center" vertical="center" wrapText="1"/>
    </xf>
    <xf numFmtId="49" fontId="56" fillId="8" borderId="0" xfId="0" applyNumberFormat="1" applyFont="1" applyFill="1" applyAlignment="1">
      <alignment horizontal="center" vertical="center" wrapText="1"/>
    </xf>
    <xf numFmtId="49" fontId="59" fillId="0" borderId="0" xfId="0" applyNumberFormat="1" applyFont="1" applyAlignment="1">
      <alignment vertical="center" shrinkToFit="1"/>
    </xf>
    <xf numFmtId="49" fontId="56" fillId="0" borderId="0" xfId="0" applyNumberFormat="1" applyFont="1" applyAlignment="1">
      <alignment vertical="center"/>
    </xf>
    <xf numFmtId="49" fontId="56" fillId="0" borderId="0" xfId="0" applyNumberFormat="1" applyFont="1" applyAlignment="1">
      <alignment horizontal="center" vertical="center" wrapText="1"/>
    </xf>
    <xf numFmtId="179" fontId="59" fillId="8" borderId="0" xfId="0" applyNumberFormat="1" applyFont="1" applyFill="1" applyAlignment="1">
      <alignment vertical="center" shrinkToFit="1"/>
    </xf>
    <xf numFmtId="179" fontId="59" fillId="9" borderId="0" xfId="0" applyNumberFormat="1" applyFont="1" applyFill="1" applyAlignment="1">
      <alignment vertical="center" shrinkToFit="1"/>
    </xf>
    <xf numFmtId="181" fontId="59" fillId="9" borderId="0" xfId="0" applyNumberFormat="1" applyFont="1" applyFill="1" applyAlignment="1">
      <alignment vertical="center" shrinkToFit="1"/>
    </xf>
    <xf numFmtId="181" fontId="59" fillId="8" borderId="0" xfId="0" applyNumberFormat="1" applyFont="1" applyFill="1" applyAlignment="1">
      <alignment vertical="center" shrinkToFit="1"/>
    </xf>
    <xf numFmtId="179" fontId="62" fillId="12" borderId="0" xfId="0" applyNumberFormat="1" applyFont="1" applyFill="1" applyAlignment="1">
      <alignment vertical="center"/>
    </xf>
    <xf numFmtId="179" fontId="63" fillId="12" borderId="0" xfId="0" applyNumberFormat="1" applyFont="1" applyFill="1" applyAlignment="1">
      <alignment vertical="center" shrinkToFit="1"/>
    </xf>
    <xf numFmtId="179" fontId="59" fillId="7" borderId="0" xfId="0" applyNumberFormat="1" applyFont="1" applyFill="1" applyAlignment="1">
      <alignment vertical="center" shrinkToFit="1"/>
    </xf>
    <xf numFmtId="179" fontId="59" fillId="0" borderId="0" xfId="0" applyNumberFormat="1" applyFont="1" applyAlignment="1">
      <alignment vertical="center" shrinkToFit="1"/>
    </xf>
    <xf numFmtId="180" fontId="59" fillId="0" borderId="0" xfId="0" applyNumberFormat="1" applyFont="1" applyAlignment="1">
      <alignment vertical="center" shrinkToFit="1"/>
    </xf>
    <xf numFmtId="181" fontId="57" fillId="0" borderId="0" xfId="0" applyNumberFormat="1" applyFont="1" applyAlignment="1">
      <alignment vertical="center"/>
    </xf>
    <xf numFmtId="181" fontId="59" fillId="0" borderId="0" xfId="0" applyNumberFormat="1" applyFont="1" applyAlignment="1">
      <alignment vertical="center" shrinkToFit="1"/>
    </xf>
    <xf numFmtId="181" fontId="59" fillId="11" borderId="0" xfId="0" applyNumberFormat="1" applyFont="1" applyFill="1" applyAlignment="1">
      <alignment vertical="center" shrinkToFit="1"/>
    </xf>
    <xf numFmtId="181" fontId="59" fillId="10" borderId="0" xfId="0" applyNumberFormat="1" applyFont="1" applyFill="1" applyAlignment="1">
      <alignment vertical="center" shrinkToFit="1"/>
    </xf>
    <xf numFmtId="49" fontId="59" fillId="0" borderId="0" xfId="0" applyNumberFormat="1" applyFont="1" applyAlignment="1">
      <alignment horizontal="right" vertical="center" shrinkToFit="1"/>
    </xf>
    <xf numFmtId="181" fontId="59" fillId="0" borderId="0" xfId="0" applyNumberFormat="1" applyFont="1" applyAlignment="1">
      <alignment horizontal="right" vertical="center" shrinkToFit="1"/>
    </xf>
    <xf numFmtId="0" fontId="60" fillId="0" borderId="0" xfId="0" applyFont="1" applyAlignment="1">
      <alignment vertical="center"/>
    </xf>
    <xf numFmtId="179" fontId="56" fillId="7" borderId="0" xfId="0" applyNumberFormat="1" applyFont="1" applyFill="1" applyAlignment="1">
      <alignment vertical="center"/>
    </xf>
    <xf numFmtId="181" fontId="59" fillId="7" borderId="0" xfId="0" applyNumberFormat="1" applyFont="1" applyFill="1" applyAlignment="1">
      <alignment vertical="center" shrinkToFit="1"/>
    </xf>
    <xf numFmtId="0" fontId="59" fillId="0" borderId="68" xfId="0" applyFont="1" applyBorder="1" applyAlignment="1">
      <alignment horizontal="left" vertical="center"/>
    </xf>
    <xf numFmtId="49" fontId="59" fillId="0" borderId="68" xfId="0" applyNumberFormat="1" applyFont="1" applyBorder="1" applyAlignment="1">
      <alignment horizontal="left" vertical="center" shrinkToFit="1"/>
    </xf>
    <xf numFmtId="176" fontId="59" fillId="0" borderId="68" xfId="0" applyNumberFormat="1" applyFont="1" applyBorder="1" applyAlignment="1">
      <alignment vertical="center" shrinkToFit="1"/>
    </xf>
    <xf numFmtId="49" fontId="59" fillId="0" borderId="68"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72" fillId="0" borderId="74"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6" fillId="0" borderId="0" xfId="0" applyNumberFormat="1" applyFont="1" applyAlignment="1">
      <alignment vertical="center"/>
    </xf>
    <xf numFmtId="49" fontId="59" fillId="0" borderId="0" xfId="0" applyNumberFormat="1" applyFont="1" applyAlignment="1">
      <alignment horizontal="center" vertical="center" shrinkToFit="1"/>
    </xf>
    <xf numFmtId="181" fontId="59" fillId="0" borderId="0" xfId="0" applyNumberFormat="1" applyFont="1" applyAlignment="1">
      <alignment horizontal="center" vertical="center" shrinkToFit="1"/>
    </xf>
    <xf numFmtId="176" fontId="56" fillId="0" borderId="0" xfId="0" applyNumberFormat="1" applyFont="1" applyAlignment="1">
      <alignment horizontal="left" vertical="center"/>
    </xf>
    <xf numFmtId="0" fontId="59" fillId="0" borderId="0" xfId="0" applyFont="1" applyAlignment="1">
      <alignment vertical="center" wrapText="1"/>
    </xf>
    <xf numFmtId="176" fontId="56" fillId="0" borderId="0" xfId="0" applyNumberFormat="1" applyFont="1" applyAlignment="1">
      <alignment horizontal="center" vertical="center"/>
    </xf>
    <xf numFmtId="0" fontId="59" fillId="0" borderId="0" xfId="0" applyFont="1" applyAlignment="1">
      <alignment horizontal="left" vertical="center"/>
    </xf>
    <xf numFmtId="176" fontId="59" fillId="0" borderId="0" xfId="0" applyNumberFormat="1" applyFont="1" applyAlignment="1">
      <alignment horizontal="center" vertical="center"/>
    </xf>
    <xf numFmtId="0" fontId="56" fillId="0" borderId="0" xfId="0" applyFont="1" applyAlignment="1">
      <alignment horizontal="center" vertical="center"/>
    </xf>
    <xf numFmtId="176" fontId="59" fillId="0" borderId="0" xfId="0" applyNumberFormat="1" applyFont="1" applyAlignment="1">
      <alignment vertical="center"/>
    </xf>
    <xf numFmtId="49" fontId="59" fillId="0" borderId="0" xfId="0" applyNumberFormat="1" applyFont="1" applyAlignment="1">
      <alignment horizontal="center" vertical="center"/>
    </xf>
    <xf numFmtId="2" fontId="59" fillId="0" borderId="0" xfId="0" applyNumberFormat="1" applyFont="1" applyAlignment="1">
      <alignment horizontal="center" vertical="center"/>
    </xf>
    <xf numFmtId="176" fontId="66" fillId="0" borderId="0" xfId="0" applyNumberFormat="1" applyFont="1" applyAlignment="1">
      <alignment horizontal="center" vertical="center" shrinkToFit="1"/>
    </xf>
    <xf numFmtId="2" fontId="59" fillId="0" borderId="0" xfId="0" applyNumberFormat="1" applyFont="1" applyAlignment="1">
      <alignment vertical="center"/>
    </xf>
    <xf numFmtId="2" fontId="56" fillId="0" borderId="0" xfId="0" applyNumberFormat="1" applyFont="1" applyAlignment="1">
      <alignment horizontal="center" vertical="center"/>
    </xf>
    <xf numFmtId="49" fontId="66" fillId="0" borderId="0" xfId="0" applyNumberFormat="1" applyFont="1" applyAlignment="1">
      <alignment horizontal="center" vertical="center" shrinkToFit="1"/>
    </xf>
    <xf numFmtId="49" fontId="59" fillId="0" borderId="0" xfId="0" applyNumberFormat="1" applyFont="1" applyAlignment="1">
      <alignment vertical="center"/>
    </xf>
    <xf numFmtId="176" fontId="59" fillId="0" borderId="0" xfId="0" applyNumberFormat="1" applyFont="1" applyAlignment="1">
      <alignment vertical="center" shrinkToFit="1"/>
    </xf>
    <xf numFmtId="0" fontId="59" fillId="0" borderId="0" xfId="0" applyFont="1" applyAlignment="1">
      <alignment vertical="center" shrinkToFit="1"/>
    </xf>
    <xf numFmtId="183" fontId="59" fillId="0" borderId="0" xfId="0" applyNumberFormat="1" applyFont="1" applyAlignment="1">
      <alignment vertical="center"/>
    </xf>
    <xf numFmtId="49" fontId="59" fillId="0" borderId="0" xfId="0" applyNumberFormat="1" applyFont="1" applyAlignment="1">
      <alignment horizontal="centerContinuous" vertical="center"/>
    </xf>
    <xf numFmtId="176" fontId="59" fillId="0" borderId="0" xfId="0" applyNumberFormat="1" applyFont="1" applyAlignment="1">
      <alignment horizontal="centerContinuous" vertical="center"/>
    </xf>
    <xf numFmtId="0" fontId="59" fillId="0" borderId="0" xfId="0" applyFont="1" applyAlignment="1">
      <alignment vertical="center"/>
    </xf>
    <xf numFmtId="0" fontId="59" fillId="0" borderId="0" xfId="0" applyFont="1" applyAlignment="1">
      <alignment horizontal="center" vertical="center"/>
    </xf>
    <xf numFmtId="176" fontId="59" fillId="0" borderId="0" xfId="0" applyNumberFormat="1" applyFont="1" applyAlignment="1">
      <alignment horizontal="center" vertical="center" shrinkToFit="1"/>
    </xf>
    <xf numFmtId="176" fontId="56" fillId="0" borderId="0" xfId="0" applyNumberFormat="1" applyFont="1" applyAlignment="1">
      <alignment horizontal="right" vertical="center"/>
    </xf>
    <xf numFmtId="176" fontId="59" fillId="0" borderId="0" xfId="0" applyNumberFormat="1" applyFont="1" applyAlignment="1">
      <alignment horizontal="right" vertical="center"/>
    </xf>
    <xf numFmtId="49" fontId="59" fillId="0" borderId="0" xfId="0" applyNumberFormat="1" applyFont="1" applyAlignment="1">
      <alignment horizontal="right" vertical="center"/>
    </xf>
    <xf numFmtId="183"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vertical="center"/>
    </xf>
    <xf numFmtId="181" fontId="59"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6"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49" fontId="56" fillId="0" borderId="0" xfId="0" applyNumberFormat="1" applyFont="1" applyAlignment="1">
      <alignment horizontal="center" vertical="center"/>
    </xf>
    <xf numFmtId="49" fontId="66" fillId="0" borderId="0" xfId="0" applyNumberFormat="1" applyFont="1" applyAlignment="1">
      <alignment horizontal="center" vertical="center"/>
    </xf>
    <xf numFmtId="0" fontId="66" fillId="0" borderId="0" xfId="0" applyFont="1" applyAlignment="1">
      <alignment horizontal="center" vertical="center"/>
    </xf>
    <xf numFmtId="183" fontId="57" fillId="0" borderId="0" xfId="0" applyNumberFormat="1" applyFont="1" applyAlignment="1">
      <alignment vertical="center"/>
    </xf>
    <xf numFmtId="0" fontId="56" fillId="0" borderId="0" xfId="0" applyFont="1" applyAlignment="1">
      <alignment horizontal="centerContinuous" vertical="center"/>
    </xf>
    <xf numFmtId="49" fontId="56" fillId="0" borderId="0" xfId="0" applyNumberFormat="1" applyFont="1" applyAlignment="1">
      <alignment horizontal="centerContinuous" vertical="center" shrinkToFit="1"/>
    </xf>
    <xf numFmtId="176" fontId="56" fillId="0" borderId="0" xfId="0" applyNumberFormat="1" applyFont="1" applyAlignment="1">
      <alignment horizontal="centerContinuous" vertical="center" shrinkToFit="1"/>
    </xf>
    <xf numFmtId="0" fontId="60" fillId="0" borderId="0" xfId="0" applyFont="1" applyAlignment="1">
      <alignment horizontal="right" vertical="center"/>
    </xf>
    <xf numFmtId="49" fontId="59" fillId="0" borderId="0" xfId="0" applyNumberFormat="1" applyFont="1" applyAlignment="1">
      <alignment vertical="center" textRotation="90"/>
    </xf>
    <xf numFmtId="49" fontId="57" fillId="0" borderId="0" xfId="0" applyNumberFormat="1" applyFont="1" applyAlignment="1">
      <alignment horizontal="left" vertical="center"/>
    </xf>
    <xf numFmtId="49" fontId="68"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176" fontId="66" fillId="0" borderId="0" xfId="0" applyNumberFormat="1" applyFont="1" applyAlignment="1">
      <alignment horizontal="center" vertical="center"/>
    </xf>
    <xf numFmtId="0" fontId="59" fillId="0" borderId="0" xfId="0" applyFont="1" applyAlignment="1">
      <alignment horizontal="right" vertical="center"/>
    </xf>
    <xf numFmtId="180" fontId="60" fillId="0" borderId="0" xfId="0" applyNumberFormat="1" applyFont="1" applyAlignment="1">
      <alignment horizontal="center" vertical="center"/>
    </xf>
    <xf numFmtId="49" fontId="59" fillId="0" borderId="0" xfId="0" applyNumberFormat="1" applyFont="1" applyAlignment="1">
      <alignment horizontal="left" vertical="center" shrinkToFit="1"/>
    </xf>
    <xf numFmtId="176" fontId="59" fillId="0" borderId="0" xfId="0" applyNumberFormat="1" applyFont="1" applyAlignment="1">
      <alignment horizontal="left" vertical="center"/>
    </xf>
    <xf numFmtId="180" fontId="59" fillId="0" borderId="0" xfId="0" applyNumberFormat="1" applyFont="1" applyAlignment="1">
      <alignment horizontal="right" vertical="center" shrinkToFit="1"/>
    </xf>
    <xf numFmtId="177" fontId="59" fillId="0" borderId="0" xfId="0" applyNumberFormat="1" applyFont="1" applyAlignment="1">
      <alignment horizontal="center" vertical="center" shrinkToFit="1"/>
    </xf>
    <xf numFmtId="181" fontId="69" fillId="0" borderId="0" xfId="0" applyNumberFormat="1" applyFont="1" applyAlignment="1">
      <alignment vertical="center"/>
    </xf>
    <xf numFmtId="181" fontId="59" fillId="0" borderId="0" xfId="0" applyNumberFormat="1" applyFont="1" applyAlignment="1">
      <alignment horizontal="right" vertical="center"/>
    </xf>
    <xf numFmtId="181" fontId="61" fillId="0" borderId="0" xfId="0" applyNumberFormat="1" applyFont="1" applyAlignment="1">
      <alignment horizontal="right" vertical="center"/>
    </xf>
    <xf numFmtId="0" fontId="56" fillId="0" borderId="0" xfId="0" applyFont="1" applyAlignment="1">
      <alignment vertical="center"/>
    </xf>
    <xf numFmtId="0" fontId="56" fillId="0" borderId="0" xfId="0" applyFont="1" applyAlignment="1">
      <alignment horizontal="left" vertical="center"/>
    </xf>
    <xf numFmtId="181" fontId="59" fillId="0" borderId="0" xfId="0" applyNumberFormat="1" applyFont="1" applyAlignment="1">
      <alignment horizontal="left" vertical="center" shrinkToFit="1"/>
    </xf>
    <xf numFmtId="49" fontId="59" fillId="0" borderId="68" xfId="0" applyNumberFormat="1" applyFont="1" applyBorder="1" applyAlignment="1">
      <alignment horizontal="center" vertical="center"/>
    </xf>
    <xf numFmtId="49" fontId="64" fillId="0" borderId="68" xfId="0" applyNumberFormat="1" applyFont="1" applyBorder="1" applyAlignment="1">
      <alignment vertical="center" shrinkToFit="1"/>
    </xf>
    <xf numFmtId="49" fontId="64" fillId="0" borderId="0" xfId="0" applyNumberFormat="1" applyFont="1" applyAlignment="1">
      <alignment vertical="center" shrinkToFit="1"/>
    </xf>
    <xf numFmtId="0" fontId="65" fillId="0" borderId="0" xfId="0" applyFont="1" applyAlignment="1">
      <alignment horizontal="right" vertical="center" shrinkToFit="1"/>
    </xf>
    <xf numFmtId="177" fontId="67" fillId="0" borderId="0" xfId="0" applyNumberFormat="1" applyFont="1" applyAlignment="1">
      <alignment horizontal="center" vertical="center" shrinkToFit="1"/>
    </xf>
    <xf numFmtId="0" fontId="64" fillId="0" borderId="0" xfId="0" applyFont="1" applyAlignment="1">
      <alignment vertical="center"/>
    </xf>
    <xf numFmtId="177" fontId="67" fillId="0" borderId="0" xfId="0" applyNumberFormat="1" applyFont="1" applyAlignment="1">
      <alignment horizontal="center" vertical="center"/>
    </xf>
    <xf numFmtId="177" fontId="64" fillId="0" borderId="0" xfId="0" applyNumberFormat="1" applyFont="1" applyAlignment="1">
      <alignment horizontal="center" vertical="center"/>
    </xf>
    <xf numFmtId="49" fontId="64" fillId="0" borderId="0" xfId="0" applyNumberFormat="1" applyFont="1" applyAlignment="1">
      <alignment vertical="center"/>
    </xf>
    <xf numFmtId="49"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183" fontId="59" fillId="0" borderId="0" xfId="0" applyNumberFormat="1" applyFont="1" applyAlignment="1">
      <alignment horizontal="center" vertical="center"/>
    </xf>
    <xf numFmtId="181" fontId="59" fillId="0" borderId="0" xfId="0" applyNumberFormat="1" applyFont="1" applyAlignment="1">
      <alignment vertical="center"/>
    </xf>
    <xf numFmtId="181" fontId="60" fillId="0" borderId="0" xfId="0" applyNumberFormat="1" applyFont="1" applyAlignment="1">
      <alignment vertical="center"/>
    </xf>
    <xf numFmtId="49" fontId="66" fillId="0" borderId="0" xfId="0" applyNumberFormat="1" applyFont="1" applyAlignment="1">
      <alignment horizontal="center" vertical="center"/>
    </xf>
    <xf numFmtId="177" fontId="70" fillId="0" borderId="0" xfId="0" applyNumberFormat="1" applyFont="1" applyAlignment="1">
      <alignment horizontal="left" vertical="center"/>
    </xf>
    <xf numFmtId="181" fontId="59" fillId="0" borderId="0" xfId="0" applyNumberFormat="1" applyFont="1" applyAlignment="1">
      <alignment horizontal="center" vertical="center"/>
    </xf>
    <xf numFmtId="2" fontId="59" fillId="0" borderId="0" xfId="0" applyNumberFormat="1" applyFont="1" applyAlignment="1">
      <alignment vertical="center"/>
    </xf>
    <xf numFmtId="2" fontId="60" fillId="0" borderId="0" xfId="0" applyNumberFormat="1" applyFont="1" applyAlignment="1">
      <alignment vertical="center"/>
    </xf>
    <xf numFmtId="177" fontId="59" fillId="0" borderId="0" xfId="0" applyNumberFormat="1" applyFont="1" applyAlignment="1">
      <alignment horizontal="center" vertical="center"/>
    </xf>
    <xf numFmtId="177" fontId="59" fillId="0" borderId="0" xfId="0" applyNumberFormat="1" applyFont="1" applyAlignment="1">
      <alignment vertical="center"/>
    </xf>
    <xf numFmtId="49" fontId="59" fillId="0" borderId="0" xfId="0" applyNumberFormat="1" applyFont="1" applyAlignment="1">
      <alignment horizontal="right" vertical="center"/>
    </xf>
    <xf numFmtId="0" fontId="60"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4" fillId="0" borderId="0" xfId="0" applyFont="1" applyAlignment="1">
      <alignment horizontal="center" vertical="center"/>
    </xf>
    <xf numFmtId="0" fontId="53"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6" fillId="7" borderId="0" xfId="0" applyNumberFormat="1" applyFont="1" applyFill="1" applyAlignment="1">
      <alignment vertical="center"/>
    </xf>
    <xf numFmtId="0" fontId="61" fillId="0" borderId="0" xfId="0" applyFont="1" applyAlignment="1">
      <alignment vertical="center"/>
    </xf>
    <xf numFmtId="0" fontId="60" fillId="0" borderId="0" xfId="0" applyFont="1" applyAlignment="1">
      <alignment vertical="center"/>
    </xf>
    <xf numFmtId="0" fontId="50" fillId="0" borderId="0" xfId="0" applyFont="1" applyAlignment="1">
      <alignment horizontal="left" vertical="center"/>
    </xf>
    <xf numFmtId="0" fontId="53" fillId="0" borderId="0" xfId="0" applyFont="1" applyAlignment="1">
      <alignment horizontal="left" vertical="center"/>
    </xf>
    <xf numFmtId="0" fontId="50" fillId="0" borderId="0" xfId="0" applyFont="1" applyAlignment="1">
      <alignment horizontal="center" vertical="center" shrinkToFit="1"/>
    </xf>
    <xf numFmtId="0" fontId="53"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6" fillId="8" borderId="0" xfId="0" applyNumberFormat="1" applyFont="1" applyFill="1" applyAlignment="1">
      <alignment horizontal="right" vertical="center" wrapText="1"/>
    </xf>
    <xf numFmtId="0" fontId="60" fillId="0" borderId="0" xfId="0" applyFont="1" applyAlignment="1">
      <alignment horizontal="right" vertical="center" wrapText="1"/>
    </xf>
    <xf numFmtId="49" fontId="13" fillId="0" borderId="41" xfId="0" applyNumberFormat="1" applyFont="1"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77" xfId="0" applyBorder="1" applyAlignment="1" applyProtection="1">
      <alignment vertical="top" wrapText="1"/>
      <protection locked="0"/>
    </xf>
    <xf numFmtId="0" fontId="5" fillId="4" borderId="54"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7"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5" fillId="4" borderId="55" xfId="0" applyFont="1" applyFill="1" applyBorder="1" applyAlignment="1">
      <alignment horizontal="center" vertical="center" shrinkToFit="1"/>
    </xf>
    <xf numFmtId="0" fontId="0" fillId="0" borderId="60" xfId="0" applyBorder="1" applyAlignment="1">
      <alignment horizontal="center" vertical="center" shrinkToFit="1"/>
    </xf>
    <xf numFmtId="0" fontId="73" fillId="0" borderId="58" xfId="0" applyFont="1" applyBorder="1" applyAlignment="1" applyProtection="1">
      <alignment horizontal="center" vertical="center" shrinkToFit="1"/>
      <protection locked="0"/>
    </xf>
    <xf numFmtId="0" fontId="74" fillId="0" borderId="56" xfId="0" applyFont="1" applyBorder="1" applyAlignment="1" applyProtection="1">
      <alignment horizontal="center" vertical="center" shrinkToFit="1"/>
      <protection locked="0"/>
    </xf>
    <xf numFmtId="176" fontId="75" fillId="0" borderId="58" xfId="0" applyNumberFormat="1" applyFont="1" applyBorder="1" applyAlignment="1" applyProtection="1">
      <alignment vertical="center"/>
      <protection locked="0"/>
    </xf>
    <xf numFmtId="0" fontId="74" fillId="0" borderId="56" xfId="0" applyFont="1" applyBorder="1" applyAlignment="1" applyProtection="1">
      <alignment vertical="center"/>
      <protection locked="0"/>
    </xf>
    <xf numFmtId="0" fontId="74" fillId="0" borderId="57" xfId="0" applyFont="1" applyBorder="1" applyAlignment="1" applyProtection="1">
      <alignment vertical="center"/>
      <protection locked="0"/>
    </xf>
    <xf numFmtId="0" fontId="74" fillId="0" borderId="58" xfId="0" applyFont="1" applyBorder="1" applyAlignment="1" applyProtection="1">
      <alignment vertical="center"/>
      <protection locked="0"/>
    </xf>
    <xf numFmtId="49" fontId="13" fillId="0" borderId="40"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6"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6" xfId="0" applyBorder="1" applyAlignment="1" applyProtection="1">
      <alignment vertical="top"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61" xfId="0" applyFont="1" applyBorder="1" applyAlignment="1">
      <alignment horizontal="right" vertical="center" wrapText="1"/>
    </xf>
    <xf numFmtId="0" fontId="0" fillId="0" borderId="61" xfId="0" applyBorder="1" applyAlignment="1">
      <alignment horizontal="right" vertical="center" wrapText="1"/>
    </xf>
    <xf numFmtId="49" fontId="46" fillId="0" borderId="40" xfId="2" applyNumberFormat="1" applyFont="1" applyBorder="1" applyAlignment="1" applyProtection="1">
      <alignment vertical="top" wrapText="1"/>
      <protection locked="0"/>
    </xf>
    <xf numFmtId="0" fontId="9" fillId="0" borderId="2" xfId="0" applyFont="1" applyBorder="1" applyAlignment="1" applyProtection="1">
      <alignment vertical="top" wrapText="1"/>
      <protection locked="0"/>
    </xf>
    <xf numFmtId="0" fontId="9" fillId="0" borderId="76" xfId="0" applyFont="1" applyBorder="1" applyAlignment="1" applyProtection="1">
      <alignment vertical="top" wrapText="1"/>
      <protection locked="0"/>
    </xf>
    <xf numFmtId="49" fontId="6" fillId="0" borderId="1" xfId="0" applyNumberFormat="1"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3" xfId="0" applyFont="1" applyBorder="1" applyAlignment="1">
      <alignment horizontal="center" wrapText="1" shrinkToFit="1"/>
    </xf>
    <xf numFmtId="0" fontId="0" fillId="0" borderId="3" xfId="0" applyBorder="1" applyAlignment="1">
      <alignment wrapText="1"/>
    </xf>
    <xf numFmtId="49" fontId="13" fillId="5" borderId="38" xfId="0" applyNumberFormat="1" applyFont="1" applyFill="1" applyBorder="1" applyAlignment="1" applyProtection="1">
      <alignment vertical="top" wrapText="1"/>
      <protection locked="0"/>
    </xf>
    <xf numFmtId="0" fontId="0" fillId="0" borderId="39" xfId="0" applyBorder="1" applyAlignment="1" applyProtection="1">
      <alignment vertical="top" wrapText="1"/>
      <protection locked="0"/>
    </xf>
    <xf numFmtId="0" fontId="0" fillId="0" borderId="75" xfId="0" applyBorder="1" applyAlignment="1" applyProtection="1">
      <alignment vertical="top" wrapText="1"/>
      <protection locked="0"/>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48" fillId="6" borderId="2" xfId="0" applyNumberFormat="1" applyFont="1" applyFill="1" applyBorder="1" applyAlignment="1" applyProtection="1">
      <alignment horizontal="center" vertical="center" wrapText="1"/>
      <protection locked="0"/>
    </xf>
    <xf numFmtId="0" fontId="48" fillId="6" borderId="2" xfId="0" applyFont="1" applyFill="1" applyBorder="1" applyAlignment="1" applyProtection="1">
      <alignment vertical="center" wrapText="1"/>
      <protection locked="0"/>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49" fontId="5" fillId="2" borderId="48"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49" xfId="0" applyNumberFormat="1" applyFont="1" applyFill="1" applyBorder="1" applyAlignment="1">
      <alignment horizontal="center" vertical="center" wrapText="1" shrinkToFit="1"/>
    </xf>
    <xf numFmtId="49" fontId="5" fillId="2" borderId="42" xfId="0" applyNumberFormat="1" applyFont="1" applyFill="1" applyBorder="1" applyAlignment="1">
      <alignment horizontal="center" vertical="center" wrapText="1" shrinkToFit="1"/>
    </xf>
    <xf numFmtId="49" fontId="22" fillId="15" borderId="46" xfId="0" applyNumberFormat="1" applyFont="1" applyFill="1" applyBorder="1" applyAlignment="1">
      <alignment horizontal="center" vertical="center" wrapText="1" shrinkToFit="1"/>
    </xf>
    <xf numFmtId="49" fontId="22" fillId="15" borderId="36" xfId="0" applyNumberFormat="1" applyFont="1" applyFill="1" applyBorder="1" applyAlignment="1">
      <alignment horizontal="center" vertical="center" wrapText="1" shrinkToFit="1"/>
    </xf>
    <xf numFmtId="49" fontId="5" fillId="2" borderId="50" xfId="0" applyNumberFormat="1" applyFont="1" applyFill="1" applyBorder="1" applyAlignment="1">
      <alignment horizontal="center" vertical="center" shrinkToFit="1"/>
    </xf>
    <xf numFmtId="49" fontId="5" fillId="2" borderId="51"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30"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5" fillId="2" borderId="32"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5" fillId="0" borderId="0" xfId="0" applyNumberFormat="1" applyFont="1" applyAlignment="1">
      <alignment horizontal="right" vertical="center" shrinkToFi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3" xfId="0" applyNumberFormat="1" applyFont="1" applyBorder="1" applyAlignment="1" applyProtection="1">
      <alignment horizontal="center" vertical="center" shrinkToFit="1"/>
      <protection locked="0"/>
    </xf>
    <xf numFmtId="49" fontId="4" fillId="0" borderId="34" xfId="0" applyNumberFormat="1" applyFont="1" applyBorder="1" applyAlignment="1" applyProtection="1">
      <alignment horizontal="center" vertical="center" shrinkToFit="1"/>
      <protection locked="0"/>
    </xf>
    <xf numFmtId="49" fontId="17" fillId="0" borderId="34" xfId="0" applyNumberFormat="1"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179" fontId="3" fillId="0" borderId="61" xfId="0" applyNumberFormat="1" applyFont="1" applyBorder="1" applyAlignment="1">
      <alignment horizontal="right" vertical="center" wrapText="1" shrinkToFit="1"/>
    </xf>
  </cellXfs>
  <cellStyles count="3">
    <cellStyle name="ハイパーリンク" xfId="2" builtinId="8"/>
    <cellStyle name="桁区切り" xfId="1" builtinId="6"/>
    <cellStyle name="標準" xfId="0" builtinId="0"/>
  </cellStyles>
  <dxfs count="636">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39BE708-2622-4B70-9657-CF1741306903}"/>
            </a:ext>
          </a:extLst>
        </xdr:cNvPr>
        <xdr:cNvSpPr/>
      </xdr:nvSpPr>
      <xdr:spPr>
        <a:xfrm>
          <a:off x="76676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704F080-97E4-4319-8D1B-79E59FC7C14D}"/>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97D24CF-CBEF-41F8-946D-080BA28C5289}"/>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82AE21-1D9B-4A48-B0ED-A22BB41E04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0EEE03D-0C04-4ABC-B5E0-BB9704E3366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9780425-8894-4FB5-89A8-52AF63309E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3396E27-81AF-411F-A9CB-1C2715C5212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EE8CAF62-DCE3-4348-AA13-B3DD9A144A2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DA87400-970A-4969-B852-09675818C6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F5043A5-DF51-487F-B979-5DA54A8320B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FB0B2724-7192-49F8-BF9E-B286C57BEE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2C733FA-E900-4C61-9872-B32E95C9F188}"/>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B718-4014-4F6D-9746-1895230342BA}">
  <dimension ref="A1:CZ248"/>
  <sheetViews>
    <sheetView showGridLines="0"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128</v>
      </c>
      <c r="B1" s="449"/>
      <c r="C1" s="449"/>
      <c r="D1" s="449"/>
      <c r="E1" s="449"/>
      <c r="F1" s="450" t="s">
        <v>178</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21</v>
      </c>
      <c r="C10" s="399" t="str">
        <f>"←稼働"&amp;F54&amp;"日
 + "&amp;"休暇"&amp;E54&amp;"日"</f>
        <v>←稼働21日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45748</v>
      </c>
      <c r="B13" s="45" t="str">
        <f>TEXT(A13,"aaa")</f>
        <v>火</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45749</v>
      </c>
      <c r="B14" s="46" t="str">
        <f>TEXT(A14,"aaa")</f>
        <v>水</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45750</v>
      </c>
      <c r="B15" s="46" t="str">
        <f t="shared" ref="B15:B18" si="3">TEXT(A15,"aaa")</f>
        <v>木</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45751</v>
      </c>
      <c r="B16" s="46" t="str">
        <f t="shared" si="3"/>
        <v>金</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45752</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45753</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45754</v>
      </c>
      <c r="B19" s="47" t="str">
        <f>TEXT(A19,"aaa")</f>
        <v>月</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45755</v>
      </c>
      <c r="B20" s="46" t="str">
        <f>TEXT(A20,"aaa")</f>
        <v>火</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45756</v>
      </c>
      <c r="B21" s="46" t="str">
        <f t="shared" ref="B21:B43" si="6">TEXT(A21,"aaa")</f>
        <v>水</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45757</v>
      </c>
      <c r="B22" s="46" t="str">
        <f t="shared" si="6"/>
        <v>木</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45758</v>
      </c>
      <c r="B23" s="46" t="str">
        <f t="shared" si="6"/>
        <v>金</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45759</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45760</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45761</v>
      </c>
      <c r="B26" s="46" t="str">
        <f t="shared" si="6"/>
        <v>月</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45762</v>
      </c>
      <c r="B27" s="46" t="str">
        <f t="shared" si="6"/>
        <v>火</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45763</v>
      </c>
      <c r="B28" s="46" t="str">
        <f t="shared" si="6"/>
        <v>水</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45764</v>
      </c>
      <c r="B29" s="46" t="str">
        <f t="shared" si="6"/>
        <v>木</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45765</v>
      </c>
      <c r="B30" s="46" t="str">
        <f t="shared" si="6"/>
        <v>金</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45766</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45767</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45768</v>
      </c>
      <c r="B33" s="46" t="str">
        <f t="shared" si="6"/>
        <v>月</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45769</v>
      </c>
      <c r="B34" s="46" t="str">
        <f t="shared" si="6"/>
        <v>火</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45770</v>
      </c>
      <c r="B35" s="46" t="str">
        <f t="shared" si="6"/>
        <v>水</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45771</v>
      </c>
      <c r="B36" s="46" t="str">
        <f t="shared" si="6"/>
        <v>木</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45772</v>
      </c>
      <c r="B37" s="46" t="str">
        <f t="shared" si="6"/>
        <v>金</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45773</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45774</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45775</v>
      </c>
      <c r="B40" s="46" t="str">
        <f t="shared" si="6"/>
        <v>月</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45776</v>
      </c>
      <c r="B41" s="46" t="str">
        <f t="shared" si="6"/>
        <v>火</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45777</v>
      </c>
      <c r="B42" s="46" t="str">
        <f t="shared" si="6"/>
        <v>水</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21</v>
      </c>
      <c r="B54" s="221">
        <f>G10</f>
        <v>0</v>
      </c>
      <c r="C54" s="221"/>
      <c r="D54" s="222">
        <f>N10</f>
        <v>0</v>
      </c>
      <c r="E54" s="222">
        <f>COUNTIF($C$13:$C$43,"休暇")</f>
        <v>0</v>
      </c>
      <c r="F54" s="223">
        <f>A54-E54</f>
        <v>21</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21</v>
      </c>
      <c r="B56" s="221">
        <f>B54</f>
        <v>0</v>
      </c>
      <c r="C56" s="221"/>
      <c r="D56" s="231"/>
      <c r="E56" s="222">
        <f>E54</f>
        <v>0</v>
      </c>
      <c r="F56" s="223">
        <f>A56-E56</f>
        <v>21</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21</v>
      </c>
      <c r="B57" s="221">
        <f>B54</f>
        <v>0</v>
      </c>
      <c r="C57" s="221"/>
      <c r="D57" s="232">
        <f>D54</f>
        <v>0</v>
      </c>
      <c r="E57" s="222">
        <f>E54</f>
        <v>0</v>
      </c>
      <c r="F57" s="223">
        <f>A57-E57</f>
        <v>21</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21</v>
      </c>
      <c r="B58" s="221">
        <f>B54</f>
        <v>0</v>
      </c>
      <c r="C58" s="221"/>
      <c r="D58" s="232">
        <f>D54</f>
        <v>0</v>
      </c>
      <c r="E58" s="222">
        <f>E54</f>
        <v>0</v>
      </c>
      <c r="F58" s="223">
        <f>A58-E58</f>
        <v>21</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21</v>
      </c>
      <c r="B60" s="221">
        <f>B54</f>
        <v>0</v>
      </c>
      <c r="C60" s="221"/>
      <c r="D60" s="232"/>
      <c r="E60" s="222">
        <f>E54</f>
        <v>0</v>
      </c>
      <c r="F60" s="223">
        <f>A60-E60</f>
        <v>21</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21</v>
      </c>
      <c r="B61" s="221">
        <f>B54</f>
        <v>0</v>
      </c>
      <c r="C61" s="221"/>
      <c r="D61" s="232">
        <f>D54</f>
        <v>0</v>
      </c>
      <c r="E61" s="222">
        <f>E54</f>
        <v>0</v>
      </c>
      <c r="F61" s="223">
        <f>A61-E61</f>
        <v>21</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21</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21</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21</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21</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21</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21</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21</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21</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aJX1Q6vSKigJNcc1ZB9WittEKfAZuoY/1nlhsF7XpD9llixgEXbidmTXw2v8WShnXSKuYd/kGvYN2FW6G6XGGw==" saltValue="tdRLvy0MUh7tzbyNfgkTe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35" priority="38">
      <formula>OR($C13="休暇",$C13="休日")</formula>
    </cfRule>
  </conditionalFormatting>
  <conditionalFormatting sqref="B13:B43">
    <cfRule type="expression" dxfId="634" priority="86">
      <formula>$B13="土"</formula>
    </cfRule>
    <cfRule type="expression" dxfId="633" priority="85">
      <formula>$B13="日"</formula>
    </cfRule>
  </conditionalFormatting>
  <conditionalFormatting sqref="B64 B68 F68 B71">
    <cfRule type="expression" dxfId="632" priority="35">
      <formula>OR($N$54="管理職",$N$54="裁量労働制",$N$54="固定残業制")</formula>
    </cfRule>
  </conditionalFormatting>
  <conditionalFormatting sqref="B64 B68 F68">
    <cfRule type="expression" dxfId="631" priority="3">
      <formula>OR($N$54="(大学・国研等)管理職",$N$54="(大学・国研等)裁量労働制")</formula>
    </cfRule>
  </conditionalFormatting>
  <conditionalFormatting sqref="B76">
    <cfRule type="expression" dxfId="630" priority="15">
      <formula>OR($N$54="管理職",$N$54="裁量労働制")</formula>
    </cfRule>
  </conditionalFormatting>
  <conditionalFormatting sqref="B77">
    <cfRule type="expression" dxfId="629" priority="29">
      <formula>OR($N$54="管理職",$N$54="裁量労働制")</formula>
    </cfRule>
  </conditionalFormatting>
  <conditionalFormatting sqref="B80">
    <cfRule type="expression" dxfId="628" priority="27">
      <formula>$N$54="固定残業制"</formula>
    </cfRule>
  </conditionalFormatting>
  <conditionalFormatting sqref="B83 B87 B90">
    <cfRule type="expression" dxfId="627" priority="24">
      <formula>$N$54="固定残業制"</formula>
    </cfRule>
  </conditionalFormatting>
  <conditionalFormatting sqref="B84 B88 B91">
    <cfRule type="expression" dxfId="626" priority="21">
      <formula>$N$54="固定残業制"</formula>
    </cfRule>
  </conditionalFormatting>
  <conditionalFormatting sqref="B65:C65 B69:C69 F69 B72:C72 B78:C78">
    <cfRule type="expression" dxfId="625" priority="9">
      <formula>OR($N$54="管理職",$N$54="裁量労働制")</formula>
    </cfRule>
  </conditionalFormatting>
  <conditionalFormatting sqref="B65:C65 B69:C69 F69 B72:C72">
    <cfRule type="expression" dxfId="624" priority="33">
      <formula>OR($N$54="管理職",$N$54="裁量労働制",$N$54="固定残業制")</formula>
    </cfRule>
  </conditionalFormatting>
  <conditionalFormatting sqref="B65:C65 B69:C69 F69">
    <cfRule type="expression" dxfId="623" priority="2">
      <formula>OR($N$54="(大学・国研等)管理職",$N$54="(大学・国研等)裁量労働制")</formula>
    </cfRule>
  </conditionalFormatting>
  <conditionalFormatting sqref="B69:D69">
    <cfRule type="expression" dxfId="622" priority="7">
      <formula>OR($N$54="管理職",$N$54="裁量労働制",$N$54="固定残業制",$N$54="(大学・国研等)管理職",$N$54="(大学・国研等)裁量労働制")</formula>
    </cfRule>
  </conditionalFormatting>
  <conditionalFormatting sqref="C64 F64:O64 C68 G68:O68 C71:N71">
    <cfRule type="expression" dxfId="621" priority="14">
      <formula>OR($N$54="管理職",$N$54="裁量労働制",$N$54="固定残業制")</formula>
    </cfRule>
  </conditionalFormatting>
  <conditionalFormatting sqref="C80:L80">
    <cfRule type="expression" dxfId="620" priority="25">
      <formula>$N$54="固定残業制"</formula>
    </cfRule>
  </conditionalFormatting>
  <conditionalFormatting sqref="C83:L83 C90:N90 C87:E87">
    <cfRule type="expression" dxfId="619" priority="18">
      <formula>$N$54="固定残業制"</formula>
    </cfRule>
  </conditionalFormatting>
  <conditionalFormatting sqref="C84:L84 C88:L88 C91:N91">
    <cfRule type="expression" dxfId="618" priority="19">
      <formula>$N$54="固定残業制"</formula>
    </cfRule>
  </conditionalFormatting>
  <conditionalFormatting sqref="C76:N76">
    <cfRule type="expression" dxfId="617" priority="34">
      <formula>OR($N$54="管理職",$N$54="裁量労働制")</formula>
    </cfRule>
  </conditionalFormatting>
  <conditionalFormatting sqref="C78:N78">
    <cfRule type="expression" dxfId="616" priority="32">
      <formula>OR($N$54="管理職",$N$54="裁量労働制")</formula>
    </cfRule>
  </conditionalFormatting>
  <conditionalFormatting sqref="C64:O64 C68 G68:O68">
    <cfRule type="expression" dxfId="615" priority="12">
      <formula>OR($N$54="管理職",$N$54="裁量労働制",$N$54="固定残業制",$N$54="(大学・国研等)管理職",$N$54="(大学・国研等)裁量労働制")</formula>
    </cfRule>
  </conditionalFormatting>
  <conditionalFormatting sqref="D65">
    <cfRule type="expression" dxfId="614" priority="1">
      <formula>OR($N$54="(大学・国研等)管理職",$N$54="(大学・国研等)裁量労働制")</formula>
    </cfRule>
  </conditionalFormatting>
  <conditionalFormatting sqref="D65:O65 C69 G69:O69 C72:N72">
    <cfRule type="expression" dxfId="613" priority="11">
      <formula>OR($N$54="管理職",$N$54="裁量労働制",$N$54="固定残業制")</formula>
    </cfRule>
  </conditionalFormatting>
  <conditionalFormatting sqref="D65:O65 C69 G69:O69">
    <cfRule type="expression" dxfId="612" priority="5">
      <formula>OR($N$54="(大学・国研等)管理職",$N$54="(大学・国研等)裁量労働制")</formula>
    </cfRule>
  </conditionalFormatting>
  <conditionalFormatting sqref="E10:F10">
    <cfRule type="expression" dxfId="611" priority="76">
      <formula>OR(I9="管理職/高プロ",I9="固定残業代有",I9="(大学・国研等)管理職/高プロ")</formula>
    </cfRule>
  </conditionalFormatting>
  <conditionalFormatting sqref="F83:L83 H90:N90">
    <cfRule type="expression" dxfId="610" priority="6">
      <formula>$N$54="固定残業制"</formula>
    </cfRule>
  </conditionalFormatting>
  <conditionalFormatting sqref="F87:L87">
    <cfRule type="expression" dxfId="609" priority="20">
      <formula>$N$54="固定残業制"</formula>
    </cfRule>
  </conditionalFormatting>
  <conditionalFormatting sqref="F77:N77">
    <cfRule type="expression" dxfId="608" priority="16">
      <formula>OR($N$54="管理職",$N$54="裁量労働制")</formula>
    </cfRule>
  </conditionalFormatting>
  <conditionalFormatting sqref="G10">
    <cfRule type="expression" dxfId="607" priority="81">
      <formula>OR($I$9="管理職/高プロ",$I$9="固定残業代有",$I$9="(大学・国研等)管理職/高プロ")</formula>
    </cfRule>
  </conditionalFormatting>
  <conditionalFormatting sqref="H2">
    <cfRule type="expression" dxfId="606" priority="79">
      <formula>COUNTA($F$1)=1</formula>
    </cfRule>
  </conditionalFormatting>
  <conditionalFormatting sqref="H10">
    <cfRule type="expression" dxfId="605" priority="74">
      <formula>OR($I$9="管理職/高プロ",$I$9="裁量",$I$9="固定残業代有",$I$9="(大学・国研等)裁量")</formula>
    </cfRule>
  </conditionalFormatting>
  <conditionalFormatting sqref="I9:J9">
    <cfRule type="expression" dxfId="604" priority="82">
      <formula>COUNTA($F$1)=1</formula>
    </cfRule>
  </conditionalFormatting>
  <conditionalFormatting sqref="I1:M1">
    <cfRule type="expression" dxfId="603" priority="84">
      <formula>$I$1&lt;&gt;"-"</formula>
    </cfRule>
  </conditionalFormatting>
  <conditionalFormatting sqref="J10">
    <cfRule type="expression" dxfId="602" priority="75">
      <formula>OR($I$9="管理職/高プロ",$I$9="裁量",$I$9="固定残業代有",$I$9="(大学・国研等)裁量")</formula>
    </cfRule>
  </conditionalFormatting>
  <conditionalFormatting sqref="K10">
    <cfRule type="expression" dxfId="601" priority="77">
      <formula>OR($I$9="裁量",$I$9="固定残業代有",$I$9="(大学・国研等)裁量")</formula>
    </cfRule>
  </conditionalFormatting>
  <conditionalFormatting sqref="M80">
    <cfRule type="expression" dxfId="600" priority="26">
      <formula>$N$54="固定残業制"</formula>
    </cfRule>
  </conditionalFormatting>
  <conditionalFormatting sqref="M83 M87 O90">
    <cfRule type="expression" dxfId="599" priority="23">
      <formula>$N$54="固定残業制"</formula>
    </cfRule>
  </conditionalFormatting>
  <conditionalFormatting sqref="M84 M88 O91">
    <cfRule type="expression" dxfId="598" priority="22">
      <formula>$N$54="固定残業制"</formula>
    </cfRule>
  </conditionalFormatting>
  <conditionalFormatting sqref="N10">
    <cfRule type="expression" dxfId="597" priority="83">
      <formula>OR($I$9="裁量",$I$9="固定残業代有",$I$9="(大学・国研等)裁量")</formula>
    </cfRule>
  </conditionalFormatting>
  <conditionalFormatting sqref="O10">
    <cfRule type="expression" dxfId="596" priority="87">
      <formula>OR($H$2="あり",$Q$2="あり")</formula>
    </cfRule>
  </conditionalFormatting>
  <conditionalFormatting sqref="O76">
    <cfRule type="expression" dxfId="595" priority="31">
      <formula>OR($N$54="管理職",$N$54="裁量労働制")</formula>
    </cfRule>
  </conditionalFormatting>
  <conditionalFormatting sqref="O77">
    <cfRule type="expression" dxfId="594" priority="10">
      <formula>OR(,$N$54="管理職",$N$54="裁量労働制")</formula>
    </cfRule>
  </conditionalFormatting>
  <conditionalFormatting sqref="O78">
    <cfRule type="expression" dxfId="593" priority="28">
      <formula>OR($N$54="管理職",$N$54="裁量労働制")</formula>
    </cfRule>
  </conditionalFormatting>
  <conditionalFormatting sqref="O80 O84 O88">
    <cfRule type="expression" dxfId="592" priority="17">
      <formula>$N$54="固定残業制"</formula>
    </cfRule>
  </conditionalFormatting>
  <conditionalFormatting sqref="P64 D68 O68:P68">
    <cfRule type="expression" dxfId="591" priority="4">
      <formula>OR($N$54="(大学・国研等)管理職",$N$54="(大学・国研等)裁量労働制")</formula>
    </cfRule>
  </conditionalFormatting>
  <conditionalFormatting sqref="P64 D68 P68 O71">
    <cfRule type="expression" dxfId="590" priority="13">
      <formula>OR($N$54="管理職",$N$54="裁量労働制",$N$54="固定残業制")</formula>
    </cfRule>
  </conditionalFormatting>
  <conditionalFormatting sqref="P65 P69 O72">
    <cfRule type="expression" dxfId="589" priority="8">
      <formula>OR($N$54="管理職",$N$54="裁量労働制",$N$54="固定残業制")</formula>
    </cfRule>
  </conditionalFormatting>
  <conditionalFormatting sqref="P65 P69">
    <cfRule type="expression" dxfId="588" priority="30">
      <formula>OR($N$54="管理職",$N$54="裁量労働制",$N$54="(大学・国研等)管理職",$N$54="(大学・国研等)裁量労働制")</formula>
    </cfRule>
  </conditionalFormatting>
  <conditionalFormatting sqref="Q2">
    <cfRule type="expression" dxfId="587" priority="80">
      <formula>COUNTA($F$1)=1</formula>
    </cfRule>
  </conditionalFormatting>
  <conditionalFormatting sqref="Q10">
    <cfRule type="expression" dxfId="586" priority="88">
      <formula>OR($H$2="あり",$Q$2="あり")</formula>
    </cfRule>
  </conditionalFormatting>
  <conditionalFormatting sqref="AI1">
    <cfRule type="expression" dxfId="584" priority="91">
      <formula>COUNTIF(AI2:AI26,"○")=COUNTA($AH$2:$AH$26)</formula>
    </cfRule>
  </conditionalFormatting>
  <dataValidations count="8">
    <dataValidation type="custom" allowBlank="1" showInputMessage="1" showErrorMessage="1" sqref="I20" xr:uid="{3E1A8D69-BA74-4219-85A9-EB81276672ED}">
      <formula1>IF($C20="休日",I20="",I20&gt;"*")</formula1>
    </dataValidation>
    <dataValidation type="list" allowBlank="1" showInputMessage="1" showErrorMessage="1" sqref="C13:C43" xr:uid="{939A8982-01D9-48CB-806F-457471C2FF18}">
      <formula1>$AP$4:$AP$7</formula1>
    </dataValidation>
    <dataValidation type="list" imeMode="on" allowBlank="1" sqref="I9:J9" xr:uid="{35D0B0A4-B1C0-42AE-B39F-F2C75FA19766}">
      <formula1>"通常勤務,管理職/高プロ,裁量,固定残業代有,出向,(大学・国研等)管理職/高プロ,(大学・国研等)裁量,その他"</formula1>
    </dataValidation>
    <dataValidation type="list" allowBlank="1" showInputMessage="1" showErrorMessage="1" sqref="N55:P55" xr:uid="{A3D24083-ED82-437D-A4A6-CB3A44DD3C9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537D6531-D0CC-41F6-96F8-9D5D13764538}">
      <formula1>0</formula1>
      <formula2>0.999988425925926</formula2>
    </dataValidation>
    <dataValidation type="time" operator="greaterThan" allowBlank="1" showInputMessage="1" showErrorMessage="1" errorTitle="時刻を入力して下さい。" error="0:01以上の時刻を入力して下さい。" sqref="G13:G43 E13:E43" xr:uid="{B47F2F42-9E4D-4B3A-82E9-199436F5DFA0}">
      <formula1>0</formula1>
    </dataValidation>
    <dataValidation type="list" allowBlank="1" showInputMessage="1" showErrorMessage="1" sqref="F1:H1" xr:uid="{E61332D3-5791-4996-A446-777B55194DB1}">
      <formula1>"委託業務従事日誌,助成事業従事日誌"</formula1>
    </dataValidation>
    <dataValidation type="list" allowBlank="1" showInputMessage="1" showErrorMessage="1" sqref="H2 Q2" xr:uid="{45CA9253-379A-4BAC-97D9-C7FF61F51913}">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8" operator="containsText" id="{8F9AD5A9-2768-4846-9C1B-A308FE3CC5D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5CA90134-E705-4D7E-BC89-6E103783E9C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A663-6B9B-4FF5-867C-7E8638EC3AA2}">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174</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20</v>
      </c>
      <c r="C10" s="399" t="str">
        <f>"←稼働"&amp;F54&amp;"日
 + "&amp;"休暇"&amp;E54&amp;"日"</f>
        <v>←稼働20日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46023</v>
      </c>
      <c r="B13" s="45" t="str">
        <f>TEXT(A13,"aaa")</f>
        <v>木</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46024</v>
      </c>
      <c r="B14" s="46" t="str">
        <f>TEXT(A14,"aaa")</f>
        <v>金</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46025</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46026</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46027</v>
      </c>
      <c r="B17" s="46" t="str">
        <f t="shared" si="3"/>
        <v>月</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46028</v>
      </c>
      <c r="B18" s="47" t="str">
        <f t="shared" si="3"/>
        <v>火</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46029</v>
      </c>
      <c r="B19" s="47" t="str">
        <f>TEXT(A19,"aaa")</f>
        <v>水</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46030</v>
      </c>
      <c r="B20" s="46" t="str">
        <f>TEXT(A20,"aaa")</f>
        <v>木</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46031</v>
      </c>
      <c r="B21" s="46" t="str">
        <f t="shared" ref="B21:B43" si="6">TEXT(A21,"aaa")</f>
        <v>金</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46032</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46033</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46034</v>
      </c>
      <c r="B24" s="46" t="str">
        <f t="shared" si="6"/>
        <v>月</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46035</v>
      </c>
      <c r="B25" s="46" t="str">
        <f t="shared" si="6"/>
        <v>火</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46036</v>
      </c>
      <c r="B26" s="46" t="str">
        <f t="shared" si="6"/>
        <v>水</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46037</v>
      </c>
      <c r="B27" s="46" t="str">
        <f t="shared" si="6"/>
        <v>木</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46038</v>
      </c>
      <c r="B28" s="46" t="str">
        <f t="shared" si="6"/>
        <v>金</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46039</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46040</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46041</v>
      </c>
      <c r="B31" s="46" t="str">
        <f t="shared" si="6"/>
        <v>月</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46042</v>
      </c>
      <c r="B32" s="46" t="str">
        <f t="shared" si="6"/>
        <v>火</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46043</v>
      </c>
      <c r="B33" s="46" t="str">
        <f t="shared" si="6"/>
        <v>水</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46044</v>
      </c>
      <c r="B34" s="46" t="str">
        <f t="shared" si="6"/>
        <v>木</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46045</v>
      </c>
      <c r="B35" s="46" t="str">
        <f t="shared" si="6"/>
        <v>金</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46046</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46047</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46048</v>
      </c>
      <c r="B38" s="46" t="str">
        <f t="shared" si="6"/>
        <v>月</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46049</v>
      </c>
      <c r="B39" s="46" t="str">
        <f t="shared" si="6"/>
        <v>火</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46050</v>
      </c>
      <c r="B40" s="46" t="str">
        <f t="shared" si="6"/>
        <v>水</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46051</v>
      </c>
      <c r="B41" s="46" t="str">
        <f t="shared" si="6"/>
        <v>木</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46052</v>
      </c>
      <c r="B42" s="46" t="str">
        <f t="shared" si="6"/>
        <v>金</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46053</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20</v>
      </c>
      <c r="B54" s="221">
        <f>G10</f>
        <v>0</v>
      </c>
      <c r="C54" s="221"/>
      <c r="D54" s="222">
        <f>N10</f>
        <v>0</v>
      </c>
      <c r="E54" s="222">
        <f>COUNTIF($C$13:$C$43,"休暇")</f>
        <v>0</v>
      </c>
      <c r="F54" s="223">
        <f>A54-E54</f>
        <v>20</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20</v>
      </c>
      <c r="B56" s="221">
        <f>B54</f>
        <v>0</v>
      </c>
      <c r="C56" s="221"/>
      <c r="D56" s="231"/>
      <c r="E56" s="222">
        <f>E54</f>
        <v>0</v>
      </c>
      <c r="F56" s="223">
        <f>A56-E56</f>
        <v>20</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20</v>
      </c>
      <c r="B57" s="221">
        <f>B54</f>
        <v>0</v>
      </c>
      <c r="C57" s="221"/>
      <c r="D57" s="232">
        <f>D54</f>
        <v>0</v>
      </c>
      <c r="E57" s="222">
        <f>E54</f>
        <v>0</v>
      </c>
      <c r="F57" s="223">
        <f>A57-E57</f>
        <v>20</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20</v>
      </c>
      <c r="B58" s="221">
        <f>B54</f>
        <v>0</v>
      </c>
      <c r="C58" s="221"/>
      <c r="D58" s="232">
        <f>D54</f>
        <v>0</v>
      </c>
      <c r="E58" s="222">
        <f>E54</f>
        <v>0</v>
      </c>
      <c r="F58" s="223">
        <f>A58-E58</f>
        <v>20</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20</v>
      </c>
      <c r="B60" s="221">
        <f>B54</f>
        <v>0</v>
      </c>
      <c r="C60" s="221"/>
      <c r="D60" s="232"/>
      <c r="E60" s="222">
        <f>E54</f>
        <v>0</v>
      </c>
      <c r="F60" s="223">
        <f>A60-E60</f>
        <v>20</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20</v>
      </c>
      <c r="B61" s="221">
        <f>B54</f>
        <v>0</v>
      </c>
      <c r="C61" s="221"/>
      <c r="D61" s="232">
        <f>D54</f>
        <v>0</v>
      </c>
      <c r="E61" s="222">
        <f>E54</f>
        <v>0</v>
      </c>
      <c r="F61" s="223">
        <f>A61-E61</f>
        <v>20</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20</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20</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20</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20</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20</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20</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20</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20</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Nai1a5UqnCkE7PGr8x2zl4AFfOZ9It9+oCP99qIlBqG/HlsPNpWFmFRbX+t4I++o+azspFWd41KYgJADH3/IlA==" saltValue="zBdGtQGzjGfBnmyQP2jzP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58" priority="37">
      <formula>OR($C13="休暇",$C13="休日")</formula>
    </cfRule>
  </conditionalFormatting>
  <conditionalFormatting sqref="B13:B43">
    <cfRule type="expression" dxfId="157" priority="85">
      <formula>$B13="土"</formula>
    </cfRule>
    <cfRule type="expression" dxfId="156" priority="84">
      <formula>$B13="日"</formula>
    </cfRule>
  </conditionalFormatting>
  <conditionalFormatting sqref="B64 B68 F68 B71">
    <cfRule type="expression" dxfId="155" priority="35">
      <formula>OR($N$54="管理職",$N$54="裁量労働制",$N$54="固定残業制")</formula>
    </cfRule>
  </conditionalFormatting>
  <conditionalFormatting sqref="B64 B68 F68">
    <cfRule type="expression" dxfId="154" priority="3">
      <formula>OR($N$54="(大学・国研等)管理職",$N$54="(大学・国研等)裁量労働制")</formula>
    </cfRule>
  </conditionalFormatting>
  <conditionalFormatting sqref="B76">
    <cfRule type="expression" dxfId="153" priority="15">
      <formula>OR($N$54="管理職",$N$54="裁量労働制")</formula>
    </cfRule>
  </conditionalFormatting>
  <conditionalFormatting sqref="B77">
    <cfRule type="expression" dxfId="152" priority="29">
      <formula>OR($N$54="管理職",$N$54="裁量労働制")</formula>
    </cfRule>
  </conditionalFormatting>
  <conditionalFormatting sqref="B80">
    <cfRule type="expression" dxfId="151" priority="27">
      <formula>$N$54="固定残業制"</formula>
    </cfRule>
  </conditionalFormatting>
  <conditionalFormatting sqref="B83 B87 B90">
    <cfRule type="expression" dxfId="150" priority="24">
      <formula>$N$54="固定残業制"</formula>
    </cfRule>
  </conditionalFormatting>
  <conditionalFormatting sqref="B84 B88 B91">
    <cfRule type="expression" dxfId="149" priority="21">
      <formula>$N$54="固定残業制"</formula>
    </cfRule>
  </conditionalFormatting>
  <conditionalFormatting sqref="B65:C65 B69:C69 F69 B72:C72 B78:C78">
    <cfRule type="expression" dxfId="148" priority="9">
      <formula>OR($N$54="管理職",$N$54="裁量労働制")</formula>
    </cfRule>
  </conditionalFormatting>
  <conditionalFormatting sqref="B65:C65 B69:C69 F69 B72:C72">
    <cfRule type="expression" dxfId="147" priority="33">
      <formula>OR($N$54="管理職",$N$54="裁量労働制",$N$54="固定残業制")</formula>
    </cfRule>
  </conditionalFormatting>
  <conditionalFormatting sqref="B65:C65 B69:C69 F69">
    <cfRule type="expression" dxfId="146" priority="2">
      <formula>OR($N$54="(大学・国研等)管理職",$N$54="(大学・国研等)裁量労働制")</formula>
    </cfRule>
  </conditionalFormatting>
  <conditionalFormatting sqref="B69:D69">
    <cfRule type="expression" dxfId="145" priority="7">
      <formula>OR($N$54="管理職",$N$54="裁量労働制",$N$54="固定残業制",$N$54="(大学・国研等)管理職",$N$54="(大学・国研等)裁量労働制")</formula>
    </cfRule>
  </conditionalFormatting>
  <conditionalFormatting sqref="C64 F64:O64 C68 G68:O68 C71:N71">
    <cfRule type="expression" dxfId="144" priority="14">
      <formula>OR($N$54="管理職",$N$54="裁量労働制",$N$54="固定残業制")</formula>
    </cfRule>
  </conditionalFormatting>
  <conditionalFormatting sqref="C80:L80">
    <cfRule type="expression" dxfId="143" priority="25">
      <formula>$N$54="固定残業制"</formula>
    </cfRule>
  </conditionalFormatting>
  <conditionalFormatting sqref="C83:L83 C90:N90 C87:E87">
    <cfRule type="expression" dxfId="142" priority="18">
      <formula>$N$54="固定残業制"</formula>
    </cfRule>
  </conditionalFormatting>
  <conditionalFormatting sqref="C84:L84 C88:L88 C91:N91">
    <cfRule type="expression" dxfId="141" priority="19">
      <formula>$N$54="固定残業制"</formula>
    </cfRule>
  </conditionalFormatting>
  <conditionalFormatting sqref="C76:N76">
    <cfRule type="expression" dxfId="140" priority="34">
      <formula>OR($N$54="管理職",$N$54="裁量労働制")</formula>
    </cfRule>
  </conditionalFormatting>
  <conditionalFormatting sqref="C78:N78">
    <cfRule type="expression" dxfId="139" priority="32">
      <formula>OR($N$54="管理職",$N$54="裁量労働制")</formula>
    </cfRule>
  </conditionalFormatting>
  <conditionalFormatting sqref="C64:O64 C68 G68:O68">
    <cfRule type="expression" dxfId="138" priority="12">
      <formula>OR($N$54="管理職",$N$54="裁量労働制",$N$54="固定残業制",$N$54="(大学・国研等)管理職",$N$54="(大学・国研等)裁量労働制")</formula>
    </cfRule>
  </conditionalFormatting>
  <conditionalFormatting sqref="D65">
    <cfRule type="expression" dxfId="137" priority="1">
      <formula>OR($N$54="(大学・国研等)管理職",$N$54="(大学・国研等)裁量労働制")</formula>
    </cfRule>
  </conditionalFormatting>
  <conditionalFormatting sqref="D65:O65 C69 G69:O69 C72:N72">
    <cfRule type="expression" dxfId="136" priority="11">
      <formula>OR($N$54="管理職",$N$54="裁量労働制",$N$54="固定残業制")</formula>
    </cfRule>
  </conditionalFormatting>
  <conditionalFormatting sqref="D65:O65 C69 G69:O69">
    <cfRule type="expression" dxfId="135" priority="5">
      <formula>OR($N$54="(大学・国研等)管理職",$N$54="(大学・国研等)裁量労働制")</formula>
    </cfRule>
  </conditionalFormatting>
  <conditionalFormatting sqref="E10:F10">
    <cfRule type="expression" dxfId="134" priority="75">
      <formula>OR(I9="管理職/高プロ",I9="固定残業代有",I9="(大学・国研等)管理職/高プロ")</formula>
    </cfRule>
  </conditionalFormatting>
  <conditionalFormatting sqref="F83:L83 H90:N90">
    <cfRule type="expression" dxfId="133" priority="6">
      <formula>$N$54="固定残業制"</formula>
    </cfRule>
  </conditionalFormatting>
  <conditionalFormatting sqref="F87:L87">
    <cfRule type="expression" dxfId="132" priority="20">
      <formula>$N$54="固定残業制"</formula>
    </cfRule>
  </conditionalFormatting>
  <conditionalFormatting sqref="F77:N77">
    <cfRule type="expression" dxfId="131" priority="16">
      <formula>OR($N$54="管理職",$N$54="裁量労働制")</formula>
    </cfRule>
  </conditionalFormatting>
  <conditionalFormatting sqref="G10">
    <cfRule type="expression" dxfId="130" priority="80">
      <formula>OR($I$9="管理職/高プロ",$I$9="固定残業代有",$I$9="(大学・国研等)管理職/高プロ")</formula>
    </cfRule>
  </conditionalFormatting>
  <conditionalFormatting sqref="H2">
    <cfRule type="expression" dxfId="129" priority="78">
      <formula>COUNTA($F$1)=1</formula>
    </cfRule>
  </conditionalFormatting>
  <conditionalFormatting sqref="H10">
    <cfRule type="expression" dxfId="128" priority="73">
      <formula>OR($I$9="管理職/高プロ",$I$9="裁量",$I$9="固定残業代有",$I$9="(大学・国研等)裁量")</formula>
    </cfRule>
  </conditionalFormatting>
  <conditionalFormatting sqref="I9:J9">
    <cfRule type="expression" dxfId="127" priority="81">
      <formula>COUNTA($F$1)=1</formula>
    </cfRule>
  </conditionalFormatting>
  <conditionalFormatting sqref="I1:M1">
    <cfRule type="expression" dxfId="126" priority="83">
      <formula>$I$1&lt;&gt;"-"</formula>
    </cfRule>
  </conditionalFormatting>
  <conditionalFormatting sqref="J10">
    <cfRule type="expression" dxfId="125" priority="74">
      <formula>OR($I$9="管理職/高プロ",$I$9="裁量",$I$9="固定残業代有",$I$9="(大学・国研等)裁量")</formula>
    </cfRule>
  </conditionalFormatting>
  <conditionalFormatting sqref="K10">
    <cfRule type="expression" dxfId="124" priority="76">
      <formula>OR($I$9="裁量",$I$9="固定残業代有",$I$9="(大学・国研等)裁量")</formula>
    </cfRule>
  </conditionalFormatting>
  <conditionalFormatting sqref="M80">
    <cfRule type="expression" dxfId="123" priority="26">
      <formula>$N$54="固定残業制"</formula>
    </cfRule>
  </conditionalFormatting>
  <conditionalFormatting sqref="M83 M87 O90">
    <cfRule type="expression" dxfId="122" priority="23">
      <formula>$N$54="固定残業制"</formula>
    </cfRule>
  </conditionalFormatting>
  <conditionalFormatting sqref="M84 M88 O91">
    <cfRule type="expression" dxfId="121" priority="22">
      <formula>$N$54="固定残業制"</formula>
    </cfRule>
  </conditionalFormatting>
  <conditionalFormatting sqref="N10">
    <cfRule type="expression" dxfId="120" priority="82">
      <formula>OR($I$9="裁量",$I$9="固定残業代有",$I$9="(大学・国研等)裁量")</formula>
    </cfRule>
  </conditionalFormatting>
  <conditionalFormatting sqref="O10">
    <cfRule type="expression" dxfId="119" priority="86">
      <formula>OR($H$2="あり",$Q$2="あり")</formula>
    </cfRule>
  </conditionalFormatting>
  <conditionalFormatting sqref="O76">
    <cfRule type="expression" dxfId="118" priority="31">
      <formula>OR($N$54="管理職",$N$54="裁量労働制")</formula>
    </cfRule>
  </conditionalFormatting>
  <conditionalFormatting sqref="O77">
    <cfRule type="expression" dxfId="117" priority="10">
      <formula>OR(,$N$54="管理職",$N$54="裁量労働制")</formula>
    </cfRule>
  </conditionalFormatting>
  <conditionalFormatting sqref="O78">
    <cfRule type="expression" dxfId="116" priority="28">
      <formula>OR($N$54="管理職",$N$54="裁量労働制")</formula>
    </cfRule>
  </conditionalFormatting>
  <conditionalFormatting sqref="O80 O84 O88">
    <cfRule type="expression" dxfId="115" priority="17">
      <formula>$N$54="固定残業制"</formula>
    </cfRule>
  </conditionalFormatting>
  <conditionalFormatting sqref="P64 D68 O68:P68">
    <cfRule type="expression" dxfId="114" priority="4">
      <formula>OR($N$54="(大学・国研等)管理職",$N$54="(大学・国研等)裁量労働制")</formula>
    </cfRule>
  </conditionalFormatting>
  <conditionalFormatting sqref="P64 D68 P68 O71">
    <cfRule type="expression" dxfId="113" priority="13">
      <formula>OR($N$54="管理職",$N$54="裁量労働制",$N$54="固定残業制")</formula>
    </cfRule>
  </conditionalFormatting>
  <conditionalFormatting sqref="P65 P69 O72">
    <cfRule type="expression" dxfId="112" priority="8">
      <formula>OR($N$54="管理職",$N$54="裁量労働制",$N$54="固定残業制")</formula>
    </cfRule>
  </conditionalFormatting>
  <conditionalFormatting sqref="P65 P69">
    <cfRule type="expression" dxfId="111" priority="30">
      <formula>OR($N$54="管理職",$N$54="裁量労働制",$N$54="(大学・国研等)管理職",$N$54="(大学・国研等)裁量労働制")</formula>
    </cfRule>
  </conditionalFormatting>
  <conditionalFormatting sqref="Q2">
    <cfRule type="expression" dxfId="110" priority="79">
      <formula>COUNTA($F$1)=1</formula>
    </cfRule>
  </conditionalFormatting>
  <conditionalFormatting sqref="Q10">
    <cfRule type="expression" dxfId="109" priority="87">
      <formula>OR($H$2="あり",$Q$2="あり")</formula>
    </cfRule>
  </conditionalFormatting>
  <conditionalFormatting sqref="AI1">
    <cfRule type="expression" dxfId="107" priority="89">
      <formula>COUNTIF(AI2:AI26,"○")=COUNTA($AH$2:$AH$26)</formula>
    </cfRule>
  </conditionalFormatting>
  <dataValidations count="8">
    <dataValidation type="custom" allowBlank="1" showInputMessage="1" showErrorMessage="1" sqref="I20" xr:uid="{5196D86E-39AA-4EE0-B04C-CDA826CE4E9B}">
      <formula1>IF($C20="休日",I20="",I20&gt;"*")</formula1>
    </dataValidation>
    <dataValidation type="list" allowBlank="1" showInputMessage="1" showErrorMessage="1" sqref="C13:C43" xr:uid="{7D6CE583-BC19-49A1-9EE9-227CF68EC93C}">
      <formula1>$AP$4:$AP$7</formula1>
    </dataValidation>
    <dataValidation type="list" imeMode="on" allowBlank="1" sqref="I9:J9" xr:uid="{B28B88A2-C2AD-4C56-AE96-257C65D35515}">
      <formula1>"通常勤務,管理職/高プロ,裁量,固定残業代有,出向,(大学・国研等)管理職/高プロ,(大学・国研等)裁量,その他"</formula1>
    </dataValidation>
    <dataValidation type="list" allowBlank="1" showInputMessage="1" showErrorMessage="1" sqref="N55:P55" xr:uid="{6225C3AC-5E0D-412A-8620-8EDF6F84439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ADD11C78-6E0F-4194-8127-C1B42ADD82A2}">
      <formula1>0</formula1>
      <formula2>0.999988425925926</formula2>
    </dataValidation>
    <dataValidation type="time" operator="greaterThan" allowBlank="1" showInputMessage="1" showErrorMessage="1" errorTitle="時刻を入力して下さい。" error="0:01以上の時刻を入力して下さい。" sqref="G13:G43 E13:E43" xr:uid="{1C05CB8D-6BDC-4E9F-B90B-1B3AFB2179DD}">
      <formula1>0</formula1>
    </dataValidation>
    <dataValidation type="list" allowBlank="1" showInputMessage="1" showErrorMessage="1" sqref="F1:H1" xr:uid="{E3EE3AC2-5C0C-4A90-83AE-E2E94C941C91}">
      <formula1>"委託業務従事日誌,助成事業従事日誌"</formula1>
    </dataValidation>
    <dataValidation type="list" allowBlank="1" showInputMessage="1" showErrorMessage="1" sqref="H2 Q2" xr:uid="{E15F894E-EC7C-4BBA-B428-F8635C08BA85}">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C0EE21F-69F2-41F5-BBAA-B312843B9CB3}">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7E8B258-9EB7-49B0-A5DE-C20490F7A95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92CD3-3C4F-4C1C-94F7-4348E73C6639}">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175</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18</v>
      </c>
      <c r="C10" s="399" t="str">
        <f>"←稼働"&amp;F54&amp;"日
 + "&amp;"休暇"&amp;E54&amp;"日"</f>
        <v>←稼働18日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46054</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46055</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46056</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46057</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46058</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46059</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46060</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46061</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46062</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46063</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46064</v>
      </c>
      <c r="B23" s="46" t="str">
        <f t="shared" si="6"/>
        <v>水</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46065</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46066</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46067</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46068</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46069</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46070</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46071</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46072</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46073</v>
      </c>
      <c r="B32" s="46" t="str">
        <f t="shared" si="6"/>
        <v>金</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46074</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46075</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46076</v>
      </c>
      <c r="B35" s="46" t="str">
        <f t="shared" si="6"/>
        <v>月</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46077</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46078</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46079</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46080</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46081</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t="str">
        <f>IF(DAY(A40+1)&lt;4,"",A40+1)</f>
        <v/>
      </c>
      <c r="B41" s="46" t="str">
        <f t="shared" si="6"/>
        <v/>
      </c>
      <c r="C41" s="94"/>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t="str">
        <f>IF(DAY(A40+2)&lt;4,"",A40+2)</f>
        <v/>
      </c>
      <c r="B42" s="46" t="str">
        <f t="shared" si="6"/>
        <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18</v>
      </c>
      <c r="B54" s="221">
        <f>G10</f>
        <v>0</v>
      </c>
      <c r="C54" s="221"/>
      <c r="D54" s="222">
        <f>N10</f>
        <v>0</v>
      </c>
      <c r="E54" s="222">
        <f>COUNTIF($C$13:$C$43,"休暇")</f>
        <v>0</v>
      </c>
      <c r="F54" s="223">
        <f>A54-E54</f>
        <v>18</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18</v>
      </c>
      <c r="B56" s="221">
        <f>B54</f>
        <v>0</v>
      </c>
      <c r="C56" s="221"/>
      <c r="D56" s="231"/>
      <c r="E56" s="222">
        <f>E54</f>
        <v>0</v>
      </c>
      <c r="F56" s="223">
        <f>A56-E56</f>
        <v>18</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18</v>
      </c>
      <c r="B57" s="221">
        <f>B54</f>
        <v>0</v>
      </c>
      <c r="C57" s="221"/>
      <c r="D57" s="232">
        <f>D54</f>
        <v>0</v>
      </c>
      <c r="E57" s="222">
        <f>E54</f>
        <v>0</v>
      </c>
      <c r="F57" s="223">
        <f>A57-E57</f>
        <v>18</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18</v>
      </c>
      <c r="B58" s="221">
        <f>B54</f>
        <v>0</v>
      </c>
      <c r="C58" s="221"/>
      <c r="D58" s="232">
        <f>D54</f>
        <v>0</v>
      </c>
      <c r="E58" s="222">
        <f>E54</f>
        <v>0</v>
      </c>
      <c r="F58" s="223">
        <f>A58-E58</f>
        <v>18</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18</v>
      </c>
      <c r="B60" s="221">
        <f>B54</f>
        <v>0</v>
      </c>
      <c r="C60" s="221"/>
      <c r="D60" s="232"/>
      <c r="E60" s="222">
        <f>E54</f>
        <v>0</v>
      </c>
      <c r="F60" s="223">
        <f>A60-E60</f>
        <v>18</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18</v>
      </c>
      <c r="B61" s="221">
        <f>B54</f>
        <v>0</v>
      </c>
      <c r="C61" s="221"/>
      <c r="D61" s="232">
        <f>D54</f>
        <v>0</v>
      </c>
      <c r="E61" s="222">
        <f>E54</f>
        <v>0</v>
      </c>
      <c r="F61" s="223">
        <f>A61-E61</f>
        <v>18</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18</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18</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18</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18</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18</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18</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18</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18</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XngjSRzGMU+4wTUT0qLf5MlokwQWfPJrG++QcUae772gFKF8GTCAp+zQ8Mwzmy7hwe/+NOfrknafSAXrsOlVaA==" saltValue="EMqTrE0TOBw6E45hzIS6Mw=="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05" priority="37">
      <formula>OR($C13="休暇",$C13="休日")</formula>
    </cfRule>
  </conditionalFormatting>
  <conditionalFormatting sqref="B13:B43">
    <cfRule type="expression" dxfId="104" priority="85">
      <formula>$B13="土"</formula>
    </cfRule>
    <cfRule type="expression" dxfId="103" priority="84">
      <formula>$B13="日"</formula>
    </cfRule>
  </conditionalFormatting>
  <conditionalFormatting sqref="B64 B68 F68 B71">
    <cfRule type="expression" dxfId="102" priority="35">
      <formula>OR($N$54="管理職",$N$54="裁量労働制",$N$54="固定残業制")</formula>
    </cfRule>
  </conditionalFormatting>
  <conditionalFormatting sqref="B64 B68 F68">
    <cfRule type="expression" dxfId="101" priority="3">
      <formula>OR($N$54="(大学・国研等)管理職",$N$54="(大学・国研等)裁量労働制")</formula>
    </cfRule>
  </conditionalFormatting>
  <conditionalFormatting sqref="B76">
    <cfRule type="expression" dxfId="100" priority="15">
      <formula>OR($N$54="管理職",$N$54="裁量労働制")</formula>
    </cfRule>
  </conditionalFormatting>
  <conditionalFormatting sqref="B77">
    <cfRule type="expression" dxfId="99" priority="29">
      <formula>OR($N$54="管理職",$N$54="裁量労働制")</formula>
    </cfRule>
  </conditionalFormatting>
  <conditionalFormatting sqref="B80">
    <cfRule type="expression" dxfId="98" priority="27">
      <formula>$N$54="固定残業制"</formula>
    </cfRule>
  </conditionalFormatting>
  <conditionalFormatting sqref="B83 B87 B90">
    <cfRule type="expression" dxfId="97" priority="24">
      <formula>$N$54="固定残業制"</formula>
    </cfRule>
  </conditionalFormatting>
  <conditionalFormatting sqref="B84 B88 B91">
    <cfRule type="expression" dxfId="96" priority="21">
      <formula>$N$54="固定残業制"</formula>
    </cfRule>
  </conditionalFormatting>
  <conditionalFormatting sqref="B65:C65 B69:C69 F69 B72:C72 B78:C78">
    <cfRule type="expression" dxfId="95" priority="9">
      <formula>OR($N$54="管理職",$N$54="裁量労働制")</formula>
    </cfRule>
  </conditionalFormatting>
  <conditionalFormatting sqref="B65:C65 B69:C69 F69 B72:C72">
    <cfRule type="expression" dxfId="94" priority="33">
      <formula>OR($N$54="管理職",$N$54="裁量労働制",$N$54="固定残業制")</formula>
    </cfRule>
  </conditionalFormatting>
  <conditionalFormatting sqref="B65:C65 B69:C69 F69">
    <cfRule type="expression" dxfId="93" priority="2">
      <formula>OR($N$54="(大学・国研等)管理職",$N$54="(大学・国研等)裁量労働制")</formula>
    </cfRule>
  </conditionalFormatting>
  <conditionalFormatting sqref="B69:D69">
    <cfRule type="expression" dxfId="92" priority="7">
      <formula>OR($N$54="管理職",$N$54="裁量労働制",$N$54="固定残業制",$N$54="(大学・国研等)管理職",$N$54="(大学・国研等)裁量労働制")</formula>
    </cfRule>
  </conditionalFormatting>
  <conditionalFormatting sqref="C64 F64:O64 C68 G68:O68 C71:N71">
    <cfRule type="expression" dxfId="91" priority="14">
      <formula>OR($N$54="管理職",$N$54="裁量労働制",$N$54="固定残業制")</formula>
    </cfRule>
  </conditionalFormatting>
  <conditionalFormatting sqref="C80:L80">
    <cfRule type="expression" dxfId="90" priority="25">
      <formula>$N$54="固定残業制"</formula>
    </cfRule>
  </conditionalFormatting>
  <conditionalFormatting sqref="C83:L83 C90:N90 C87:E87">
    <cfRule type="expression" dxfId="89" priority="18">
      <formula>$N$54="固定残業制"</formula>
    </cfRule>
  </conditionalFormatting>
  <conditionalFormatting sqref="C84:L84 C88:L88 C91:N91">
    <cfRule type="expression" dxfId="88" priority="19">
      <formula>$N$54="固定残業制"</formula>
    </cfRule>
  </conditionalFormatting>
  <conditionalFormatting sqref="C76:N76">
    <cfRule type="expression" dxfId="87" priority="34">
      <formula>OR($N$54="管理職",$N$54="裁量労働制")</formula>
    </cfRule>
  </conditionalFormatting>
  <conditionalFormatting sqref="C78:N78">
    <cfRule type="expression" dxfId="86" priority="32">
      <formula>OR($N$54="管理職",$N$54="裁量労働制")</formula>
    </cfRule>
  </conditionalFormatting>
  <conditionalFormatting sqref="C64:O64 C68 G68:O68">
    <cfRule type="expression" dxfId="85" priority="12">
      <formula>OR($N$54="管理職",$N$54="裁量労働制",$N$54="固定残業制",$N$54="(大学・国研等)管理職",$N$54="(大学・国研等)裁量労働制")</formula>
    </cfRule>
  </conditionalFormatting>
  <conditionalFormatting sqref="D65">
    <cfRule type="expression" dxfId="84" priority="1">
      <formula>OR($N$54="(大学・国研等)管理職",$N$54="(大学・国研等)裁量労働制")</formula>
    </cfRule>
  </conditionalFormatting>
  <conditionalFormatting sqref="D65:O65 C69 G69:O69 C72:N72">
    <cfRule type="expression" dxfId="83" priority="11">
      <formula>OR($N$54="管理職",$N$54="裁量労働制",$N$54="固定残業制")</formula>
    </cfRule>
  </conditionalFormatting>
  <conditionalFormatting sqref="D65:O65 C69 G69:O69">
    <cfRule type="expression" dxfId="82" priority="5">
      <formula>OR($N$54="(大学・国研等)管理職",$N$54="(大学・国研等)裁量労働制")</formula>
    </cfRule>
  </conditionalFormatting>
  <conditionalFormatting sqref="E10:F10">
    <cfRule type="expression" dxfId="81" priority="75">
      <formula>OR(I9="管理職/高プロ",I9="固定残業代有",I9="(大学・国研等)管理職/高プロ")</formula>
    </cfRule>
  </conditionalFormatting>
  <conditionalFormatting sqref="F83:L83 H90:N90">
    <cfRule type="expression" dxfId="80" priority="6">
      <formula>$N$54="固定残業制"</formula>
    </cfRule>
  </conditionalFormatting>
  <conditionalFormatting sqref="F87:L87">
    <cfRule type="expression" dxfId="79" priority="20">
      <formula>$N$54="固定残業制"</formula>
    </cfRule>
  </conditionalFormatting>
  <conditionalFormatting sqref="F77:N77">
    <cfRule type="expression" dxfId="78" priority="16">
      <formula>OR($N$54="管理職",$N$54="裁量労働制")</formula>
    </cfRule>
  </conditionalFormatting>
  <conditionalFormatting sqref="G10">
    <cfRule type="expression" dxfId="77" priority="80">
      <formula>OR($I$9="管理職/高プロ",$I$9="固定残業代有",$I$9="(大学・国研等)管理職/高プロ")</formula>
    </cfRule>
  </conditionalFormatting>
  <conditionalFormatting sqref="H2">
    <cfRule type="expression" dxfId="76" priority="78">
      <formula>COUNTA($F$1)=1</formula>
    </cfRule>
  </conditionalFormatting>
  <conditionalFormatting sqref="H10">
    <cfRule type="expression" dxfId="75" priority="73">
      <formula>OR($I$9="管理職/高プロ",$I$9="裁量",$I$9="固定残業代有",$I$9="(大学・国研等)裁量")</formula>
    </cfRule>
  </conditionalFormatting>
  <conditionalFormatting sqref="I9:J9">
    <cfRule type="expression" dxfId="74" priority="81">
      <formula>COUNTA($F$1)=1</formula>
    </cfRule>
  </conditionalFormatting>
  <conditionalFormatting sqref="I1:M1">
    <cfRule type="expression" dxfId="73" priority="83">
      <formula>$I$1&lt;&gt;"-"</formula>
    </cfRule>
  </conditionalFormatting>
  <conditionalFormatting sqref="J10">
    <cfRule type="expression" dxfId="72" priority="74">
      <formula>OR($I$9="管理職/高プロ",$I$9="裁量",$I$9="固定残業代有",$I$9="(大学・国研等)裁量")</formula>
    </cfRule>
  </conditionalFormatting>
  <conditionalFormatting sqref="K10">
    <cfRule type="expression" dxfId="71" priority="76">
      <formula>OR($I$9="裁量",$I$9="固定残業代有",$I$9="(大学・国研等)裁量")</formula>
    </cfRule>
  </conditionalFormatting>
  <conditionalFormatting sqref="M80">
    <cfRule type="expression" dxfId="70" priority="26">
      <formula>$N$54="固定残業制"</formula>
    </cfRule>
  </conditionalFormatting>
  <conditionalFormatting sqref="M83 M87 O90">
    <cfRule type="expression" dxfId="69" priority="23">
      <formula>$N$54="固定残業制"</formula>
    </cfRule>
  </conditionalFormatting>
  <conditionalFormatting sqref="M84 M88 O91">
    <cfRule type="expression" dxfId="68" priority="22">
      <formula>$N$54="固定残業制"</formula>
    </cfRule>
  </conditionalFormatting>
  <conditionalFormatting sqref="N10">
    <cfRule type="expression" dxfId="67" priority="82">
      <formula>OR($I$9="裁量",$I$9="固定残業代有",$I$9="(大学・国研等)裁量")</formula>
    </cfRule>
  </conditionalFormatting>
  <conditionalFormatting sqref="O10">
    <cfRule type="expression" dxfId="66" priority="86">
      <formula>OR($H$2="あり",$Q$2="あり")</formula>
    </cfRule>
  </conditionalFormatting>
  <conditionalFormatting sqref="O76">
    <cfRule type="expression" dxfId="65" priority="31">
      <formula>OR($N$54="管理職",$N$54="裁量労働制")</formula>
    </cfRule>
  </conditionalFormatting>
  <conditionalFormatting sqref="O77">
    <cfRule type="expression" dxfId="64" priority="10">
      <formula>OR(,$N$54="管理職",$N$54="裁量労働制")</formula>
    </cfRule>
  </conditionalFormatting>
  <conditionalFormatting sqref="O78">
    <cfRule type="expression" dxfId="63" priority="28">
      <formula>OR($N$54="管理職",$N$54="裁量労働制")</formula>
    </cfRule>
  </conditionalFormatting>
  <conditionalFormatting sqref="O80 O84 O88">
    <cfRule type="expression" dxfId="62" priority="17">
      <formula>$N$54="固定残業制"</formula>
    </cfRule>
  </conditionalFormatting>
  <conditionalFormatting sqref="P64 D68 O68:P68">
    <cfRule type="expression" dxfId="61" priority="4">
      <formula>OR($N$54="(大学・国研等)管理職",$N$54="(大学・国研等)裁量労働制")</formula>
    </cfRule>
  </conditionalFormatting>
  <conditionalFormatting sqref="P64 D68 P68 O71">
    <cfRule type="expression" dxfId="60" priority="13">
      <formula>OR($N$54="管理職",$N$54="裁量労働制",$N$54="固定残業制")</formula>
    </cfRule>
  </conditionalFormatting>
  <conditionalFormatting sqref="P65 P69 O72">
    <cfRule type="expression" dxfId="59" priority="8">
      <formula>OR($N$54="管理職",$N$54="裁量労働制",$N$54="固定残業制")</formula>
    </cfRule>
  </conditionalFormatting>
  <conditionalFormatting sqref="P65 P69">
    <cfRule type="expression" dxfId="58" priority="30">
      <formula>OR($N$54="管理職",$N$54="裁量労働制",$N$54="(大学・国研等)管理職",$N$54="(大学・国研等)裁量労働制")</formula>
    </cfRule>
  </conditionalFormatting>
  <conditionalFormatting sqref="Q2">
    <cfRule type="expression" dxfId="57" priority="79">
      <formula>COUNTA($F$1)=1</formula>
    </cfRule>
  </conditionalFormatting>
  <conditionalFormatting sqref="Q10">
    <cfRule type="expression" dxfId="56" priority="87">
      <formula>OR($H$2="あり",$Q$2="あり")</formula>
    </cfRule>
  </conditionalFormatting>
  <conditionalFormatting sqref="AI1">
    <cfRule type="expression" dxfId="54" priority="89">
      <formula>COUNTIF(AI2:AI26,"○")=COUNTA($AH$2:$AH$26)</formula>
    </cfRule>
  </conditionalFormatting>
  <dataValidations count="8">
    <dataValidation type="custom" allowBlank="1" showInputMessage="1" showErrorMessage="1" sqref="I20" xr:uid="{BC7CE5E2-053A-471E-8DA7-834376320378}">
      <formula1>IF($C20="休日",I20="",I20&gt;"*")</formula1>
    </dataValidation>
    <dataValidation type="list" allowBlank="1" showInputMessage="1" showErrorMessage="1" sqref="C13:C43" xr:uid="{AE797742-E3AE-462C-A1E4-7D8AE47DC36E}">
      <formula1>$AP$4:$AP$7</formula1>
    </dataValidation>
    <dataValidation type="list" imeMode="on" allowBlank="1" sqref="I9:J9" xr:uid="{F1E0C5B7-BD21-4EAE-B2F6-BBC91DA64F20}">
      <formula1>"通常勤務,管理職/高プロ,裁量,固定残業代有,出向,(大学・国研等)管理職/高プロ,(大学・国研等)裁量,その他"</formula1>
    </dataValidation>
    <dataValidation type="list" allowBlank="1" showInputMessage="1" showErrorMessage="1" sqref="N55:P55" xr:uid="{B47D4773-F1BB-4094-8D57-00F638DA2BEA}">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B6579FB-E89E-4D70-998C-9859485EF53D}">
      <formula1>0</formula1>
      <formula2>0.999988425925926</formula2>
    </dataValidation>
    <dataValidation type="time" operator="greaterThan" allowBlank="1" showInputMessage="1" showErrorMessage="1" errorTitle="時刻を入力して下さい。" error="0:01以上の時刻を入力して下さい。" sqref="G13:G43 E13:E43" xr:uid="{4F1BCAA0-7482-4DF8-95CF-04FB1FFABAE0}">
      <formula1>0</formula1>
    </dataValidation>
    <dataValidation type="list" allowBlank="1" showInputMessage="1" showErrorMessage="1" sqref="F1:H1" xr:uid="{C205FA96-1C27-499D-AD71-319C81585952}">
      <formula1>"委託業務従事日誌,助成事業従事日誌"</formula1>
    </dataValidation>
    <dataValidation type="list" allowBlank="1" showInputMessage="1" showErrorMessage="1" sqref="H2 Q2" xr:uid="{EF5B225A-1832-4523-B64F-CC537148DF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6B83653E-2C11-4175-95E8-63B2BE576C7C}">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00EC584-E9F8-4686-974F-F4ADDDF00BFC}">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53B9-F911-421F-895F-A5EA11BABFBF}">
  <dimension ref="A1:CZ248"/>
  <sheetViews>
    <sheetView showGridLines="0" view="pageBreakPreview" zoomScale="115" zoomScaleNormal="100" zoomScaleSheetLayoutView="115" workbookViewId="0">
      <pane ySplit="1" topLeftCell="A2" activePane="bottomLeft" state="frozen"/>
      <selection pane="bottomLeft" activeCell="AL19" sqref="AL1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176</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21</v>
      </c>
      <c r="C10" s="399" t="str">
        <f>"←稼働"&amp;F54&amp;"日
 + "&amp;"休暇"&amp;E54&amp;"日"</f>
        <v>←稼働21日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46082</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46083</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46084</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46085</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46086</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46087</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46088</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46089</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46090</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46091</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46092</v>
      </c>
      <c r="B23" s="46" t="str">
        <f t="shared" si="6"/>
        <v>水</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46093</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46094</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46095</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46096</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46097</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46098</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46099</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46100</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46101</v>
      </c>
      <c r="B32" s="46" t="str">
        <f t="shared" si="6"/>
        <v>金</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46102</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46103</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46104</v>
      </c>
      <c r="B35" s="46" t="str">
        <f t="shared" si="6"/>
        <v>月</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46105</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46106</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46107</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46108</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46109</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46110</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46111</v>
      </c>
      <c r="B42" s="46" t="str">
        <f t="shared" si="6"/>
        <v>月</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46112</v>
      </c>
      <c r="B43" s="48" t="str">
        <f t="shared" si="6"/>
        <v>火</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21</v>
      </c>
      <c r="B54" s="221">
        <f>G10</f>
        <v>0</v>
      </c>
      <c r="C54" s="221"/>
      <c r="D54" s="222">
        <f>N10</f>
        <v>0</v>
      </c>
      <c r="E54" s="222">
        <f>COUNTIF($C$13:$C$43,"休暇")</f>
        <v>0</v>
      </c>
      <c r="F54" s="223">
        <f>A54-E54</f>
        <v>21</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21</v>
      </c>
      <c r="B56" s="221">
        <f>B54</f>
        <v>0</v>
      </c>
      <c r="C56" s="221"/>
      <c r="D56" s="231"/>
      <c r="E56" s="222">
        <f>E54</f>
        <v>0</v>
      </c>
      <c r="F56" s="223">
        <f>A56-E56</f>
        <v>21</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21</v>
      </c>
      <c r="B57" s="221">
        <f>B54</f>
        <v>0</v>
      </c>
      <c r="C57" s="221"/>
      <c r="D57" s="232">
        <f>D54</f>
        <v>0</v>
      </c>
      <c r="E57" s="222">
        <f>E54</f>
        <v>0</v>
      </c>
      <c r="F57" s="223">
        <f>A57-E57</f>
        <v>21</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21</v>
      </c>
      <c r="B58" s="221">
        <f>B54</f>
        <v>0</v>
      </c>
      <c r="C58" s="221"/>
      <c r="D58" s="232">
        <f>D54</f>
        <v>0</v>
      </c>
      <c r="E58" s="222">
        <f>E54</f>
        <v>0</v>
      </c>
      <c r="F58" s="223">
        <f>A58-E58</f>
        <v>21</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21</v>
      </c>
      <c r="B60" s="221">
        <f>B54</f>
        <v>0</v>
      </c>
      <c r="C60" s="221"/>
      <c r="D60" s="232"/>
      <c r="E60" s="222">
        <f>E54</f>
        <v>0</v>
      </c>
      <c r="F60" s="223">
        <f>A60-E60</f>
        <v>21</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21</v>
      </c>
      <c r="B61" s="221">
        <f>B54</f>
        <v>0</v>
      </c>
      <c r="C61" s="221"/>
      <c r="D61" s="232">
        <f>D54</f>
        <v>0</v>
      </c>
      <c r="E61" s="222">
        <f>E54</f>
        <v>0</v>
      </c>
      <c r="F61" s="223">
        <f>A61-E61</f>
        <v>21</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21</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21</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21</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21</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21</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21</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21</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21</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4b8tWzk2V5yJQtTm295lnTpI8zktnHc1ZH4M5at2e8sxmk2mUbGdtmCXN2etUnIvJ1Oq5mfmpiw9bSsRh6Ii0g==" saltValue="JyVVqa71/BtGSHQ7grWqc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2" priority="37">
      <formula>OR($C13="休暇",$C13="休日")</formula>
    </cfRule>
  </conditionalFormatting>
  <conditionalFormatting sqref="B13:B43">
    <cfRule type="expression" dxfId="51" priority="85">
      <formula>$B13="土"</formula>
    </cfRule>
    <cfRule type="expression" dxfId="50" priority="84">
      <formula>$B13="日"</formula>
    </cfRule>
  </conditionalFormatting>
  <conditionalFormatting sqref="B64 B68 F68 B71">
    <cfRule type="expression" dxfId="49" priority="35">
      <formula>OR($N$54="管理職",$N$54="裁量労働制",$N$54="固定残業制")</formula>
    </cfRule>
  </conditionalFormatting>
  <conditionalFormatting sqref="B64 B68 F68">
    <cfRule type="expression" dxfId="48" priority="3">
      <formula>OR($N$54="(大学・国研等)管理職",$N$54="(大学・国研等)裁量労働制")</formula>
    </cfRule>
  </conditionalFormatting>
  <conditionalFormatting sqref="B76">
    <cfRule type="expression" dxfId="47" priority="15">
      <formula>OR($N$54="管理職",$N$54="裁量労働制")</formula>
    </cfRule>
  </conditionalFormatting>
  <conditionalFormatting sqref="B77">
    <cfRule type="expression" dxfId="46" priority="29">
      <formula>OR($N$54="管理職",$N$54="裁量労働制")</formula>
    </cfRule>
  </conditionalFormatting>
  <conditionalFormatting sqref="B80">
    <cfRule type="expression" dxfId="45" priority="27">
      <formula>$N$54="固定残業制"</formula>
    </cfRule>
  </conditionalFormatting>
  <conditionalFormatting sqref="B83 B87 B90">
    <cfRule type="expression" dxfId="44" priority="24">
      <formula>$N$54="固定残業制"</formula>
    </cfRule>
  </conditionalFormatting>
  <conditionalFormatting sqref="B84 B88 B91">
    <cfRule type="expression" dxfId="43" priority="21">
      <formula>$N$54="固定残業制"</formula>
    </cfRule>
  </conditionalFormatting>
  <conditionalFormatting sqref="B65:C65 B69:C69 F69 B72:C72 B78:C78">
    <cfRule type="expression" dxfId="42" priority="9">
      <formula>OR($N$54="管理職",$N$54="裁量労働制")</formula>
    </cfRule>
  </conditionalFormatting>
  <conditionalFormatting sqref="B65:C65 B69:C69 F69 B72:C72">
    <cfRule type="expression" dxfId="41" priority="33">
      <formula>OR($N$54="管理職",$N$54="裁量労働制",$N$54="固定残業制")</formula>
    </cfRule>
  </conditionalFormatting>
  <conditionalFormatting sqref="B65:C65 B69:C69 F69">
    <cfRule type="expression" dxfId="40" priority="2">
      <formula>OR($N$54="(大学・国研等)管理職",$N$54="(大学・国研等)裁量労働制")</formula>
    </cfRule>
  </conditionalFormatting>
  <conditionalFormatting sqref="B69:D69">
    <cfRule type="expression" dxfId="39" priority="7">
      <formula>OR($N$54="管理職",$N$54="裁量労働制",$N$54="固定残業制",$N$54="(大学・国研等)管理職",$N$54="(大学・国研等)裁量労働制")</formula>
    </cfRule>
  </conditionalFormatting>
  <conditionalFormatting sqref="C64 F64:O64 C68 G68:O68 C71:N71">
    <cfRule type="expression" dxfId="38" priority="14">
      <formula>OR($N$54="管理職",$N$54="裁量労働制",$N$54="固定残業制")</formula>
    </cfRule>
  </conditionalFormatting>
  <conditionalFormatting sqref="C80:L80">
    <cfRule type="expression" dxfId="37" priority="25">
      <formula>$N$54="固定残業制"</formula>
    </cfRule>
  </conditionalFormatting>
  <conditionalFormatting sqref="C83:L83 C90:N90 C87:E87">
    <cfRule type="expression" dxfId="36" priority="18">
      <formula>$N$54="固定残業制"</formula>
    </cfRule>
  </conditionalFormatting>
  <conditionalFormatting sqref="C84:L84 C88:L88 C91:N91">
    <cfRule type="expression" dxfId="35" priority="19">
      <formula>$N$54="固定残業制"</formula>
    </cfRule>
  </conditionalFormatting>
  <conditionalFormatting sqref="C76:N76">
    <cfRule type="expression" dxfId="34" priority="34">
      <formula>OR($N$54="管理職",$N$54="裁量労働制")</formula>
    </cfRule>
  </conditionalFormatting>
  <conditionalFormatting sqref="C78:N78">
    <cfRule type="expression" dxfId="33" priority="32">
      <formula>OR($N$54="管理職",$N$54="裁量労働制")</formula>
    </cfRule>
  </conditionalFormatting>
  <conditionalFormatting sqref="C64:O64 C68 G68:O68">
    <cfRule type="expression" dxfId="32" priority="12">
      <formula>OR($N$54="管理職",$N$54="裁量労働制",$N$54="固定残業制",$N$54="(大学・国研等)管理職",$N$54="(大学・国研等)裁量労働制")</formula>
    </cfRule>
  </conditionalFormatting>
  <conditionalFormatting sqref="D65">
    <cfRule type="expression" dxfId="31" priority="1">
      <formula>OR($N$54="(大学・国研等)管理職",$N$54="(大学・国研等)裁量労働制")</formula>
    </cfRule>
  </conditionalFormatting>
  <conditionalFormatting sqref="D65:O65 C69 G69:O69 C72:N72">
    <cfRule type="expression" dxfId="30" priority="11">
      <formula>OR($N$54="管理職",$N$54="裁量労働制",$N$54="固定残業制")</formula>
    </cfRule>
  </conditionalFormatting>
  <conditionalFormatting sqref="D65:O65 C69 G69:O69">
    <cfRule type="expression" dxfId="29" priority="5">
      <formula>OR($N$54="(大学・国研等)管理職",$N$54="(大学・国研等)裁量労働制")</formula>
    </cfRule>
  </conditionalFormatting>
  <conditionalFormatting sqref="E10:F10">
    <cfRule type="expression" dxfId="28" priority="75">
      <formula>OR(I9="管理職/高プロ",I9="固定残業代有",I9="(大学・国研等)管理職/高プロ")</formula>
    </cfRule>
  </conditionalFormatting>
  <conditionalFormatting sqref="F83:L83 H90:N90">
    <cfRule type="expression" dxfId="27" priority="6">
      <formula>$N$54="固定残業制"</formula>
    </cfRule>
  </conditionalFormatting>
  <conditionalFormatting sqref="F87:L87">
    <cfRule type="expression" dxfId="26" priority="20">
      <formula>$N$54="固定残業制"</formula>
    </cfRule>
  </conditionalFormatting>
  <conditionalFormatting sqref="F77:N77">
    <cfRule type="expression" dxfId="25" priority="16">
      <formula>OR($N$54="管理職",$N$54="裁量労働制")</formula>
    </cfRule>
  </conditionalFormatting>
  <conditionalFormatting sqref="G10">
    <cfRule type="expression" dxfId="24" priority="80">
      <formula>OR($I$9="管理職/高プロ",$I$9="固定残業代有",$I$9="(大学・国研等)管理職/高プロ")</formula>
    </cfRule>
  </conditionalFormatting>
  <conditionalFormatting sqref="H2">
    <cfRule type="expression" dxfId="23" priority="78">
      <formula>COUNTA($F$1)=1</formula>
    </cfRule>
  </conditionalFormatting>
  <conditionalFormatting sqref="H10">
    <cfRule type="expression" dxfId="22" priority="73">
      <formula>OR($I$9="管理職/高プロ",$I$9="裁量",$I$9="固定残業代有",$I$9="(大学・国研等)裁量")</formula>
    </cfRule>
  </conditionalFormatting>
  <conditionalFormatting sqref="I9:J9">
    <cfRule type="expression" dxfId="21" priority="81">
      <formula>COUNTA($F$1)=1</formula>
    </cfRule>
  </conditionalFormatting>
  <conditionalFormatting sqref="I1:M1">
    <cfRule type="expression" dxfId="20" priority="83">
      <formula>$I$1&lt;&gt;"-"</formula>
    </cfRule>
  </conditionalFormatting>
  <conditionalFormatting sqref="J10">
    <cfRule type="expression" dxfId="19" priority="74">
      <formula>OR($I$9="管理職/高プロ",$I$9="裁量",$I$9="固定残業代有",$I$9="(大学・国研等)裁量")</formula>
    </cfRule>
  </conditionalFormatting>
  <conditionalFormatting sqref="K10">
    <cfRule type="expression" dxfId="18" priority="76">
      <formula>OR($I$9="裁量",$I$9="固定残業代有",$I$9="(大学・国研等)裁量")</formula>
    </cfRule>
  </conditionalFormatting>
  <conditionalFormatting sqref="M80">
    <cfRule type="expression" dxfId="17" priority="26">
      <formula>$N$54="固定残業制"</formula>
    </cfRule>
  </conditionalFormatting>
  <conditionalFormatting sqref="M83 M87 O90">
    <cfRule type="expression" dxfId="16" priority="23">
      <formula>$N$54="固定残業制"</formula>
    </cfRule>
  </conditionalFormatting>
  <conditionalFormatting sqref="M84 M88 O91">
    <cfRule type="expression" dxfId="15" priority="22">
      <formula>$N$54="固定残業制"</formula>
    </cfRule>
  </conditionalFormatting>
  <conditionalFormatting sqref="N10">
    <cfRule type="expression" dxfId="14" priority="82">
      <formula>OR($I$9="裁量",$I$9="固定残業代有",$I$9="(大学・国研等)裁量")</formula>
    </cfRule>
  </conditionalFormatting>
  <conditionalFormatting sqref="O10">
    <cfRule type="expression" dxfId="13" priority="86">
      <formula>OR($H$2="あり",$Q$2="あり")</formula>
    </cfRule>
  </conditionalFormatting>
  <conditionalFormatting sqref="O76">
    <cfRule type="expression" dxfId="12" priority="31">
      <formula>OR($N$54="管理職",$N$54="裁量労働制")</formula>
    </cfRule>
  </conditionalFormatting>
  <conditionalFormatting sqref="O77">
    <cfRule type="expression" dxfId="11" priority="10">
      <formula>OR(,$N$54="管理職",$N$54="裁量労働制")</formula>
    </cfRule>
  </conditionalFormatting>
  <conditionalFormatting sqref="O78">
    <cfRule type="expression" dxfId="10" priority="28">
      <formula>OR($N$54="管理職",$N$54="裁量労働制")</formula>
    </cfRule>
  </conditionalFormatting>
  <conditionalFormatting sqref="O80 O84 O88">
    <cfRule type="expression" dxfId="9" priority="17">
      <formula>$N$54="固定残業制"</formula>
    </cfRule>
  </conditionalFormatting>
  <conditionalFormatting sqref="P64 D68 O68:P68">
    <cfRule type="expression" dxfId="8" priority="4">
      <formula>OR($N$54="(大学・国研等)管理職",$N$54="(大学・国研等)裁量労働制")</formula>
    </cfRule>
  </conditionalFormatting>
  <conditionalFormatting sqref="P64 D68 P68 O71">
    <cfRule type="expression" dxfId="7" priority="13">
      <formula>OR($N$54="管理職",$N$54="裁量労働制",$N$54="固定残業制")</formula>
    </cfRule>
  </conditionalFormatting>
  <conditionalFormatting sqref="P65 P69 O72">
    <cfRule type="expression" dxfId="6" priority="8">
      <formula>OR($N$54="管理職",$N$54="裁量労働制",$N$54="固定残業制")</formula>
    </cfRule>
  </conditionalFormatting>
  <conditionalFormatting sqref="P65 P69">
    <cfRule type="expression" dxfId="5" priority="30">
      <formula>OR($N$54="管理職",$N$54="裁量労働制",$N$54="(大学・国研等)管理職",$N$54="(大学・国研等)裁量労働制")</formula>
    </cfRule>
  </conditionalFormatting>
  <conditionalFormatting sqref="Q2">
    <cfRule type="expression" dxfId="4" priority="79">
      <formula>COUNTA($F$1)=1</formula>
    </cfRule>
  </conditionalFormatting>
  <conditionalFormatting sqref="Q10">
    <cfRule type="expression" dxfId="3" priority="87">
      <formula>OR($H$2="あり",$Q$2="あり")</formula>
    </cfRule>
  </conditionalFormatting>
  <conditionalFormatting sqref="AI1">
    <cfRule type="expression" dxfId="1" priority="89">
      <formula>COUNTIF(AI2:AI26,"○")=COUNTA($AH$2:$AH$26)</formula>
    </cfRule>
  </conditionalFormatting>
  <dataValidations count="8">
    <dataValidation type="custom" allowBlank="1" showInputMessage="1" showErrorMessage="1" sqref="I20" xr:uid="{25F5E06C-A761-4752-915C-0C328831D090}">
      <formula1>IF($C20="休日",I20="",I20&gt;"*")</formula1>
    </dataValidation>
    <dataValidation type="list" allowBlank="1" showInputMessage="1" showErrorMessage="1" sqref="H2 Q2" xr:uid="{94A8A191-7F18-4F73-BF91-72A381A3BCB3}">
      <formula1>"あり,なし"</formula1>
    </dataValidation>
    <dataValidation type="list" allowBlank="1" showInputMessage="1" showErrorMessage="1" sqref="F1:H1" xr:uid="{B03F15A0-647A-403C-8F1F-A40EE3093AA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ED88424B-21B3-4419-97B9-FC7C9539A36F}">
      <formula1>0</formula1>
    </dataValidation>
    <dataValidation type="time" allowBlank="1" showInputMessage="1" showErrorMessage="1" errorTitle="時刻を入力してください。" error="0:00から23:59までの時刻が入力できます。" sqref="H13:H43 F13:F43 D13:D43" xr:uid="{B6BBFB71-4B46-426F-89A9-371D9776F0E5}">
      <formula1>0</formula1>
      <formula2>0.999988425925926</formula2>
    </dataValidation>
    <dataValidation type="list" allowBlank="1" showInputMessage="1" showErrorMessage="1" sqref="N55:P55" xr:uid="{5D52537D-62B7-4FAB-BE7F-9947E40C8456}">
      <formula1>"管理職,裁量労働制,固定残業制,一般従業員,エフォート"</formula1>
    </dataValidation>
    <dataValidation type="list" imeMode="on" allowBlank="1" sqref="I9:J9" xr:uid="{5D8A97F0-6F62-4512-9208-F792D76678EF}">
      <formula1>"通常勤務,管理職/高プロ,裁量,固定残業代有,出向,(大学・国研等)管理職/高プロ,(大学・国研等)裁量,その他"</formula1>
    </dataValidation>
    <dataValidation type="list" allowBlank="1" showInputMessage="1" showErrorMessage="1" sqref="C13:C43" xr:uid="{1AECE8E0-EBDC-47BB-90AA-CA2F6140FB4B}">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1402146-44A4-4491-9F19-B9ACD64BD999}">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B209C86-852D-4A52-9B37-572B1F1FDCF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F703-CA9D-419D-9DFE-E7184EEAC093}">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166</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20</v>
      </c>
      <c r="C10" s="399" t="str">
        <f>"←稼働"&amp;F54&amp;"日
 + "&amp;"休暇"&amp;E54&amp;"日"</f>
        <v>←稼働20日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45778</v>
      </c>
      <c r="B13" s="45" t="str">
        <f>TEXT(A13,"aaa")</f>
        <v>木</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45779</v>
      </c>
      <c r="B14" s="46" t="str">
        <f>TEXT(A14,"aaa")</f>
        <v>金</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45780</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45781</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45782</v>
      </c>
      <c r="B17" s="46" t="str">
        <f t="shared" si="3"/>
        <v>月</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45783</v>
      </c>
      <c r="B18" s="47" t="str">
        <f t="shared" si="3"/>
        <v>火</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45784</v>
      </c>
      <c r="B19" s="47" t="str">
        <f>TEXT(A19,"aaa")</f>
        <v>水</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45785</v>
      </c>
      <c r="B20" s="46" t="str">
        <f>TEXT(A20,"aaa")</f>
        <v>木</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45786</v>
      </c>
      <c r="B21" s="46" t="str">
        <f t="shared" ref="B21:B43" si="6">TEXT(A21,"aaa")</f>
        <v>金</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45787</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45788</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45789</v>
      </c>
      <c r="B24" s="46" t="str">
        <f t="shared" si="6"/>
        <v>月</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45790</v>
      </c>
      <c r="B25" s="46" t="str">
        <f t="shared" si="6"/>
        <v>火</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45791</v>
      </c>
      <c r="B26" s="46" t="str">
        <f t="shared" si="6"/>
        <v>水</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45792</v>
      </c>
      <c r="B27" s="46" t="str">
        <f t="shared" si="6"/>
        <v>木</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45793</v>
      </c>
      <c r="B28" s="46" t="str">
        <f t="shared" si="6"/>
        <v>金</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45794</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45795</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45796</v>
      </c>
      <c r="B31" s="46" t="str">
        <f t="shared" si="6"/>
        <v>月</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45797</v>
      </c>
      <c r="B32" s="46" t="str">
        <f t="shared" si="6"/>
        <v>火</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45798</v>
      </c>
      <c r="B33" s="46" t="str">
        <f t="shared" si="6"/>
        <v>水</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45799</v>
      </c>
      <c r="B34" s="46" t="str">
        <f t="shared" si="6"/>
        <v>木</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45800</v>
      </c>
      <c r="B35" s="46" t="str">
        <f t="shared" si="6"/>
        <v>金</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45801</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45802</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45803</v>
      </c>
      <c r="B38" s="46" t="str">
        <f t="shared" si="6"/>
        <v>月</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45804</v>
      </c>
      <c r="B39" s="46" t="str">
        <f t="shared" si="6"/>
        <v>火</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45805</v>
      </c>
      <c r="B40" s="46" t="str">
        <f t="shared" si="6"/>
        <v>水</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45806</v>
      </c>
      <c r="B41" s="46" t="str">
        <f t="shared" si="6"/>
        <v>木</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45807</v>
      </c>
      <c r="B42" s="46" t="str">
        <f t="shared" si="6"/>
        <v>金</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45808</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20</v>
      </c>
      <c r="B54" s="221">
        <f>G10</f>
        <v>0</v>
      </c>
      <c r="C54" s="221"/>
      <c r="D54" s="222">
        <f>N10</f>
        <v>0</v>
      </c>
      <c r="E54" s="222">
        <f>COUNTIF($C$13:$C$43,"休暇")</f>
        <v>0</v>
      </c>
      <c r="F54" s="223">
        <f>A54-E54</f>
        <v>20</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20</v>
      </c>
      <c r="B56" s="221">
        <f>B54</f>
        <v>0</v>
      </c>
      <c r="C56" s="221"/>
      <c r="D56" s="231"/>
      <c r="E56" s="222">
        <f>E54</f>
        <v>0</v>
      </c>
      <c r="F56" s="223">
        <f>A56-E56</f>
        <v>20</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20</v>
      </c>
      <c r="B57" s="221">
        <f>B54</f>
        <v>0</v>
      </c>
      <c r="C57" s="221"/>
      <c r="D57" s="232">
        <f>D54</f>
        <v>0</v>
      </c>
      <c r="E57" s="222">
        <f>E54</f>
        <v>0</v>
      </c>
      <c r="F57" s="223">
        <f>A57-E57</f>
        <v>20</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20</v>
      </c>
      <c r="B58" s="221">
        <f>B54</f>
        <v>0</v>
      </c>
      <c r="C58" s="221"/>
      <c r="D58" s="232">
        <f>D54</f>
        <v>0</v>
      </c>
      <c r="E58" s="222">
        <f>E54</f>
        <v>0</v>
      </c>
      <c r="F58" s="223">
        <f>A58-E58</f>
        <v>20</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20</v>
      </c>
      <c r="B60" s="221">
        <f>B54</f>
        <v>0</v>
      </c>
      <c r="C60" s="221"/>
      <c r="D60" s="232"/>
      <c r="E60" s="222">
        <f>E54</f>
        <v>0</v>
      </c>
      <c r="F60" s="223">
        <f>A60-E60</f>
        <v>20</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20</v>
      </c>
      <c r="B61" s="221">
        <f>B54</f>
        <v>0</v>
      </c>
      <c r="C61" s="221"/>
      <c r="D61" s="232">
        <f>D54</f>
        <v>0</v>
      </c>
      <c r="E61" s="222">
        <f>E54</f>
        <v>0</v>
      </c>
      <c r="F61" s="223">
        <f>A61-E61</f>
        <v>20</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20</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20</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20</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20</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20</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20</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20</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20</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qevHt7laCcHL/K+f5IytkOhE43m9DY5qvKShyHtpvuzjEghQc4L/vbUZqjjonsH7SkIObkn93SOBFXFZ1LkrLA==" saltValue="4t+sH1N4N6DV9LirBMYT6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82" priority="37">
      <formula>OR($C13="休暇",$C13="休日")</formula>
    </cfRule>
  </conditionalFormatting>
  <conditionalFormatting sqref="B13:B43">
    <cfRule type="expression" dxfId="581" priority="85">
      <formula>$B13="土"</formula>
    </cfRule>
    <cfRule type="expression" dxfId="580" priority="84">
      <formula>$B13="日"</formula>
    </cfRule>
  </conditionalFormatting>
  <conditionalFormatting sqref="B64 B68 F68 B71">
    <cfRule type="expression" dxfId="579" priority="35">
      <formula>OR($N$54="管理職",$N$54="裁量労働制",$N$54="固定残業制")</formula>
    </cfRule>
  </conditionalFormatting>
  <conditionalFormatting sqref="B64 B68 F68">
    <cfRule type="expression" dxfId="578" priority="3">
      <formula>OR($N$54="(大学・国研等)管理職",$N$54="(大学・国研等)裁量労働制")</formula>
    </cfRule>
  </conditionalFormatting>
  <conditionalFormatting sqref="B76">
    <cfRule type="expression" dxfId="577" priority="15">
      <formula>OR($N$54="管理職",$N$54="裁量労働制")</formula>
    </cfRule>
  </conditionalFormatting>
  <conditionalFormatting sqref="B77">
    <cfRule type="expression" dxfId="576" priority="29">
      <formula>OR($N$54="管理職",$N$54="裁量労働制")</formula>
    </cfRule>
  </conditionalFormatting>
  <conditionalFormatting sqref="B80">
    <cfRule type="expression" dxfId="575" priority="27">
      <formula>$N$54="固定残業制"</formula>
    </cfRule>
  </conditionalFormatting>
  <conditionalFormatting sqref="B83 B87 B90">
    <cfRule type="expression" dxfId="574" priority="24">
      <formula>$N$54="固定残業制"</formula>
    </cfRule>
  </conditionalFormatting>
  <conditionalFormatting sqref="B84 B88 B91">
    <cfRule type="expression" dxfId="573" priority="21">
      <formula>$N$54="固定残業制"</formula>
    </cfRule>
  </conditionalFormatting>
  <conditionalFormatting sqref="B65:C65 B69:C69 F69 B72:C72 B78:C78">
    <cfRule type="expression" dxfId="572" priority="9">
      <formula>OR($N$54="管理職",$N$54="裁量労働制")</formula>
    </cfRule>
  </conditionalFormatting>
  <conditionalFormatting sqref="B65:C65 B69:C69 F69 B72:C72">
    <cfRule type="expression" dxfId="571" priority="33">
      <formula>OR($N$54="管理職",$N$54="裁量労働制",$N$54="固定残業制")</formula>
    </cfRule>
  </conditionalFormatting>
  <conditionalFormatting sqref="B65:C65 B69:C69 F69">
    <cfRule type="expression" dxfId="570" priority="2">
      <formula>OR($N$54="(大学・国研等)管理職",$N$54="(大学・国研等)裁量労働制")</formula>
    </cfRule>
  </conditionalFormatting>
  <conditionalFormatting sqref="B69:D69">
    <cfRule type="expression" dxfId="569" priority="7">
      <formula>OR($N$54="管理職",$N$54="裁量労働制",$N$54="固定残業制",$N$54="(大学・国研等)管理職",$N$54="(大学・国研等)裁量労働制")</formula>
    </cfRule>
  </conditionalFormatting>
  <conditionalFormatting sqref="C64 F64:O64 C68 G68:O68 C71:N71">
    <cfRule type="expression" dxfId="568" priority="14">
      <formula>OR($N$54="管理職",$N$54="裁量労働制",$N$54="固定残業制")</formula>
    </cfRule>
  </conditionalFormatting>
  <conditionalFormatting sqref="C80:L80">
    <cfRule type="expression" dxfId="567" priority="25">
      <formula>$N$54="固定残業制"</formula>
    </cfRule>
  </conditionalFormatting>
  <conditionalFormatting sqref="C83:L83 C90:N90 C87:E87">
    <cfRule type="expression" dxfId="566" priority="18">
      <formula>$N$54="固定残業制"</formula>
    </cfRule>
  </conditionalFormatting>
  <conditionalFormatting sqref="C84:L84 C88:L88 C91:N91">
    <cfRule type="expression" dxfId="565" priority="19">
      <formula>$N$54="固定残業制"</formula>
    </cfRule>
  </conditionalFormatting>
  <conditionalFormatting sqref="C76:N76">
    <cfRule type="expression" dxfId="564" priority="34">
      <formula>OR($N$54="管理職",$N$54="裁量労働制")</formula>
    </cfRule>
  </conditionalFormatting>
  <conditionalFormatting sqref="C78:N78">
    <cfRule type="expression" dxfId="563" priority="32">
      <formula>OR($N$54="管理職",$N$54="裁量労働制")</formula>
    </cfRule>
  </conditionalFormatting>
  <conditionalFormatting sqref="C64:O64 C68 G68:O68">
    <cfRule type="expression" dxfId="562" priority="12">
      <formula>OR($N$54="管理職",$N$54="裁量労働制",$N$54="固定残業制",$N$54="(大学・国研等)管理職",$N$54="(大学・国研等)裁量労働制")</formula>
    </cfRule>
  </conditionalFormatting>
  <conditionalFormatting sqref="D65">
    <cfRule type="expression" dxfId="561" priority="1">
      <formula>OR($N$54="(大学・国研等)管理職",$N$54="(大学・国研等)裁量労働制")</formula>
    </cfRule>
  </conditionalFormatting>
  <conditionalFormatting sqref="D65:O65 C69 G69:O69 C72:N72">
    <cfRule type="expression" dxfId="560" priority="11">
      <formula>OR($N$54="管理職",$N$54="裁量労働制",$N$54="固定残業制")</formula>
    </cfRule>
  </conditionalFormatting>
  <conditionalFormatting sqref="D65:O65 C69 G69:O69">
    <cfRule type="expression" dxfId="559" priority="5">
      <formula>OR($N$54="(大学・国研等)管理職",$N$54="(大学・国研等)裁量労働制")</formula>
    </cfRule>
  </conditionalFormatting>
  <conditionalFormatting sqref="E10:F10">
    <cfRule type="expression" dxfId="558" priority="75">
      <formula>OR(I9="管理職/高プロ",I9="固定残業代有",I9="(大学・国研等)管理職/高プロ")</formula>
    </cfRule>
  </conditionalFormatting>
  <conditionalFormatting sqref="F83:L83 H90:N90">
    <cfRule type="expression" dxfId="557" priority="6">
      <formula>$N$54="固定残業制"</formula>
    </cfRule>
  </conditionalFormatting>
  <conditionalFormatting sqref="F87:L87">
    <cfRule type="expression" dxfId="556" priority="20">
      <formula>$N$54="固定残業制"</formula>
    </cfRule>
  </conditionalFormatting>
  <conditionalFormatting sqref="F77:N77">
    <cfRule type="expression" dxfId="555" priority="16">
      <formula>OR($N$54="管理職",$N$54="裁量労働制")</formula>
    </cfRule>
  </conditionalFormatting>
  <conditionalFormatting sqref="G10">
    <cfRule type="expression" dxfId="554" priority="80">
      <formula>OR($I$9="管理職/高プロ",$I$9="固定残業代有",$I$9="(大学・国研等)管理職/高プロ")</formula>
    </cfRule>
  </conditionalFormatting>
  <conditionalFormatting sqref="H2">
    <cfRule type="expression" dxfId="553" priority="78">
      <formula>COUNTA($F$1)=1</formula>
    </cfRule>
  </conditionalFormatting>
  <conditionalFormatting sqref="H10">
    <cfRule type="expression" dxfId="552" priority="73">
      <formula>OR($I$9="管理職/高プロ",$I$9="裁量",$I$9="固定残業代有",$I$9="(大学・国研等)裁量")</formula>
    </cfRule>
  </conditionalFormatting>
  <conditionalFormatting sqref="I9:J9">
    <cfRule type="expression" dxfId="551" priority="81">
      <formula>COUNTA($F$1)=1</formula>
    </cfRule>
  </conditionalFormatting>
  <conditionalFormatting sqref="I1:M1">
    <cfRule type="expression" dxfId="550" priority="83">
      <formula>$I$1&lt;&gt;"-"</formula>
    </cfRule>
  </conditionalFormatting>
  <conditionalFormatting sqref="J10">
    <cfRule type="expression" dxfId="549" priority="74">
      <formula>OR($I$9="管理職/高プロ",$I$9="裁量",$I$9="固定残業代有",$I$9="(大学・国研等)裁量")</formula>
    </cfRule>
  </conditionalFormatting>
  <conditionalFormatting sqref="K10">
    <cfRule type="expression" dxfId="548" priority="76">
      <formula>OR($I$9="裁量",$I$9="固定残業代有",$I$9="(大学・国研等)裁量")</formula>
    </cfRule>
  </conditionalFormatting>
  <conditionalFormatting sqref="M80">
    <cfRule type="expression" dxfId="547" priority="26">
      <formula>$N$54="固定残業制"</formula>
    </cfRule>
  </conditionalFormatting>
  <conditionalFormatting sqref="M83 M87 O90">
    <cfRule type="expression" dxfId="546" priority="23">
      <formula>$N$54="固定残業制"</formula>
    </cfRule>
  </conditionalFormatting>
  <conditionalFormatting sqref="M84 M88 O91">
    <cfRule type="expression" dxfId="545" priority="22">
      <formula>$N$54="固定残業制"</formula>
    </cfRule>
  </conditionalFormatting>
  <conditionalFormatting sqref="N10">
    <cfRule type="expression" dxfId="544" priority="82">
      <formula>OR($I$9="裁量",$I$9="固定残業代有",$I$9="(大学・国研等)裁量")</formula>
    </cfRule>
  </conditionalFormatting>
  <conditionalFormatting sqref="O10">
    <cfRule type="expression" dxfId="543" priority="86">
      <formula>OR($H$2="あり",$Q$2="あり")</formula>
    </cfRule>
  </conditionalFormatting>
  <conditionalFormatting sqref="O76">
    <cfRule type="expression" dxfId="542" priority="31">
      <formula>OR($N$54="管理職",$N$54="裁量労働制")</formula>
    </cfRule>
  </conditionalFormatting>
  <conditionalFormatting sqref="O77">
    <cfRule type="expression" dxfId="541" priority="10">
      <formula>OR(,$N$54="管理職",$N$54="裁量労働制")</formula>
    </cfRule>
  </conditionalFormatting>
  <conditionalFormatting sqref="O78">
    <cfRule type="expression" dxfId="540" priority="28">
      <formula>OR($N$54="管理職",$N$54="裁量労働制")</formula>
    </cfRule>
  </conditionalFormatting>
  <conditionalFormatting sqref="O80 O84 O88">
    <cfRule type="expression" dxfId="539" priority="17">
      <formula>$N$54="固定残業制"</formula>
    </cfRule>
  </conditionalFormatting>
  <conditionalFormatting sqref="P64 D68 O68:P68">
    <cfRule type="expression" dxfId="538" priority="4">
      <formula>OR($N$54="(大学・国研等)管理職",$N$54="(大学・国研等)裁量労働制")</formula>
    </cfRule>
  </conditionalFormatting>
  <conditionalFormatting sqref="P64 D68 P68 O71">
    <cfRule type="expression" dxfId="537" priority="13">
      <formula>OR($N$54="管理職",$N$54="裁量労働制",$N$54="固定残業制")</formula>
    </cfRule>
  </conditionalFormatting>
  <conditionalFormatting sqref="P65 P69 O72">
    <cfRule type="expression" dxfId="536" priority="8">
      <formula>OR($N$54="管理職",$N$54="裁量労働制",$N$54="固定残業制")</formula>
    </cfRule>
  </conditionalFormatting>
  <conditionalFormatting sqref="P65 P69">
    <cfRule type="expression" dxfId="535" priority="30">
      <formula>OR($N$54="管理職",$N$54="裁量労働制",$N$54="(大学・国研等)管理職",$N$54="(大学・国研等)裁量労働制")</formula>
    </cfRule>
  </conditionalFormatting>
  <conditionalFormatting sqref="Q2">
    <cfRule type="expression" dxfId="534" priority="79">
      <formula>COUNTA($F$1)=1</formula>
    </cfRule>
  </conditionalFormatting>
  <conditionalFormatting sqref="Q10">
    <cfRule type="expression" dxfId="533" priority="87">
      <formula>OR($H$2="あり",$Q$2="あり")</formula>
    </cfRule>
  </conditionalFormatting>
  <conditionalFormatting sqref="AI1">
    <cfRule type="expression" dxfId="531" priority="89">
      <formula>COUNTIF(AI2:AI26,"○")=COUNTA($AH$2:$AH$26)</formula>
    </cfRule>
  </conditionalFormatting>
  <dataValidations count="8">
    <dataValidation type="custom" allowBlank="1" showInputMessage="1" showErrorMessage="1" sqref="I20" xr:uid="{29D5DF1C-3443-42D0-A917-F10F6C169441}">
      <formula1>IF($C20="休日",I20="",I20&gt;"*")</formula1>
    </dataValidation>
    <dataValidation type="list" allowBlank="1" showInputMessage="1" showErrorMessage="1" sqref="H2 Q2" xr:uid="{E18AA24F-F150-4991-AB01-367BF89E770E}">
      <formula1>"あり,なし"</formula1>
    </dataValidation>
    <dataValidation type="list" allowBlank="1" showInputMessage="1" showErrorMessage="1" sqref="F1:H1" xr:uid="{E805F840-0218-4AB7-B6C7-5ED99C721379}">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35930CA2-40B5-4F34-BE46-B7952D2412F1}">
      <formula1>0</formula1>
    </dataValidation>
    <dataValidation type="time" allowBlank="1" showInputMessage="1" showErrorMessage="1" errorTitle="時刻を入力してください。" error="0:00から23:59までの時刻が入力できます。" sqref="H13:H43 F13:F43 D13:D43" xr:uid="{60B04B01-4DCF-45AD-B298-1EFB14FBC953}">
      <formula1>0</formula1>
      <formula2>0.999988425925926</formula2>
    </dataValidation>
    <dataValidation type="list" allowBlank="1" showInputMessage="1" showErrorMessage="1" sqref="N55:P55" xr:uid="{D7C557D1-44E2-4330-B5F9-622A72057701}">
      <formula1>"管理職,裁量労働制,固定残業制,一般従業員,エフォート"</formula1>
    </dataValidation>
    <dataValidation type="list" imeMode="on" allowBlank="1" sqref="I9:J9" xr:uid="{A6AA8F3D-03E8-4335-A8AD-43E8358309B0}">
      <formula1>"通常勤務,管理職/高プロ,裁量,固定残業代有,出向,(大学・国研等)管理職/高プロ,(大学・国研等)裁量,その他"</formula1>
    </dataValidation>
    <dataValidation type="list" allowBlank="1" showInputMessage="1" showErrorMessage="1" sqref="C13:C43" xr:uid="{22BB87C8-C222-46DC-AAD8-2B09368386A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9EFC590D-BE9A-4DAF-BF9F-F959949FE1F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B12ADFA5-918B-4FBD-8648-BA23046ED10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A66F-1248-4566-85A5-E90F7DF3B894}">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167</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21</v>
      </c>
      <c r="C10" s="399" t="str">
        <f>"←稼働"&amp;F54&amp;"日
 + "&amp;"休暇"&amp;E54&amp;"日"</f>
        <v>←稼働21日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45809</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45810</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45811</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45812</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45813</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45814</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45815</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45816</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45817</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45818</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45819</v>
      </c>
      <c r="B23" s="46" t="str">
        <f t="shared" si="6"/>
        <v>水</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45820</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45821</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45822</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45823</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45824</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45825</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45826</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45827</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45828</v>
      </c>
      <c r="B32" s="46" t="str">
        <f t="shared" si="6"/>
        <v>金</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45829</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45830</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45831</v>
      </c>
      <c r="B35" s="46" t="str">
        <f t="shared" si="6"/>
        <v>月</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45832</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45833</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45834</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45835</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45836</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45837</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45838</v>
      </c>
      <c r="B42" s="46" t="str">
        <f t="shared" si="6"/>
        <v>月</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21</v>
      </c>
      <c r="B54" s="221">
        <f>G10</f>
        <v>0</v>
      </c>
      <c r="C54" s="221"/>
      <c r="D54" s="222">
        <f>N10</f>
        <v>0</v>
      </c>
      <c r="E54" s="222">
        <f>COUNTIF($C$13:$C$43,"休暇")</f>
        <v>0</v>
      </c>
      <c r="F54" s="223">
        <f>A54-E54</f>
        <v>21</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21</v>
      </c>
      <c r="B56" s="221">
        <f>B54</f>
        <v>0</v>
      </c>
      <c r="C56" s="221"/>
      <c r="D56" s="231"/>
      <c r="E56" s="222">
        <f>E54</f>
        <v>0</v>
      </c>
      <c r="F56" s="223">
        <f>A56-E56</f>
        <v>21</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21</v>
      </c>
      <c r="B57" s="221">
        <f>B54</f>
        <v>0</v>
      </c>
      <c r="C57" s="221"/>
      <c r="D57" s="232">
        <f>D54</f>
        <v>0</v>
      </c>
      <c r="E57" s="222">
        <f>E54</f>
        <v>0</v>
      </c>
      <c r="F57" s="223">
        <f>A57-E57</f>
        <v>21</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21</v>
      </c>
      <c r="B58" s="221">
        <f>B54</f>
        <v>0</v>
      </c>
      <c r="C58" s="221"/>
      <c r="D58" s="232">
        <f>D54</f>
        <v>0</v>
      </c>
      <c r="E58" s="222">
        <f>E54</f>
        <v>0</v>
      </c>
      <c r="F58" s="223">
        <f>A58-E58</f>
        <v>21</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21</v>
      </c>
      <c r="B60" s="221">
        <f>B54</f>
        <v>0</v>
      </c>
      <c r="C60" s="221"/>
      <c r="D60" s="232"/>
      <c r="E60" s="222">
        <f>E54</f>
        <v>0</v>
      </c>
      <c r="F60" s="223">
        <f>A60-E60</f>
        <v>21</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21</v>
      </c>
      <c r="B61" s="221">
        <f>B54</f>
        <v>0</v>
      </c>
      <c r="C61" s="221"/>
      <c r="D61" s="232">
        <f>D54</f>
        <v>0</v>
      </c>
      <c r="E61" s="222">
        <f>E54</f>
        <v>0</v>
      </c>
      <c r="F61" s="223">
        <f>A61-E61</f>
        <v>21</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21</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21</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21</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21</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21</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21</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21</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21</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h/dM+X97KuyzPI8vBJ2jePLbTXYJQvmwmVvjIIAdAHLp/BiCgcTz+DrTttd8ev3/CDobDtu72bvThDCF/8jSfw==" saltValue="ehvWiVthFMIUU67EstSRP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29" priority="37">
      <formula>OR($C13="休暇",$C13="休日")</formula>
    </cfRule>
  </conditionalFormatting>
  <conditionalFormatting sqref="B13:B43">
    <cfRule type="expression" dxfId="528" priority="85">
      <formula>$B13="土"</formula>
    </cfRule>
    <cfRule type="expression" dxfId="527" priority="84">
      <formula>$B13="日"</formula>
    </cfRule>
  </conditionalFormatting>
  <conditionalFormatting sqref="B64 B68 F68 B71">
    <cfRule type="expression" dxfId="526" priority="35">
      <formula>OR($N$54="管理職",$N$54="裁量労働制",$N$54="固定残業制")</formula>
    </cfRule>
  </conditionalFormatting>
  <conditionalFormatting sqref="B64 B68 F68">
    <cfRule type="expression" dxfId="525" priority="3">
      <formula>OR($N$54="(大学・国研等)管理職",$N$54="(大学・国研等)裁量労働制")</formula>
    </cfRule>
  </conditionalFormatting>
  <conditionalFormatting sqref="B76">
    <cfRule type="expression" dxfId="524" priority="15">
      <formula>OR($N$54="管理職",$N$54="裁量労働制")</formula>
    </cfRule>
  </conditionalFormatting>
  <conditionalFormatting sqref="B77">
    <cfRule type="expression" dxfId="523" priority="29">
      <formula>OR($N$54="管理職",$N$54="裁量労働制")</formula>
    </cfRule>
  </conditionalFormatting>
  <conditionalFormatting sqref="B80">
    <cfRule type="expression" dxfId="522" priority="27">
      <formula>$N$54="固定残業制"</formula>
    </cfRule>
  </conditionalFormatting>
  <conditionalFormatting sqref="B83 B87 B90">
    <cfRule type="expression" dxfId="521" priority="24">
      <formula>$N$54="固定残業制"</formula>
    </cfRule>
  </conditionalFormatting>
  <conditionalFormatting sqref="B84 B88 B91">
    <cfRule type="expression" dxfId="520" priority="21">
      <formula>$N$54="固定残業制"</formula>
    </cfRule>
  </conditionalFormatting>
  <conditionalFormatting sqref="B65:C65 B69:C69 F69 B72:C72 B78:C78">
    <cfRule type="expression" dxfId="519" priority="9">
      <formula>OR($N$54="管理職",$N$54="裁量労働制")</formula>
    </cfRule>
  </conditionalFormatting>
  <conditionalFormatting sqref="B65:C65 B69:C69 F69 B72:C72">
    <cfRule type="expression" dxfId="518" priority="33">
      <formula>OR($N$54="管理職",$N$54="裁量労働制",$N$54="固定残業制")</formula>
    </cfRule>
  </conditionalFormatting>
  <conditionalFormatting sqref="B65:C65 B69:C69 F69">
    <cfRule type="expression" dxfId="517" priority="2">
      <formula>OR($N$54="(大学・国研等)管理職",$N$54="(大学・国研等)裁量労働制")</formula>
    </cfRule>
  </conditionalFormatting>
  <conditionalFormatting sqref="B69:D69">
    <cfRule type="expression" dxfId="516" priority="7">
      <formula>OR($N$54="管理職",$N$54="裁量労働制",$N$54="固定残業制",$N$54="(大学・国研等)管理職",$N$54="(大学・国研等)裁量労働制")</formula>
    </cfRule>
  </conditionalFormatting>
  <conditionalFormatting sqref="C64 F64:O64 C68 G68:O68 C71:N71">
    <cfRule type="expression" dxfId="515" priority="14">
      <formula>OR($N$54="管理職",$N$54="裁量労働制",$N$54="固定残業制")</formula>
    </cfRule>
  </conditionalFormatting>
  <conditionalFormatting sqref="C80:L80">
    <cfRule type="expression" dxfId="514" priority="25">
      <formula>$N$54="固定残業制"</formula>
    </cfRule>
  </conditionalFormatting>
  <conditionalFormatting sqref="C83:L83 C90:N90 C87:E87">
    <cfRule type="expression" dxfId="513" priority="18">
      <formula>$N$54="固定残業制"</formula>
    </cfRule>
  </conditionalFormatting>
  <conditionalFormatting sqref="C84:L84 C88:L88 C91:N91">
    <cfRule type="expression" dxfId="512" priority="19">
      <formula>$N$54="固定残業制"</formula>
    </cfRule>
  </conditionalFormatting>
  <conditionalFormatting sqref="C76:N76">
    <cfRule type="expression" dxfId="511" priority="34">
      <formula>OR($N$54="管理職",$N$54="裁量労働制")</formula>
    </cfRule>
  </conditionalFormatting>
  <conditionalFormatting sqref="C78:N78">
    <cfRule type="expression" dxfId="510" priority="32">
      <formula>OR($N$54="管理職",$N$54="裁量労働制")</formula>
    </cfRule>
  </conditionalFormatting>
  <conditionalFormatting sqref="C64:O64 C68 G68:O68">
    <cfRule type="expression" dxfId="509" priority="12">
      <formula>OR($N$54="管理職",$N$54="裁量労働制",$N$54="固定残業制",$N$54="(大学・国研等)管理職",$N$54="(大学・国研等)裁量労働制")</formula>
    </cfRule>
  </conditionalFormatting>
  <conditionalFormatting sqref="D65">
    <cfRule type="expression" dxfId="508" priority="1">
      <formula>OR($N$54="(大学・国研等)管理職",$N$54="(大学・国研等)裁量労働制")</formula>
    </cfRule>
  </conditionalFormatting>
  <conditionalFormatting sqref="D65:O65 C69 G69:O69 C72:N72">
    <cfRule type="expression" dxfId="507" priority="11">
      <formula>OR($N$54="管理職",$N$54="裁量労働制",$N$54="固定残業制")</formula>
    </cfRule>
  </conditionalFormatting>
  <conditionalFormatting sqref="D65:O65 C69 G69:O69">
    <cfRule type="expression" dxfId="506" priority="5">
      <formula>OR($N$54="(大学・国研等)管理職",$N$54="(大学・国研等)裁量労働制")</formula>
    </cfRule>
  </conditionalFormatting>
  <conditionalFormatting sqref="E10:F10">
    <cfRule type="expression" dxfId="505" priority="75">
      <formula>OR(I9="管理職/高プロ",I9="固定残業代有",I9="(大学・国研等)管理職/高プロ")</formula>
    </cfRule>
  </conditionalFormatting>
  <conditionalFormatting sqref="F83:L83 H90:N90">
    <cfRule type="expression" dxfId="504" priority="6">
      <formula>$N$54="固定残業制"</formula>
    </cfRule>
  </conditionalFormatting>
  <conditionalFormatting sqref="F87:L87">
    <cfRule type="expression" dxfId="503" priority="20">
      <formula>$N$54="固定残業制"</formula>
    </cfRule>
  </conditionalFormatting>
  <conditionalFormatting sqref="F77:N77">
    <cfRule type="expression" dxfId="502" priority="16">
      <formula>OR($N$54="管理職",$N$54="裁量労働制")</formula>
    </cfRule>
  </conditionalFormatting>
  <conditionalFormatting sqref="G10">
    <cfRule type="expression" dxfId="501" priority="80">
      <formula>OR($I$9="管理職/高プロ",$I$9="固定残業代有",$I$9="(大学・国研等)管理職/高プロ")</formula>
    </cfRule>
  </conditionalFormatting>
  <conditionalFormatting sqref="H2">
    <cfRule type="expression" dxfId="500" priority="78">
      <formula>COUNTA($F$1)=1</formula>
    </cfRule>
  </conditionalFormatting>
  <conditionalFormatting sqref="H10">
    <cfRule type="expression" dxfId="499" priority="73">
      <formula>OR($I$9="管理職/高プロ",$I$9="裁量",$I$9="固定残業代有",$I$9="(大学・国研等)裁量")</formula>
    </cfRule>
  </conditionalFormatting>
  <conditionalFormatting sqref="I9:J9">
    <cfRule type="expression" dxfId="498" priority="81">
      <formula>COUNTA($F$1)=1</formula>
    </cfRule>
  </conditionalFormatting>
  <conditionalFormatting sqref="I1:M1">
    <cfRule type="expression" dxfId="497" priority="83">
      <formula>$I$1&lt;&gt;"-"</formula>
    </cfRule>
  </conditionalFormatting>
  <conditionalFormatting sqref="J10">
    <cfRule type="expression" dxfId="496" priority="74">
      <formula>OR($I$9="管理職/高プロ",$I$9="裁量",$I$9="固定残業代有",$I$9="(大学・国研等)裁量")</formula>
    </cfRule>
  </conditionalFormatting>
  <conditionalFormatting sqref="K10">
    <cfRule type="expression" dxfId="495" priority="76">
      <formula>OR($I$9="裁量",$I$9="固定残業代有",$I$9="(大学・国研等)裁量")</formula>
    </cfRule>
  </conditionalFormatting>
  <conditionalFormatting sqref="M80">
    <cfRule type="expression" dxfId="494" priority="26">
      <formula>$N$54="固定残業制"</formula>
    </cfRule>
  </conditionalFormatting>
  <conditionalFormatting sqref="M83 M87 O90">
    <cfRule type="expression" dxfId="493" priority="23">
      <formula>$N$54="固定残業制"</formula>
    </cfRule>
  </conditionalFormatting>
  <conditionalFormatting sqref="M84 M88 O91">
    <cfRule type="expression" dxfId="492" priority="22">
      <formula>$N$54="固定残業制"</formula>
    </cfRule>
  </conditionalFormatting>
  <conditionalFormatting sqref="N10">
    <cfRule type="expression" dxfId="491" priority="82">
      <formula>OR($I$9="裁量",$I$9="固定残業代有",$I$9="(大学・国研等)裁量")</formula>
    </cfRule>
  </conditionalFormatting>
  <conditionalFormatting sqref="O10">
    <cfRule type="expression" dxfId="490" priority="86">
      <formula>OR($H$2="あり",$Q$2="あり")</formula>
    </cfRule>
  </conditionalFormatting>
  <conditionalFormatting sqref="O76">
    <cfRule type="expression" dxfId="489" priority="31">
      <formula>OR($N$54="管理職",$N$54="裁量労働制")</formula>
    </cfRule>
  </conditionalFormatting>
  <conditionalFormatting sqref="O77">
    <cfRule type="expression" dxfId="488" priority="10">
      <formula>OR(,$N$54="管理職",$N$54="裁量労働制")</formula>
    </cfRule>
  </conditionalFormatting>
  <conditionalFormatting sqref="O78">
    <cfRule type="expression" dxfId="487" priority="28">
      <formula>OR($N$54="管理職",$N$54="裁量労働制")</formula>
    </cfRule>
  </conditionalFormatting>
  <conditionalFormatting sqref="O80 O84 O88">
    <cfRule type="expression" dxfId="486" priority="17">
      <formula>$N$54="固定残業制"</formula>
    </cfRule>
  </conditionalFormatting>
  <conditionalFormatting sqref="P64 D68 O68:P68">
    <cfRule type="expression" dxfId="485" priority="4">
      <formula>OR($N$54="(大学・国研等)管理職",$N$54="(大学・国研等)裁量労働制")</formula>
    </cfRule>
  </conditionalFormatting>
  <conditionalFormatting sqref="P64 D68 P68 O71">
    <cfRule type="expression" dxfId="484" priority="13">
      <formula>OR($N$54="管理職",$N$54="裁量労働制",$N$54="固定残業制")</formula>
    </cfRule>
  </conditionalFormatting>
  <conditionalFormatting sqref="P65 P69 O72">
    <cfRule type="expression" dxfId="483" priority="8">
      <formula>OR($N$54="管理職",$N$54="裁量労働制",$N$54="固定残業制")</formula>
    </cfRule>
  </conditionalFormatting>
  <conditionalFormatting sqref="P65 P69">
    <cfRule type="expression" dxfId="482" priority="30">
      <formula>OR($N$54="管理職",$N$54="裁量労働制",$N$54="(大学・国研等)管理職",$N$54="(大学・国研等)裁量労働制")</formula>
    </cfRule>
  </conditionalFormatting>
  <conditionalFormatting sqref="Q2">
    <cfRule type="expression" dxfId="481" priority="79">
      <formula>COUNTA($F$1)=1</formula>
    </cfRule>
  </conditionalFormatting>
  <conditionalFormatting sqref="Q10">
    <cfRule type="expression" dxfId="480" priority="87">
      <formula>OR($H$2="あり",$Q$2="あり")</formula>
    </cfRule>
  </conditionalFormatting>
  <conditionalFormatting sqref="AI1">
    <cfRule type="expression" dxfId="478" priority="89">
      <formula>COUNTIF(AI2:AI26,"○")=COUNTA($AH$2:$AH$26)</formula>
    </cfRule>
  </conditionalFormatting>
  <dataValidations count="8">
    <dataValidation type="custom" allowBlank="1" showInputMessage="1" showErrorMessage="1" sqref="I20" xr:uid="{8E8214FF-3C66-4D05-B403-B3CEE07742A8}">
      <formula1>IF($C20="休日",I20="",I20&gt;"*")</formula1>
    </dataValidation>
    <dataValidation type="list" allowBlank="1" showInputMessage="1" showErrorMessage="1" sqref="H2 Q2" xr:uid="{37ED32E2-D078-4CC7-AEE8-DBD15B7ACA7F}">
      <formula1>"あり,なし"</formula1>
    </dataValidation>
    <dataValidation type="list" allowBlank="1" showInputMessage="1" showErrorMessage="1" sqref="F1:H1" xr:uid="{C0EB8B60-7F5B-4C56-B758-24AD9D130740}">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AFA670B-3FD2-4FA8-9D9B-81C62359331D}">
      <formula1>0</formula1>
    </dataValidation>
    <dataValidation type="time" allowBlank="1" showInputMessage="1" showErrorMessage="1" errorTitle="時刻を入力してください。" error="0:00から23:59までの時刻が入力できます。" sqref="H13:H43 F13:F43 D13:D43" xr:uid="{A91EC140-6685-47CC-9A85-C5041E90A581}">
      <formula1>0</formula1>
      <formula2>0.999988425925926</formula2>
    </dataValidation>
    <dataValidation type="list" allowBlank="1" showInputMessage="1" showErrorMessage="1" sqref="N55:P55" xr:uid="{04B2681C-1213-4E4C-967A-5DC27F1A316F}">
      <formula1>"管理職,裁量労働制,固定残業制,一般従業員,エフォート"</formula1>
    </dataValidation>
    <dataValidation type="list" imeMode="on" allowBlank="1" sqref="I9:J9" xr:uid="{222DF4D7-CD76-4E6F-913D-F3CB76CB2D1A}">
      <formula1>"通常勤務,管理職/高プロ,裁量,固定残業代有,出向,(大学・国研等)管理職/高プロ,(大学・国研等)裁量,その他"</formula1>
    </dataValidation>
    <dataValidation type="list" allowBlank="1" showInputMessage="1" showErrorMessage="1" sqref="C13:C43" xr:uid="{153EEB84-71F1-4689-A799-476A23D21B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D9B39A5-6C52-49CA-914B-255052EFB498}">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91685AD-4373-471D-AA43-9EA8A9230B5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B9C6-5C27-4FE0-9D22-19A799ED252B}">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168</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22</v>
      </c>
      <c r="C10" s="399" t="str">
        <f>"←稼働"&amp;F54&amp;"日
 + "&amp;"休暇"&amp;E54&amp;"日"</f>
        <v>←稼働22日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45839</v>
      </c>
      <c r="B13" s="45" t="str">
        <f>TEXT(A13,"aaa")</f>
        <v>火</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45840</v>
      </c>
      <c r="B14" s="46" t="str">
        <f>TEXT(A14,"aaa")</f>
        <v>水</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45841</v>
      </c>
      <c r="B15" s="46" t="str">
        <f t="shared" ref="B15:B18" si="3">TEXT(A15,"aaa")</f>
        <v>木</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45842</v>
      </c>
      <c r="B16" s="46" t="str">
        <f t="shared" si="3"/>
        <v>金</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45843</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45844</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45845</v>
      </c>
      <c r="B19" s="47" t="str">
        <f>TEXT(A19,"aaa")</f>
        <v>月</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45846</v>
      </c>
      <c r="B20" s="46" t="str">
        <f>TEXT(A20,"aaa")</f>
        <v>火</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45847</v>
      </c>
      <c r="B21" s="46" t="str">
        <f t="shared" ref="B21:B43" si="6">TEXT(A21,"aaa")</f>
        <v>水</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45848</v>
      </c>
      <c r="B22" s="46" t="str">
        <f t="shared" si="6"/>
        <v>木</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45849</v>
      </c>
      <c r="B23" s="46" t="str">
        <f t="shared" si="6"/>
        <v>金</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45850</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45851</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45852</v>
      </c>
      <c r="B26" s="46" t="str">
        <f t="shared" si="6"/>
        <v>月</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45853</v>
      </c>
      <c r="B27" s="46" t="str">
        <f t="shared" si="6"/>
        <v>火</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45854</v>
      </c>
      <c r="B28" s="46" t="str">
        <f t="shared" si="6"/>
        <v>水</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45855</v>
      </c>
      <c r="B29" s="46" t="str">
        <f t="shared" si="6"/>
        <v>木</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45856</v>
      </c>
      <c r="B30" s="46" t="str">
        <f t="shared" si="6"/>
        <v>金</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45857</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45858</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45859</v>
      </c>
      <c r="B33" s="46" t="str">
        <f t="shared" si="6"/>
        <v>月</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45860</v>
      </c>
      <c r="B34" s="46" t="str">
        <f t="shared" si="6"/>
        <v>火</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45861</v>
      </c>
      <c r="B35" s="46" t="str">
        <f t="shared" si="6"/>
        <v>水</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45862</v>
      </c>
      <c r="B36" s="46" t="str">
        <f t="shared" si="6"/>
        <v>木</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45863</v>
      </c>
      <c r="B37" s="46" t="str">
        <f t="shared" si="6"/>
        <v>金</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45864</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45865</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45866</v>
      </c>
      <c r="B40" s="46" t="str">
        <f t="shared" si="6"/>
        <v>月</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45867</v>
      </c>
      <c r="B41" s="46" t="str">
        <f t="shared" si="6"/>
        <v>火</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45868</v>
      </c>
      <c r="B42" s="46" t="str">
        <f t="shared" si="6"/>
        <v>水</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45869</v>
      </c>
      <c r="B43" s="48" t="str">
        <f t="shared" si="6"/>
        <v>木</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22</v>
      </c>
      <c r="B54" s="221">
        <f>G10</f>
        <v>0</v>
      </c>
      <c r="C54" s="221"/>
      <c r="D54" s="222">
        <f>N10</f>
        <v>0</v>
      </c>
      <c r="E54" s="222">
        <f>COUNTIF($C$13:$C$43,"休暇")</f>
        <v>0</v>
      </c>
      <c r="F54" s="223">
        <f>A54-E54</f>
        <v>22</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22</v>
      </c>
      <c r="B56" s="221">
        <f>B54</f>
        <v>0</v>
      </c>
      <c r="C56" s="221"/>
      <c r="D56" s="231"/>
      <c r="E56" s="222">
        <f>E54</f>
        <v>0</v>
      </c>
      <c r="F56" s="223">
        <f>A56-E56</f>
        <v>22</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22</v>
      </c>
      <c r="B57" s="221">
        <f>B54</f>
        <v>0</v>
      </c>
      <c r="C57" s="221"/>
      <c r="D57" s="232">
        <f>D54</f>
        <v>0</v>
      </c>
      <c r="E57" s="222">
        <f>E54</f>
        <v>0</v>
      </c>
      <c r="F57" s="223">
        <f>A57-E57</f>
        <v>22</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22</v>
      </c>
      <c r="B58" s="221">
        <f>B54</f>
        <v>0</v>
      </c>
      <c r="C58" s="221"/>
      <c r="D58" s="232">
        <f>D54</f>
        <v>0</v>
      </c>
      <c r="E58" s="222">
        <f>E54</f>
        <v>0</v>
      </c>
      <c r="F58" s="223">
        <f>A58-E58</f>
        <v>22</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22</v>
      </c>
      <c r="B60" s="221">
        <f>B54</f>
        <v>0</v>
      </c>
      <c r="C60" s="221"/>
      <c r="D60" s="232"/>
      <c r="E60" s="222">
        <f>E54</f>
        <v>0</v>
      </c>
      <c r="F60" s="223">
        <f>A60-E60</f>
        <v>22</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22</v>
      </c>
      <c r="B61" s="221">
        <f>B54</f>
        <v>0</v>
      </c>
      <c r="C61" s="221"/>
      <c r="D61" s="232">
        <f>D54</f>
        <v>0</v>
      </c>
      <c r="E61" s="222">
        <f>E54</f>
        <v>0</v>
      </c>
      <c r="F61" s="223">
        <f>A61-E61</f>
        <v>22</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22</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22</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22</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22</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22</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22</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22</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22</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KKj1hgGr9EoFwws8kzSfcSUqImUW2B41Zdg6JAJHcSmcF8N5NxDKE1KHp7IuUzAwCppGo/5mARmwyq3/SYEKpA==" saltValue="iDV8VNtEmxooz69K1eIlpw=="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76" priority="37">
      <formula>OR($C13="休暇",$C13="休日")</formula>
    </cfRule>
  </conditionalFormatting>
  <conditionalFormatting sqref="B13:B43">
    <cfRule type="expression" dxfId="475" priority="85">
      <formula>$B13="土"</formula>
    </cfRule>
    <cfRule type="expression" dxfId="474" priority="84">
      <formula>$B13="日"</formula>
    </cfRule>
  </conditionalFormatting>
  <conditionalFormatting sqref="B64 B68 F68 B71">
    <cfRule type="expression" dxfId="473" priority="35">
      <formula>OR($N$54="管理職",$N$54="裁量労働制",$N$54="固定残業制")</formula>
    </cfRule>
  </conditionalFormatting>
  <conditionalFormatting sqref="B64 B68 F68">
    <cfRule type="expression" dxfId="472" priority="3">
      <formula>OR($N$54="(大学・国研等)管理職",$N$54="(大学・国研等)裁量労働制")</formula>
    </cfRule>
  </conditionalFormatting>
  <conditionalFormatting sqref="B76">
    <cfRule type="expression" dxfId="471" priority="15">
      <formula>OR($N$54="管理職",$N$54="裁量労働制")</formula>
    </cfRule>
  </conditionalFormatting>
  <conditionalFormatting sqref="B77">
    <cfRule type="expression" dxfId="470" priority="29">
      <formula>OR($N$54="管理職",$N$54="裁量労働制")</formula>
    </cfRule>
  </conditionalFormatting>
  <conditionalFormatting sqref="B80">
    <cfRule type="expression" dxfId="469" priority="27">
      <formula>$N$54="固定残業制"</formula>
    </cfRule>
  </conditionalFormatting>
  <conditionalFormatting sqref="B83 B87 B90">
    <cfRule type="expression" dxfId="468" priority="24">
      <formula>$N$54="固定残業制"</formula>
    </cfRule>
  </conditionalFormatting>
  <conditionalFormatting sqref="B84 B88 B91">
    <cfRule type="expression" dxfId="467" priority="21">
      <formula>$N$54="固定残業制"</formula>
    </cfRule>
  </conditionalFormatting>
  <conditionalFormatting sqref="B65:C65 B69:C69 F69 B72:C72 B78:C78">
    <cfRule type="expression" dxfId="466" priority="9">
      <formula>OR($N$54="管理職",$N$54="裁量労働制")</formula>
    </cfRule>
  </conditionalFormatting>
  <conditionalFormatting sqref="B65:C65 B69:C69 F69 B72:C72">
    <cfRule type="expression" dxfId="465" priority="33">
      <formula>OR($N$54="管理職",$N$54="裁量労働制",$N$54="固定残業制")</formula>
    </cfRule>
  </conditionalFormatting>
  <conditionalFormatting sqref="B65:C65 B69:C69 F69">
    <cfRule type="expression" dxfId="464" priority="2">
      <formula>OR($N$54="(大学・国研等)管理職",$N$54="(大学・国研等)裁量労働制")</formula>
    </cfRule>
  </conditionalFormatting>
  <conditionalFormatting sqref="B69:D69">
    <cfRule type="expression" dxfId="463" priority="7">
      <formula>OR($N$54="管理職",$N$54="裁量労働制",$N$54="固定残業制",$N$54="(大学・国研等)管理職",$N$54="(大学・国研等)裁量労働制")</formula>
    </cfRule>
  </conditionalFormatting>
  <conditionalFormatting sqref="C64 F64:O64 C68 G68:O68 C71:N71">
    <cfRule type="expression" dxfId="462" priority="14">
      <formula>OR($N$54="管理職",$N$54="裁量労働制",$N$54="固定残業制")</formula>
    </cfRule>
  </conditionalFormatting>
  <conditionalFormatting sqref="C80:L80">
    <cfRule type="expression" dxfId="461" priority="25">
      <formula>$N$54="固定残業制"</formula>
    </cfRule>
  </conditionalFormatting>
  <conditionalFormatting sqref="C83:L83 C90:N90 C87:E87">
    <cfRule type="expression" dxfId="460" priority="18">
      <formula>$N$54="固定残業制"</formula>
    </cfRule>
  </conditionalFormatting>
  <conditionalFormatting sqref="C84:L84 C88:L88 C91:N91">
    <cfRule type="expression" dxfId="459" priority="19">
      <formula>$N$54="固定残業制"</formula>
    </cfRule>
  </conditionalFormatting>
  <conditionalFormatting sqref="C76:N76">
    <cfRule type="expression" dxfId="458" priority="34">
      <formula>OR($N$54="管理職",$N$54="裁量労働制")</formula>
    </cfRule>
  </conditionalFormatting>
  <conditionalFormatting sqref="C78:N78">
    <cfRule type="expression" dxfId="457" priority="32">
      <formula>OR($N$54="管理職",$N$54="裁量労働制")</formula>
    </cfRule>
  </conditionalFormatting>
  <conditionalFormatting sqref="C64:O64 C68 G68:O68">
    <cfRule type="expression" dxfId="456" priority="12">
      <formula>OR($N$54="管理職",$N$54="裁量労働制",$N$54="固定残業制",$N$54="(大学・国研等)管理職",$N$54="(大学・国研等)裁量労働制")</formula>
    </cfRule>
  </conditionalFormatting>
  <conditionalFormatting sqref="D65">
    <cfRule type="expression" dxfId="455" priority="1">
      <formula>OR($N$54="(大学・国研等)管理職",$N$54="(大学・国研等)裁量労働制")</formula>
    </cfRule>
  </conditionalFormatting>
  <conditionalFormatting sqref="D65:O65 C69 G69:O69 C72:N72">
    <cfRule type="expression" dxfId="454" priority="11">
      <formula>OR($N$54="管理職",$N$54="裁量労働制",$N$54="固定残業制")</formula>
    </cfRule>
  </conditionalFormatting>
  <conditionalFormatting sqref="D65:O65 C69 G69:O69">
    <cfRule type="expression" dxfId="453" priority="5">
      <formula>OR($N$54="(大学・国研等)管理職",$N$54="(大学・国研等)裁量労働制")</formula>
    </cfRule>
  </conditionalFormatting>
  <conditionalFormatting sqref="E10:F10">
    <cfRule type="expression" dxfId="452" priority="75">
      <formula>OR(I9="管理職/高プロ",I9="固定残業代有",I9="(大学・国研等)管理職/高プロ")</formula>
    </cfRule>
  </conditionalFormatting>
  <conditionalFormatting sqref="F83:L83 H90:N90">
    <cfRule type="expression" dxfId="451" priority="6">
      <formula>$N$54="固定残業制"</formula>
    </cfRule>
  </conditionalFormatting>
  <conditionalFormatting sqref="F87:L87">
    <cfRule type="expression" dxfId="450" priority="20">
      <formula>$N$54="固定残業制"</formula>
    </cfRule>
  </conditionalFormatting>
  <conditionalFormatting sqref="F77:N77">
    <cfRule type="expression" dxfId="449" priority="16">
      <formula>OR($N$54="管理職",$N$54="裁量労働制")</formula>
    </cfRule>
  </conditionalFormatting>
  <conditionalFormatting sqref="G10">
    <cfRule type="expression" dxfId="448" priority="80">
      <formula>OR($I$9="管理職/高プロ",$I$9="固定残業代有",$I$9="(大学・国研等)管理職/高プロ")</formula>
    </cfRule>
  </conditionalFormatting>
  <conditionalFormatting sqref="H2">
    <cfRule type="expression" dxfId="447" priority="78">
      <formula>COUNTA($F$1)=1</formula>
    </cfRule>
  </conditionalFormatting>
  <conditionalFormatting sqref="H10">
    <cfRule type="expression" dxfId="446" priority="73">
      <formula>OR($I$9="管理職/高プロ",$I$9="裁量",$I$9="固定残業代有",$I$9="(大学・国研等)裁量")</formula>
    </cfRule>
  </conditionalFormatting>
  <conditionalFormatting sqref="I9:J9">
    <cfRule type="expression" dxfId="445" priority="81">
      <formula>COUNTA($F$1)=1</formula>
    </cfRule>
  </conditionalFormatting>
  <conditionalFormatting sqref="I1:M1">
    <cfRule type="expression" dxfId="444" priority="83">
      <formula>$I$1&lt;&gt;"-"</formula>
    </cfRule>
  </conditionalFormatting>
  <conditionalFormatting sqref="J10">
    <cfRule type="expression" dxfId="443" priority="74">
      <formula>OR($I$9="管理職/高プロ",$I$9="裁量",$I$9="固定残業代有",$I$9="(大学・国研等)裁量")</formula>
    </cfRule>
  </conditionalFormatting>
  <conditionalFormatting sqref="K10">
    <cfRule type="expression" dxfId="442" priority="76">
      <formula>OR($I$9="裁量",$I$9="固定残業代有",$I$9="(大学・国研等)裁量")</formula>
    </cfRule>
  </conditionalFormatting>
  <conditionalFormatting sqref="M80">
    <cfRule type="expression" dxfId="441" priority="26">
      <formula>$N$54="固定残業制"</formula>
    </cfRule>
  </conditionalFormatting>
  <conditionalFormatting sqref="M83 M87 O90">
    <cfRule type="expression" dxfId="440" priority="23">
      <formula>$N$54="固定残業制"</formula>
    </cfRule>
  </conditionalFormatting>
  <conditionalFormatting sqref="M84 M88 O91">
    <cfRule type="expression" dxfId="439" priority="22">
      <formula>$N$54="固定残業制"</formula>
    </cfRule>
  </conditionalFormatting>
  <conditionalFormatting sqref="N10">
    <cfRule type="expression" dxfId="438" priority="82">
      <formula>OR($I$9="裁量",$I$9="固定残業代有",$I$9="(大学・国研等)裁量")</formula>
    </cfRule>
  </conditionalFormatting>
  <conditionalFormatting sqref="O10">
    <cfRule type="expression" dxfId="437" priority="86">
      <formula>OR($H$2="あり",$Q$2="あり")</formula>
    </cfRule>
  </conditionalFormatting>
  <conditionalFormatting sqref="O76">
    <cfRule type="expression" dxfId="436" priority="31">
      <formula>OR($N$54="管理職",$N$54="裁量労働制")</formula>
    </cfRule>
  </conditionalFormatting>
  <conditionalFormatting sqref="O77">
    <cfRule type="expression" dxfId="435" priority="10">
      <formula>OR(,$N$54="管理職",$N$54="裁量労働制")</formula>
    </cfRule>
  </conditionalFormatting>
  <conditionalFormatting sqref="O78">
    <cfRule type="expression" dxfId="434" priority="28">
      <formula>OR($N$54="管理職",$N$54="裁量労働制")</formula>
    </cfRule>
  </conditionalFormatting>
  <conditionalFormatting sqref="O80 O84 O88">
    <cfRule type="expression" dxfId="433" priority="17">
      <formula>$N$54="固定残業制"</formula>
    </cfRule>
  </conditionalFormatting>
  <conditionalFormatting sqref="P64 D68 O68:P68">
    <cfRule type="expression" dxfId="432" priority="4">
      <formula>OR($N$54="(大学・国研等)管理職",$N$54="(大学・国研等)裁量労働制")</formula>
    </cfRule>
  </conditionalFormatting>
  <conditionalFormatting sqref="P64 D68 P68 O71">
    <cfRule type="expression" dxfId="431" priority="13">
      <formula>OR($N$54="管理職",$N$54="裁量労働制",$N$54="固定残業制")</formula>
    </cfRule>
  </conditionalFormatting>
  <conditionalFormatting sqref="P65 P69 O72">
    <cfRule type="expression" dxfId="430" priority="8">
      <formula>OR($N$54="管理職",$N$54="裁量労働制",$N$54="固定残業制")</formula>
    </cfRule>
  </conditionalFormatting>
  <conditionalFormatting sqref="P65 P69">
    <cfRule type="expression" dxfId="429" priority="30">
      <formula>OR($N$54="管理職",$N$54="裁量労働制",$N$54="(大学・国研等)管理職",$N$54="(大学・国研等)裁量労働制")</formula>
    </cfRule>
  </conditionalFormatting>
  <conditionalFormatting sqref="Q2">
    <cfRule type="expression" dxfId="428" priority="79">
      <formula>COUNTA($F$1)=1</formula>
    </cfRule>
  </conditionalFormatting>
  <conditionalFormatting sqref="Q10">
    <cfRule type="expression" dxfId="427" priority="87">
      <formula>OR($H$2="あり",$Q$2="あり")</formula>
    </cfRule>
  </conditionalFormatting>
  <conditionalFormatting sqref="AI1">
    <cfRule type="expression" dxfId="425" priority="89">
      <formula>COUNTIF(AI2:AI26,"○")=COUNTA($AH$2:$AH$26)</formula>
    </cfRule>
  </conditionalFormatting>
  <dataValidations count="8">
    <dataValidation type="custom" allowBlank="1" showInputMessage="1" showErrorMessage="1" sqref="I20" xr:uid="{E6F4345D-D368-4D6E-B92A-3382242ADF7D}">
      <formula1>IF($C20="休日",I20="",I20&gt;"*")</formula1>
    </dataValidation>
    <dataValidation type="list" allowBlank="1" showInputMessage="1" showErrorMessage="1" sqref="H2 Q2" xr:uid="{BCB494DE-372F-4310-A2C4-B7B4D32C66C5}">
      <formula1>"あり,なし"</formula1>
    </dataValidation>
    <dataValidation type="list" allowBlank="1" showInputMessage="1" showErrorMessage="1" sqref="F1:H1" xr:uid="{30460050-0AE3-4C82-94BF-6A936D54EEB7}">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D99ECDC4-B69E-49FE-922B-727A33D387D0}">
      <formula1>0</formula1>
    </dataValidation>
    <dataValidation type="time" allowBlank="1" showInputMessage="1" showErrorMessage="1" errorTitle="時刻を入力してください。" error="0:00から23:59までの時刻が入力できます。" sqref="H13:H43 F13:F43 D13:D43" xr:uid="{CDC23FEA-79C5-454D-9A0C-204B69E2FC80}">
      <formula1>0</formula1>
      <formula2>0.999988425925926</formula2>
    </dataValidation>
    <dataValidation type="list" allowBlank="1" showInputMessage="1" showErrorMessage="1" sqref="N55:P55" xr:uid="{7EE863AA-6A38-44B6-B23B-57E170382573}">
      <formula1>"管理職,裁量労働制,固定残業制,一般従業員,エフォート"</formula1>
    </dataValidation>
    <dataValidation type="list" imeMode="on" allowBlank="1" sqref="I9:J9" xr:uid="{131D8A9D-CB20-4313-B250-17CDE08D6D0A}">
      <formula1>"通常勤務,管理職/高プロ,裁量,固定残業代有,出向,(大学・国研等)管理職/高プロ,(大学・国研等)裁量,その他"</formula1>
    </dataValidation>
    <dataValidation type="list" allowBlank="1" showInputMessage="1" showErrorMessage="1" sqref="C13:C43" xr:uid="{4CB6009B-3291-4557-A855-BBDFB52902F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37116E3-31C9-4F7C-B5D1-B85F63830D45}">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D5F399C6-BA10-4F12-8A0D-369F1B3CE8F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4B16-9065-4F2E-B5D7-1F4E727A510D}">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169</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20</v>
      </c>
      <c r="C10" s="399" t="str">
        <f>"←稼働"&amp;F54&amp;"日
 + "&amp;"休暇"&amp;E54&amp;"日"</f>
        <v>←稼働20日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45870</v>
      </c>
      <c r="B13" s="45" t="str">
        <f>TEXT(A13,"aaa")</f>
        <v>金</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45871</v>
      </c>
      <c r="B14" s="46" t="str">
        <f>TEXT(A14,"aaa")</f>
        <v>土</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45872</v>
      </c>
      <c r="B15" s="46" t="str">
        <f t="shared" ref="B15:B18" si="3">TEXT(A15,"aaa")</f>
        <v>日</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45873</v>
      </c>
      <c r="B16" s="46" t="str">
        <f t="shared" si="3"/>
        <v>月</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45874</v>
      </c>
      <c r="B17" s="46" t="str">
        <f t="shared" si="3"/>
        <v>火</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45875</v>
      </c>
      <c r="B18" s="47" t="str">
        <f t="shared" si="3"/>
        <v>水</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45876</v>
      </c>
      <c r="B19" s="47" t="str">
        <f>TEXT(A19,"aaa")</f>
        <v>木</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45877</v>
      </c>
      <c r="B20" s="46" t="str">
        <f>TEXT(A20,"aaa")</f>
        <v>金</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45878</v>
      </c>
      <c r="B21" s="46" t="str">
        <f t="shared" ref="B21:B43" si="6">TEXT(A21,"aaa")</f>
        <v>土</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45879</v>
      </c>
      <c r="B22" s="46" t="str">
        <f t="shared" si="6"/>
        <v>日</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45880</v>
      </c>
      <c r="B23" s="46" t="str">
        <f t="shared" si="6"/>
        <v>月</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45881</v>
      </c>
      <c r="B24" s="46" t="str">
        <f t="shared" si="6"/>
        <v>火</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45882</v>
      </c>
      <c r="B25" s="46" t="str">
        <f t="shared" si="6"/>
        <v>水</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45883</v>
      </c>
      <c r="B26" s="46" t="str">
        <f t="shared" si="6"/>
        <v>木</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45884</v>
      </c>
      <c r="B27" s="46" t="str">
        <f t="shared" si="6"/>
        <v>金</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45885</v>
      </c>
      <c r="B28" s="46" t="str">
        <f t="shared" si="6"/>
        <v>土</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45886</v>
      </c>
      <c r="B29" s="46" t="str">
        <f t="shared" si="6"/>
        <v>日</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45887</v>
      </c>
      <c r="B30" s="46" t="str">
        <f t="shared" si="6"/>
        <v>月</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45888</v>
      </c>
      <c r="B31" s="46" t="str">
        <f t="shared" si="6"/>
        <v>火</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45889</v>
      </c>
      <c r="B32" s="46" t="str">
        <f t="shared" si="6"/>
        <v>水</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45890</v>
      </c>
      <c r="B33" s="46" t="str">
        <f t="shared" si="6"/>
        <v>木</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45891</v>
      </c>
      <c r="B34" s="46" t="str">
        <f t="shared" si="6"/>
        <v>金</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45892</v>
      </c>
      <c r="B35" s="46" t="str">
        <f t="shared" si="6"/>
        <v>土</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45893</v>
      </c>
      <c r="B36" s="46" t="str">
        <f t="shared" si="6"/>
        <v>日</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45894</v>
      </c>
      <c r="B37" s="46" t="str">
        <f t="shared" si="6"/>
        <v>月</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45895</v>
      </c>
      <c r="B38" s="46" t="str">
        <f t="shared" si="6"/>
        <v>火</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45896</v>
      </c>
      <c r="B39" s="46" t="str">
        <f t="shared" si="6"/>
        <v>水</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45897</v>
      </c>
      <c r="B40" s="46" t="str">
        <f t="shared" si="6"/>
        <v>木</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45898</v>
      </c>
      <c r="B41" s="46" t="str">
        <f t="shared" si="6"/>
        <v>金</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45899</v>
      </c>
      <c r="B42" s="46" t="str">
        <f t="shared" si="6"/>
        <v>土</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45900</v>
      </c>
      <c r="B43" s="48" t="str">
        <f t="shared" si="6"/>
        <v>日</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20</v>
      </c>
      <c r="B54" s="221">
        <f>G10</f>
        <v>0</v>
      </c>
      <c r="C54" s="221"/>
      <c r="D54" s="222">
        <f>N10</f>
        <v>0</v>
      </c>
      <c r="E54" s="222">
        <f>COUNTIF($C$13:$C$43,"休暇")</f>
        <v>0</v>
      </c>
      <c r="F54" s="223">
        <f>A54-E54</f>
        <v>20</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20</v>
      </c>
      <c r="B56" s="221">
        <f>B54</f>
        <v>0</v>
      </c>
      <c r="C56" s="221"/>
      <c r="D56" s="231"/>
      <c r="E56" s="222">
        <f>E54</f>
        <v>0</v>
      </c>
      <c r="F56" s="223">
        <f>A56-E56</f>
        <v>20</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20</v>
      </c>
      <c r="B57" s="221">
        <f>B54</f>
        <v>0</v>
      </c>
      <c r="C57" s="221"/>
      <c r="D57" s="232">
        <f>D54</f>
        <v>0</v>
      </c>
      <c r="E57" s="222">
        <f>E54</f>
        <v>0</v>
      </c>
      <c r="F57" s="223">
        <f>A57-E57</f>
        <v>20</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20</v>
      </c>
      <c r="B58" s="221">
        <f>B54</f>
        <v>0</v>
      </c>
      <c r="C58" s="221"/>
      <c r="D58" s="232">
        <f>D54</f>
        <v>0</v>
      </c>
      <c r="E58" s="222">
        <f>E54</f>
        <v>0</v>
      </c>
      <c r="F58" s="223">
        <f>A58-E58</f>
        <v>20</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20</v>
      </c>
      <c r="B60" s="221">
        <f>B54</f>
        <v>0</v>
      </c>
      <c r="C60" s="221"/>
      <c r="D60" s="232"/>
      <c r="E60" s="222">
        <f>E54</f>
        <v>0</v>
      </c>
      <c r="F60" s="223">
        <f>A60-E60</f>
        <v>20</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20</v>
      </c>
      <c r="B61" s="221">
        <f>B54</f>
        <v>0</v>
      </c>
      <c r="C61" s="221"/>
      <c r="D61" s="232">
        <f>D54</f>
        <v>0</v>
      </c>
      <c r="E61" s="222">
        <f>E54</f>
        <v>0</v>
      </c>
      <c r="F61" s="223">
        <f>A61-E61</f>
        <v>20</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20</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20</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20</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20</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20</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20</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20</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20</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a/yJdvRmndGfDKji1hEPKC+CUFCQJgHPkG7fatkfWNtBkNlHHCc0L49iofC3CPYwQJfZdqVakWmd1MSTfCbz0A==" saltValue="VfmchaBbjHCb/wCzlR52t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23" priority="37">
      <formula>OR($C13="休暇",$C13="休日")</formula>
    </cfRule>
  </conditionalFormatting>
  <conditionalFormatting sqref="B13:B43">
    <cfRule type="expression" dxfId="422" priority="85">
      <formula>$B13="土"</formula>
    </cfRule>
    <cfRule type="expression" dxfId="421" priority="84">
      <formula>$B13="日"</formula>
    </cfRule>
  </conditionalFormatting>
  <conditionalFormatting sqref="B64 B68 F68 B71">
    <cfRule type="expression" dxfId="420" priority="35">
      <formula>OR($N$54="管理職",$N$54="裁量労働制",$N$54="固定残業制")</formula>
    </cfRule>
  </conditionalFormatting>
  <conditionalFormatting sqref="B64 B68 F68">
    <cfRule type="expression" dxfId="419" priority="3">
      <formula>OR($N$54="(大学・国研等)管理職",$N$54="(大学・国研等)裁量労働制")</formula>
    </cfRule>
  </conditionalFormatting>
  <conditionalFormatting sqref="B76">
    <cfRule type="expression" dxfId="418" priority="15">
      <formula>OR($N$54="管理職",$N$54="裁量労働制")</formula>
    </cfRule>
  </conditionalFormatting>
  <conditionalFormatting sqref="B77">
    <cfRule type="expression" dxfId="417" priority="29">
      <formula>OR($N$54="管理職",$N$54="裁量労働制")</formula>
    </cfRule>
  </conditionalFormatting>
  <conditionalFormatting sqref="B80">
    <cfRule type="expression" dxfId="416" priority="27">
      <formula>$N$54="固定残業制"</formula>
    </cfRule>
  </conditionalFormatting>
  <conditionalFormatting sqref="B83 B87 B90">
    <cfRule type="expression" dxfId="415" priority="24">
      <formula>$N$54="固定残業制"</formula>
    </cfRule>
  </conditionalFormatting>
  <conditionalFormatting sqref="B84 B88 B91">
    <cfRule type="expression" dxfId="414" priority="21">
      <formula>$N$54="固定残業制"</formula>
    </cfRule>
  </conditionalFormatting>
  <conditionalFormatting sqref="B65:C65 B69:C69 F69 B72:C72 B78:C78">
    <cfRule type="expression" dxfId="413" priority="9">
      <formula>OR($N$54="管理職",$N$54="裁量労働制")</formula>
    </cfRule>
  </conditionalFormatting>
  <conditionalFormatting sqref="B65:C65 B69:C69 F69 B72:C72">
    <cfRule type="expression" dxfId="412" priority="33">
      <formula>OR($N$54="管理職",$N$54="裁量労働制",$N$54="固定残業制")</formula>
    </cfRule>
  </conditionalFormatting>
  <conditionalFormatting sqref="B65:C65 B69:C69 F69">
    <cfRule type="expression" dxfId="411" priority="2">
      <formula>OR($N$54="(大学・国研等)管理職",$N$54="(大学・国研等)裁量労働制")</formula>
    </cfRule>
  </conditionalFormatting>
  <conditionalFormatting sqref="B69:D69">
    <cfRule type="expression" dxfId="410" priority="7">
      <formula>OR($N$54="管理職",$N$54="裁量労働制",$N$54="固定残業制",$N$54="(大学・国研等)管理職",$N$54="(大学・国研等)裁量労働制")</formula>
    </cfRule>
  </conditionalFormatting>
  <conditionalFormatting sqref="C64 F64:O64 C68 G68:O68 C71:N71">
    <cfRule type="expression" dxfId="409" priority="14">
      <formula>OR($N$54="管理職",$N$54="裁量労働制",$N$54="固定残業制")</formula>
    </cfRule>
  </conditionalFormatting>
  <conditionalFormatting sqref="C80:L80">
    <cfRule type="expression" dxfId="408" priority="25">
      <formula>$N$54="固定残業制"</formula>
    </cfRule>
  </conditionalFormatting>
  <conditionalFormatting sqref="C83:L83 C90:N90 C87:E87">
    <cfRule type="expression" dxfId="407" priority="18">
      <formula>$N$54="固定残業制"</formula>
    </cfRule>
  </conditionalFormatting>
  <conditionalFormatting sqref="C84:L84 C88:L88 C91:N91">
    <cfRule type="expression" dxfId="406" priority="19">
      <formula>$N$54="固定残業制"</formula>
    </cfRule>
  </conditionalFormatting>
  <conditionalFormatting sqref="C76:N76">
    <cfRule type="expression" dxfId="405" priority="34">
      <formula>OR($N$54="管理職",$N$54="裁量労働制")</formula>
    </cfRule>
  </conditionalFormatting>
  <conditionalFormatting sqref="C78:N78">
    <cfRule type="expression" dxfId="404" priority="32">
      <formula>OR($N$54="管理職",$N$54="裁量労働制")</formula>
    </cfRule>
  </conditionalFormatting>
  <conditionalFormatting sqref="C64:O64 C68 G68:O68">
    <cfRule type="expression" dxfId="403" priority="12">
      <formula>OR($N$54="管理職",$N$54="裁量労働制",$N$54="固定残業制",$N$54="(大学・国研等)管理職",$N$54="(大学・国研等)裁量労働制")</formula>
    </cfRule>
  </conditionalFormatting>
  <conditionalFormatting sqref="D65">
    <cfRule type="expression" dxfId="402" priority="1">
      <formula>OR($N$54="(大学・国研等)管理職",$N$54="(大学・国研等)裁量労働制")</formula>
    </cfRule>
  </conditionalFormatting>
  <conditionalFormatting sqref="D65:O65 C69 G69:O69 C72:N72">
    <cfRule type="expression" dxfId="401" priority="11">
      <formula>OR($N$54="管理職",$N$54="裁量労働制",$N$54="固定残業制")</formula>
    </cfRule>
  </conditionalFormatting>
  <conditionalFormatting sqref="D65:O65 C69 G69:O69">
    <cfRule type="expression" dxfId="400" priority="5">
      <formula>OR($N$54="(大学・国研等)管理職",$N$54="(大学・国研等)裁量労働制")</formula>
    </cfRule>
  </conditionalFormatting>
  <conditionalFormatting sqref="E10:F10">
    <cfRule type="expression" dxfId="399" priority="75">
      <formula>OR(I9="管理職/高プロ",I9="固定残業代有",I9="(大学・国研等)管理職/高プロ")</formula>
    </cfRule>
  </conditionalFormatting>
  <conditionalFormatting sqref="F83:L83 H90:N90">
    <cfRule type="expression" dxfId="398" priority="6">
      <formula>$N$54="固定残業制"</formula>
    </cfRule>
  </conditionalFormatting>
  <conditionalFormatting sqref="F87:L87">
    <cfRule type="expression" dxfId="397" priority="20">
      <formula>$N$54="固定残業制"</formula>
    </cfRule>
  </conditionalFormatting>
  <conditionalFormatting sqref="F77:N77">
    <cfRule type="expression" dxfId="396" priority="16">
      <formula>OR($N$54="管理職",$N$54="裁量労働制")</formula>
    </cfRule>
  </conditionalFormatting>
  <conditionalFormatting sqref="G10">
    <cfRule type="expression" dxfId="395" priority="80">
      <formula>OR($I$9="管理職/高プロ",$I$9="固定残業代有",$I$9="(大学・国研等)管理職/高プロ")</formula>
    </cfRule>
  </conditionalFormatting>
  <conditionalFormatting sqref="H2">
    <cfRule type="expression" dxfId="394" priority="78">
      <formula>COUNTA($F$1)=1</formula>
    </cfRule>
  </conditionalFormatting>
  <conditionalFormatting sqref="H10">
    <cfRule type="expression" dxfId="393" priority="73">
      <formula>OR($I$9="管理職/高プロ",$I$9="裁量",$I$9="固定残業代有",$I$9="(大学・国研等)裁量")</formula>
    </cfRule>
  </conditionalFormatting>
  <conditionalFormatting sqref="I9:J9">
    <cfRule type="expression" dxfId="392" priority="81">
      <formula>COUNTA($F$1)=1</formula>
    </cfRule>
  </conditionalFormatting>
  <conditionalFormatting sqref="I1:M1">
    <cfRule type="expression" dxfId="391" priority="83">
      <formula>$I$1&lt;&gt;"-"</formula>
    </cfRule>
  </conditionalFormatting>
  <conditionalFormatting sqref="J10">
    <cfRule type="expression" dxfId="390" priority="74">
      <formula>OR($I$9="管理職/高プロ",$I$9="裁量",$I$9="固定残業代有",$I$9="(大学・国研等)裁量")</formula>
    </cfRule>
  </conditionalFormatting>
  <conditionalFormatting sqref="K10">
    <cfRule type="expression" dxfId="389" priority="76">
      <formula>OR($I$9="裁量",$I$9="固定残業代有",$I$9="(大学・国研等)裁量")</formula>
    </cfRule>
  </conditionalFormatting>
  <conditionalFormatting sqref="M80">
    <cfRule type="expression" dxfId="388" priority="26">
      <formula>$N$54="固定残業制"</formula>
    </cfRule>
  </conditionalFormatting>
  <conditionalFormatting sqref="M83 M87 O90">
    <cfRule type="expression" dxfId="387" priority="23">
      <formula>$N$54="固定残業制"</formula>
    </cfRule>
  </conditionalFormatting>
  <conditionalFormatting sqref="M84 M88 O91">
    <cfRule type="expression" dxfId="386" priority="22">
      <formula>$N$54="固定残業制"</formula>
    </cfRule>
  </conditionalFormatting>
  <conditionalFormatting sqref="N10">
    <cfRule type="expression" dxfId="385" priority="82">
      <formula>OR($I$9="裁量",$I$9="固定残業代有",$I$9="(大学・国研等)裁量")</formula>
    </cfRule>
  </conditionalFormatting>
  <conditionalFormatting sqref="O10">
    <cfRule type="expression" dxfId="384" priority="86">
      <formula>OR($H$2="あり",$Q$2="あり")</formula>
    </cfRule>
  </conditionalFormatting>
  <conditionalFormatting sqref="O76">
    <cfRule type="expression" dxfId="383" priority="31">
      <formula>OR($N$54="管理職",$N$54="裁量労働制")</formula>
    </cfRule>
  </conditionalFormatting>
  <conditionalFormatting sqref="O77">
    <cfRule type="expression" dxfId="382" priority="10">
      <formula>OR(,$N$54="管理職",$N$54="裁量労働制")</formula>
    </cfRule>
  </conditionalFormatting>
  <conditionalFormatting sqref="O78">
    <cfRule type="expression" dxfId="381" priority="28">
      <formula>OR($N$54="管理職",$N$54="裁量労働制")</formula>
    </cfRule>
  </conditionalFormatting>
  <conditionalFormatting sqref="O80 O84 O88">
    <cfRule type="expression" dxfId="380" priority="17">
      <formula>$N$54="固定残業制"</formula>
    </cfRule>
  </conditionalFormatting>
  <conditionalFormatting sqref="P64 D68 O68:P68">
    <cfRule type="expression" dxfId="379" priority="4">
      <formula>OR($N$54="(大学・国研等)管理職",$N$54="(大学・国研等)裁量労働制")</formula>
    </cfRule>
  </conditionalFormatting>
  <conditionalFormatting sqref="P64 D68 P68 O71">
    <cfRule type="expression" dxfId="378" priority="13">
      <formula>OR($N$54="管理職",$N$54="裁量労働制",$N$54="固定残業制")</formula>
    </cfRule>
  </conditionalFormatting>
  <conditionalFormatting sqref="P65 P69 O72">
    <cfRule type="expression" dxfId="377" priority="8">
      <formula>OR($N$54="管理職",$N$54="裁量労働制",$N$54="固定残業制")</formula>
    </cfRule>
  </conditionalFormatting>
  <conditionalFormatting sqref="P65 P69">
    <cfRule type="expression" dxfId="376" priority="30">
      <formula>OR($N$54="管理職",$N$54="裁量労働制",$N$54="(大学・国研等)管理職",$N$54="(大学・国研等)裁量労働制")</formula>
    </cfRule>
  </conditionalFormatting>
  <conditionalFormatting sqref="Q2">
    <cfRule type="expression" dxfId="375" priority="79">
      <formula>COUNTA($F$1)=1</formula>
    </cfRule>
  </conditionalFormatting>
  <conditionalFormatting sqref="Q10">
    <cfRule type="expression" dxfId="374" priority="87">
      <formula>OR($H$2="あり",$Q$2="あり")</formula>
    </cfRule>
  </conditionalFormatting>
  <conditionalFormatting sqref="AI1">
    <cfRule type="expression" dxfId="372" priority="89">
      <formula>COUNTIF(AI2:AI26,"○")=COUNTA($AH$2:$AH$26)</formula>
    </cfRule>
  </conditionalFormatting>
  <dataValidations count="8">
    <dataValidation type="custom" allowBlank="1" showInputMessage="1" showErrorMessage="1" sqref="I20" xr:uid="{2B192EE2-B5AC-4364-B0C5-A03E09CBBB9C}">
      <formula1>IF($C20="休日",I20="",I20&gt;"*")</formula1>
    </dataValidation>
    <dataValidation type="list" allowBlank="1" showInputMessage="1" showErrorMessage="1" sqref="C13:C43" xr:uid="{1230EBF2-F711-46E8-9291-2EF787A16F34}">
      <formula1>$AP$4:$AP$7</formula1>
    </dataValidation>
    <dataValidation type="list" imeMode="on" allowBlank="1" sqref="I9:J9" xr:uid="{69A48A2C-C113-451E-895A-74E99BCC0043}">
      <formula1>"通常勤務,管理職/高プロ,裁量,固定残業代有,出向,(大学・国研等)管理職/高プロ,(大学・国研等)裁量,その他"</formula1>
    </dataValidation>
    <dataValidation type="list" allowBlank="1" showInputMessage="1" showErrorMessage="1" sqref="N55:P55" xr:uid="{2380ECB5-44B9-4912-A35C-3BE93A062F8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EF7C7CC-F984-41C9-94C1-B2874584B1E5}">
      <formula1>0</formula1>
      <formula2>0.999988425925926</formula2>
    </dataValidation>
    <dataValidation type="time" operator="greaterThan" allowBlank="1" showInputMessage="1" showErrorMessage="1" errorTitle="時刻を入力して下さい。" error="0:01以上の時刻を入力して下さい。" sqref="G13:G43 E13:E43" xr:uid="{D7A8A9C6-99DC-47CE-9967-D452394CA3C6}">
      <formula1>0</formula1>
    </dataValidation>
    <dataValidation type="list" allowBlank="1" showInputMessage="1" showErrorMessage="1" sqref="F1:H1" xr:uid="{EE5CC7F1-9401-4E3A-95AE-67E596A97692}">
      <formula1>"委託業務従事日誌,助成事業従事日誌"</formula1>
    </dataValidation>
    <dataValidation type="list" allowBlank="1" showInputMessage="1" showErrorMessage="1" sqref="H2 Q2" xr:uid="{A5A03505-6D8B-4B1F-8944-132B3D9E5FE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8A3303FF-48F3-4122-9AB9-FEB00DDEB9AB}">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1763482-A7AD-4736-8E6F-3DCCA1A8007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ACA6-2D62-4187-8CFE-0E6BF660FC59}">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170</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20</v>
      </c>
      <c r="C10" s="399" t="str">
        <f>"←稼働"&amp;F54&amp;"日
 + "&amp;"休暇"&amp;E54&amp;"日"</f>
        <v>←稼働20日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45901</v>
      </c>
      <c r="B13" s="45" t="str">
        <f>TEXT(A13,"aaa")</f>
        <v>月</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45902</v>
      </c>
      <c r="B14" s="46" t="str">
        <f>TEXT(A14,"aaa")</f>
        <v>火</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45903</v>
      </c>
      <c r="B15" s="46" t="str">
        <f t="shared" ref="B15:B18" si="3">TEXT(A15,"aaa")</f>
        <v>水</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45904</v>
      </c>
      <c r="B16" s="46" t="str">
        <f t="shared" si="3"/>
        <v>木</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45905</v>
      </c>
      <c r="B17" s="46" t="str">
        <f t="shared" si="3"/>
        <v>金</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45906</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45907</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45908</v>
      </c>
      <c r="B20" s="46" t="str">
        <f>TEXT(A20,"aaa")</f>
        <v>月</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45909</v>
      </c>
      <c r="B21" s="46" t="str">
        <f t="shared" ref="B21:B43" si="6">TEXT(A21,"aaa")</f>
        <v>火</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45910</v>
      </c>
      <c r="B22" s="46" t="str">
        <f t="shared" si="6"/>
        <v>水</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45911</v>
      </c>
      <c r="B23" s="46" t="str">
        <f t="shared" si="6"/>
        <v>木</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45912</v>
      </c>
      <c r="B24" s="46" t="str">
        <f t="shared" si="6"/>
        <v>金</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45913</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45914</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45915</v>
      </c>
      <c r="B27" s="46" t="str">
        <f t="shared" si="6"/>
        <v>月</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45916</v>
      </c>
      <c r="B28" s="46" t="str">
        <f t="shared" si="6"/>
        <v>火</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45917</v>
      </c>
      <c r="B29" s="46" t="str">
        <f t="shared" si="6"/>
        <v>水</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45918</v>
      </c>
      <c r="B30" s="46" t="str">
        <f t="shared" si="6"/>
        <v>木</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45919</v>
      </c>
      <c r="B31" s="46" t="str">
        <f t="shared" si="6"/>
        <v>金</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45920</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45921</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45922</v>
      </c>
      <c r="B34" s="46" t="str">
        <f t="shared" si="6"/>
        <v>月</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45923</v>
      </c>
      <c r="B35" s="46" t="str">
        <f t="shared" si="6"/>
        <v>火</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45924</v>
      </c>
      <c r="B36" s="46" t="str">
        <f t="shared" si="6"/>
        <v>水</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45925</v>
      </c>
      <c r="B37" s="46" t="str">
        <f t="shared" si="6"/>
        <v>木</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45926</v>
      </c>
      <c r="B38" s="46" t="str">
        <f t="shared" si="6"/>
        <v>金</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45927</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45928</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45929</v>
      </c>
      <c r="B41" s="46" t="str">
        <f t="shared" si="6"/>
        <v>月</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45930</v>
      </c>
      <c r="B42" s="46" t="str">
        <f t="shared" si="6"/>
        <v>火</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20</v>
      </c>
      <c r="B54" s="221">
        <f>G10</f>
        <v>0</v>
      </c>
      <c r="C54" s="221"/>
      <c r="D54" s="222">
        <f>N10</f>
        <v>0</v>
      </c>
      <c r="E54" s="222">
        <f>COUNTIF($C$13:$C$43,"休暇")</f>
        <v>0</v>
      </c>
      <c r="F54" s="223">
        <f>A54-E54</f>
        <v>20</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20</v>
      </c>
      <c r="B56" s="221">
        <f>B54</f>
        <v>0</v>
      </c>
      <c r="C56" s="221"/>
      <c r="D56" s="231"/>
      <c r="E56" s="222">
        <f>E54</f>
        <v>0</v>
      </c>
      <c r="F56" s="223">
        <f>A56-E56</f>
        <v>20</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20</v>
      </c>
      <c r="B57" s="221">
        <f>B54</f>
        <v>0</v>
      </c>
      <c r="C57" s="221"/>
      <c r="D57" s="232">
        <f>D54</f>
        <v>0</v>
      </c>
      <c r="E57" s="222">
        <f>E54</f>
        <v>0</v>
      </c>
      <c r="F57" s="223">
        <f>A57-E57</f>
        <v>20</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20</v>
      </c>
      <c r="B58" s="221">
        <f>B54</f>
        <v>0</v>
      </c>
      <c r="C58" s="221"/>
      <c r="D58" s="232">
        <f>D54</f>
        <v>0</v>
      </c>
      <c r="E58" s="222">
        <f>E54</f>
        <v>0</v>
      </c>
      <c r="F58" s="223">
        <f>A58-E58</f>
        <v>20</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20</v>
      </c>
      <c r="B60" s="221">
        <f>B54</f>
        <v>0</v>
      </c>
      <c r="C60" s="221"/>
      <c r="D60" s="232"/>
      <c r="E60" s="222">
        <f>E54</f>
        <v>0</v>
      </c>
      <c r="F60" s="223">
        <f>A60-E60</f>
        <v>20</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20</v>
      </c>
      <c r="B61" s="221">
        <f>B54</f>
        <v>0</v>
      </c>
      <c r="C61" s="221"/>
      <c r="D61" s="232">
        <f>D54</f>
        <v>0</v>
      </c>
      <c r="E61" s="222">
        <f>E54</f>
        <v>0</v>
      </c>
      <c r="F61" s="223">
        <f>A61-E61</f>
        <v>20</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20</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20</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20</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20</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20</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20</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20</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20</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H9sLum/IE4nHi06g0J2H+pITrI2O42SKU0C28P4mTZkfWtWMbpQB5GRZMpo6vq1pErbJ0iPowVWmmZxFdpUedQ==" saltValue="B8oVbB3agTeQBT6qKg9I3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70" priority="37">
      <formula>OR($C13="休暇",$C13="休日")</formula>
    </cfRule>
  </conditionalFormatting>
  <conditionalFormatting sqref="B13:B43">
    <cfRule type="expression" dxfId="369" priority="85">
      <formula>$B13="土"</formula>
    </cfRule>
    <cfRule type="expression" dxfId="368" priority="84">
      <formula>$B13="日"</formula>
    </cfRule>
  </conditionalFormatting>
  <conditionalFormatting sqref="B64 B68 F68 B71">
    <cfRule type="expression" dxfId="367" priority="35">
      <formula>OR($N$54="管理職",$N$54="裁量労働制",$N$54="固定残業制")</formula>
    </cfRule>
  </conditionalFormatting>
  <conditionalFormatting sqref="B64 B68 F68">
    <cfRule type="expression" dxfId="366" priority="3">
      <formula>OR($N$54="(大学・国研等)管理職",$N$54="(大学・国研等)裁量労働制")</formula>
    </cfRule>
  </conditionalFormatting>
  <conditionalFormatting sqref="B76">
    <cfRule type="expression" dxfId="365" priority="15">
      <formula>OR($N$54="管理職",$N$54="裁量労働制")</formula>
    </cfRule>
  </conditionalFormatting>
  <conditionalFormatting sqref="B77">
    <cfRule type="expression" dxfId="364" priority="29">
      <formula>OR($N$54="管理職",$N$54="裁量労働制")</formula>
    </cfRule>
  </conditionalFormatting>
  <conditionalFormatting sqref="B80">
    <cfRule type="expression" dxfId="363" priority="27">
      <formula>$N$54="固定残業制"</formula>
    </cfRule>
  </conditionalFormatting>
  <conditionalFormatting sqref="B83 B87 B90">
    <cfRule type="expression" dxfId="362" priority="24">
      <formula>$N$54="固定残業制"</formula>
    </cfRule>
  </conditionalFormatting>
  <conditionalFormatting sqref="B84 B88 B91">
    <cfRule type="expression" dxfId="361" priority="21">
      <formula>$N$54="固定残業制"</formula>
    </cfRule>
  </conditionalFormatting>
  <conditionalFormatting sqref="B65:C65 B69:C69 F69 B72:C72 B78:C78">
    <cfRule type="expression" dxfId="360" priority="9">
      <formula>OR($N$54="管理職",$N$54="裁量労働制")</formula>
    </cfRule>
  </conditionalFormatting>
  <conditionalFormatting sqref="B65:C65 B69:C69 F69 B72:C72">
    <cfRule type="expression" dxfId="359" priority="33">
      <formula>OR($N$54="管理職",$N$54="裁量労働制",$N$54="固定残業制")</formula>
    </cfRule>
  </conditionalFormatting>
  <conditionalFormatting sqref="B65:C65 B69:C69 F69">
    <cfRule type="expression" dxfId="358" priority="2">
      <formula>OR($N$54="(大学・国研等)管理職",$N$54="(大学・国研等)裁量労働制")</formula>
    </cfRule>
  </conditionalFormatting>
  <conditionalFormatting sqref="B69:D69">
    <cfRule type="expression" dxfId="357" priority="7">
      <formula>OR($N$54="管理職",$N$54="裁量労働制",$N$54="固定残業制",$N$54="(大学・国研等)管理職",$N$54="(大学・国研等)裁量労働制")</formula>
    </cfRule>
  </conditionalFormatting>
  <conditionalFormatting sqref="C64 F64:O64 C68 G68:O68 C71:N71">
    <cfRule type="expression" dxfId="356" priority="14">
      <formula>OR($N$54="管理職",$N$54="裁量労働制",$N$54="固定残業制")</formula>
    </cfRule>
  </conditionalFormatting>
  <conditionalFormatting sqref="C80:L80">
    <cfRule type="expression" dxfId="355" priority="25">
      <formula>$N$54="固定残業制"</formula>
    </cfRule>
  </conditionalFormatting>
  <conditionalFormatting sqref="C83:L83 C90:N90 C87:E87">
    <cfRule type="expression" dxfId="354" priority="18">
      <formula>$N$54="固定残業制"</formula>
    </cfRule>
  </conditionalFormatting>
  <conditionalFormatting sqref="C84:L84 C88:L88 C91:N91">
    <cfRule type="expression" dxfId="353" priority="19">
      <formula>$N$54="固定残業制"</formula>
    </cfRule>
  </conditionalFormatting>
  <conditionalFormatting sqref="C76:N76">
    <cfRule type="expression" dxfId="352" priority="34">
      <formula>OR($N$54="管理職",$N$54="裁量労働制")</formula>
    </cfRule>
  </conditionalFormatting>
  <conditionalFormatting sqref="C78:N78">
    <cfRule type="expression" dxfId="351" priority="32">
      <formula>OR($N$54="管理職",$N$54="裁量労働制")</formula>
    </cfRule>
  </conditionalFormatting>
  <conditionalFormatting sqref="C64:O64 C68 G68:O68">
    <cfRule type="expression" dxfId="350" priority="12">
      <formula>OR($N$54="管理職",$N$54="裁量労働制",$N$54="固定残業制",$N$54="(大学・国研等)管理職",$N$54="(大学・国研等)裁量労働制")</formula>
    </cfRule>
  </conditionalFormatting>
  <conditionalFormatting sqref="D65">
    <cfRule type="expression" dxfId="349" priority="1">
      <formula>OR($N$54="(大学・国研等)管理職",$N$54="(大学・国研等)裁量労働制")</formula>
    </cfRule>
  </conditionalFormatting>
  <conditionalFormatting sqref="D65:O65 C69 G69:O69 C72:N72">
    <cfRule type="expression" dxfId="348" priority="11">
      <formula>OR($N$54="管理職",$N$54="裁量労働制",$N$54="固定残業制")</formula>
    </cfRule>
  </conditionalFormatting>
  <conditionalFormatting sqref="D65:O65 C69 G69:O69">
    <cfRule type="expression" dxfId="347" priority="5">
      <formula>OR($N$54="(大学・国研等)管理職",$N$54="(大学・国研等)裁量労働制")</formula>
    </cfRule>
  </conditionalFormatting>
  <conditionalFormatting sqref="E10:F10">
    <cfRule type="expression" dxfId="346" priority="75">
      <formula>OR(I9="管理職/高プロ",I9="固定残業代有",I9="(大学・国研等)管理職/高プロ")</formula>
    </cfRule>
  </conditionalFormatting>
  <conditionalFormatting sqref="F83:L83 H90:N90">
    <cfRule type="expression" dxfId="345" priority="6">
      <formula>$N$54="固定残業制"</formula>
    </cfRule>
  </conditionalFormatting>
  <conditionalFormatting sqref="F87:L87">
    <cfRule type="expression" dxfId="344" priority="20">
      <formula>$N$54="固定残業制"</formula>
    </cfRule>
  </conditionalFormatting>
  <conditionalFormatting sqref="F77:N77">
    <cfRule type="expression" dxfId="343" priority="16">
      <formula>OR($N$54="管理職",$N$54="裁量労働制")</formula>
    </cfRule>
  </conditionalFormatting>
  <conditionalFormatting sqref="G10">
    <cfRule type="expression" dxfId="342" priority="80">
      <formula>OR($I$9="管理職/高プロ",$I$9="固定残業代有",$I$9="(大学・国研等)管理職/高プロ")</formula>
    </cfRule>
  </conditionalFormatting>
  <conditionalFormatting sqref="H2">
    <cfRule type="expression" dxfId="341" priority="78">
      <formula>COUNTA($F$1)=1</formula>
    </cfRule>
  </conditionalFormatting>
  <conditionalFormatting sqref="H10">
    <cfRule type="expression" dxfId="340" priority="73">
      <formula>OR($I$9="管理職/高プロ",$I$9="裁量",$I$9="固定残業代有",$I$9="(大学・国研等)裁量")</formula>
    </cfRule>
  </conditionalFormatting>
  <conditionalFormatting sqref="I9:J9">
    <cfRule type="expression" dxfId="339" priority="81">
      <formula>COUNTA($F$1)=1</formula>
    </cfRule>
  </conditionalFormatting>
  <conditionalFormatting sqref="I1:M1">
    <cfRule type="expression" dxfId="338" priority="83">
      <formula>$I$1&lt;&gt;"-"</formula>
    </cfRule>
  </conditionalFormatting>
  <conditionalFormatting sqref="J10">
    <cfRule type="expression" dxfId="337" priority="74">
      <formula>OR($I$9="管理職/高プロ",$I$9="裁量",$I$9="固定残業代有",$I$9="(大学・国研等)裁量")</formula>
    </cfRule>
  </conditionalFormatting>
  <conditionalFormatting sqref="K10">
    <cfRule type="expression" dxfId="336" priority="76">
      <formula>OR($I$9="裁量",$I$9="固定残業代有",$I$9="(大学・国研等)裁量")</formula>
    </cfRule>
  </conditionalFormatting>
  <conditionalFormatting sqref="M80">
    <cfRule type="expression" dxfId="335" priority="26">
      <formula>$N$54="固定残業制"</formula>
    </cfRule>
  </conditionalFormatting>
  <conditionalFormatting sqref="M83 M87 O90">
    <cfRule type="expression" dxfId="334" priority="23">
      <formula>$N$54="固定残業制"</formula>
    </cfRule>
  </conditionalFormatting>
  <conditionalFormatting sqref="M84 M88 O91">
    <cfRule type="expression" dxfId="333" priority="22">
      <formula>$N$54="固定残業制"</formula>
    </cfRule>
  </conditionalFormatting>
  <conditionalFormatting sqref="N10">
    <cfRule type="expression" dxfId="332" priority="82">
      <formula>OR($I$9="裁量",$I$9="固定残業代有",$I$9="(大学・国研等)裁量")</formula>
    </cfRule>
  </conditionalFormatting>
  <conditionalFormatting sqref="O10">
    <cfRule type="expression" dxfId="331" priority="86">
      <formula>OR($H$2="あり",$Q$2="あり")</formula>
    </cfRule>
  </conditionalFormatting>
  <conditionalFormatting sqref="O76">
    <cfRule type="expression" dxfId="330" priority="31">
      <formula>OR($N$54="管理職",$N$54="裁量労働制")</formula>
    </cfRule>
  </conditionalFormatting>
  <conditionalFormatting sqref="O77">
    <cfRule type="expression" dxfId="329" priority="10">
      <formula>OR(,$N$54="管理職",$N$54="裁量労働制")</formula>
    </cfRule>
  </conditionalFormatting>
  <conditionalFormatting sqref="O78">
    <cfRule type="expression" dxfId="328" priority="28">
      <formula>OR($N$54="管理職",$N$54="裁量労働制")</formula>
    </cfRule>
  </conditionalFormatting>
  <conditionalFormatting sqref="O80 O84 O88">
    <cfRule type="expression" dxfId="327" priority="17">
      <formula>$N$54="固定残業制"</formula>
    </cfRule>
  </conditionalFormatting>
  <conditionalFormatting sqref="P64 D68 O68:P68">
    <cfRule type="expression" dxfId="326" priority="4">
      <formula>OR($N$54="(大学・国研等)管理職",$N$54="(大学・国研等)裁量労働制")</formula>
    </cfRule>
  </conditionalFormatting>
  <conditionalFormatting sqref="P64 D68 P68 O71">
    <cfRule type="expression" dxfId="325" priority="13">
      <formula>OR($N$54="管理職",$N$54="裁量労働制",$N$54="固定残業制")</formula>
    </cfRule>
  </conditionalFormatting>
  <conditionalFormatting sqref="P65 P69 O72">
    <cfRule type="expression" dxfId="324" priority="8">
      <formula>OR($N$54="管理職",$N$54="裁量労働制",$N$54="固定残業制")</formula>
    </cfRule>
  </conditionalFormatting>
  <conditionalFormatting sqref="P65 P69">
    <cfRule type="expression" dxfId="323" priority="30">
      <formula>OR($N$54="管理職",$N$54="裁量労働制",$N$54="(大学・国研等)管理職",$N$54="(大学・国研等)裁量労働制")</formula>
    </cfRule>
  </conditionalFormatting>
  <conditionalFormatting sqref="Q2">
    <cfRule type="expression" dxfId="322" priority="79">
      <formula>COUNTA($F$1)=1</formula>
    </cfRule>
  </conditionalFormatting>
  <conditionalFormatting sqref="Q10">
    <cfRule type="expression" dxfId="321" priority="87">
      <formula>OR($H$2="あり",$Q$2="あり")</formula>
    </cfRule>
  </conditionalFormatting>
  <conditionalFormatting sqref="AI1">
    <cfRule type="expression" dxfId="319" priority="89">
      <formula>COUNTIF(AI2:AI26,"○")=COUNTA($AH$2:$AH$26)</formula>
    </cfRule>
  </conditionalFormatting>
  <dataValidations count="8">
    <dataValidation type="custom" allowBlank="1" showInputMessage="1" showErrorMessage="1" sqref="I20" xr:uid="{6A6A32FA-6137-4825-84E4-7E64AD57C0C0}">
      <formula1>IF($C20="休日",I20="",I20&gt;"*")</formula1>
    </dataValidation>
    <dataValidation type="list" allowBlank="1" showInputMessage="1" showErrorMessage="1" sqref="H2 Q2" xr:uid="{BDF7A658-25AA-46DA-AC33-D94080494AE5}">
      <formula1>"あり,なし"</formula1>
    </dataValidation>
    <dataValidation type="list" allowBlank="1" showInputMessage="1" showErrorMessage="1" sqref="F1:H1" xr:uid="{E0D63F88-FE9C-42FC-93D7-AD0AC227FBF4}">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1D4905DE-B807-4511-9681-89506B7CD79E}">
      <formula1>0</formula1>
    </dataValidation>
    <dataValidation type="time" allowBlank="1" showInputMessage="1" showErrorMessage="1" errorTitle="時刻を入力してください。" error="0:00から23:59までの時刻が入力できます。" sqref="H13:H43 F13:F43 D13:D43" xr:uid="{5F3B20D0-21D7-4E38-9207-E9DC4B5B4E0A}">
      <formula1>0</formula1>
      <formula2>0.999988425925926</formula2>
    </dataValidation>
    <dataValidation type="list" allowBlank="1" showInputMessage="1" showErrorMessage="1" sqref="N55:P55" xr:uid="{DD3A0633-9F1A-4656-BDF1-799444AAB8CD}">
      <formula1>"管理職,裁量労働制,固定残業制,一般従業員,エフォート"</formula1>
    </dataValidation>
    <dataValidation type="list" imeMode="on" allowBlank="1" sqref="I9:J9" xr:uid="{A8A6459C-AE04-409F-95E6-84C8B5B1FE1F}">
      <formula1>"通常勤務,管理職/高プロ,裁量,固定残業代有,出向,(大学・国研等)管理職/高プロ,(大学・国研等)裁量,その他"</formula1>
    </dataValidation>
    <dataValidation type="list" allowBlank="1" showInputMessage="1" showErrorMessage="1" sqref="C13:C43" xr:uid="{3D2718BD-DA33-4EC6-A7F3-45E921B79D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1684AA3-DA61-4171-8D36-BFDF2E72804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4E4AFD5-B1AD-48A3-8514-B108D5429B6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3745-74DF-4B64-94D3-44C292E42AEC}">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171</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22</v>
      </c>
      <c r="C10" s="399" t="str">
        <f>"←稼働"&amp;F54&amp;"日
 + "&amp;"休暇"&amp;E54&amp;"日"</f>
        <v>←稼働22日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45931</v>
      </c>
      <c r="B13" s="45" t="str">
        <f>TEXT(A13,"aaa")</f>
        <v>水</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45932</v>
      </c>
      <c r="B14" s="46" t="str">
        <f>TEXT(A14,"aaa")</f>
        <v>木</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45933</v>
      </c>
      <c r="B15" s="46" t="str">
        <f t="shared" ref="B15:B18" si="3">TEXT(A15,"aaa")</f>
        <v>金</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45934</v>
      </c>
      <c r="B16" s="46" t="str">
        <f t="shared" si="3"/>
        <v>土</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45935</v>
      </c>
      <c r="B17" s="46" t="str">
        <f t="shared" si="3"/>
        <v>日</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45936</v>
      </c>
      <c r="B18" s="47" t="str">
        <f t="shared" si="3"/>
        <v>月</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45937</v>
      </c>
      <c r="B19" s="47" t="str">
        <f>TEXT(A19,"aaa")</f>
        <v>火</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45938</v>
      </c>
      <c r="B20" s="46" t="str">
        <f>TEXT(A20,"aaa")</f>
        <v>水</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45939</v>
      </c>
      <c r="B21" s="46" t="str">
        <f t="shared" ref="B21:B43" si="6">TEXT(A21,"aaa")</f>
        <v>木</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45940</v>
      </c>
      <c r="B22" s="46" t="str">
        <f t="shared" si="6"/>
        <v>金</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45941</v>
      </c>
      <c r="B23" s="46" t="str">
        <f t="shared" si="6"/>
        <v>土</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45942</v>
      </c>
      <c r="B24" s="46" t="str">
        <f t="shared" si="6"/>
        <v>日</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45943</v>
      </c>
      <c r="B25" s="46" t="str">
        <f t="shared" si="6"/>
        <v>月</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45944</v>
      </c>
      <c r="B26" s="46" t="str">
        <f t="shared" si="6"/>
        <v>火</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45945</v>
      </c>
      <c r="B27" s="46" t="str">
        <f t="shared" si="6"/>
        <v>水</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45946</v>
      </c>
      <c r="B28" s="46" t="str">
        <f t="shared" si="6"/>
        <v>木</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45947</v>
      </c>
      <c r="B29" s="46" t="str">
        <f t="shared" si="6"/>
        <v>金</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45948</v>
      </c>
      <c r="B30" s="46" t="str">
        <f t="shared" si="6"/>
        <v>土</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45949</v>
      </c>
      <c r="B31" s="46" t="str">
        <f t="shared" si="6"/>
        <v>日</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45950</v>
      </c>
      <c r="B32" s="46" t="str">
        <f t="shared" si="6"/>
        <v>月</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45951</v>
      </c>
      <c r="B33" s="46" t="str">
        <f t="shared" si="6"/>
        <v>火</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45952</v>
      </c>
      <c r="B34" s="46" t="str">
        <f t="shared" si="6"/>
        <v>水</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45953</v>
      </c>
      <c r="B35" s="46" t="str">
        <f t="shared" si="6"/>
        <v>木</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45954</v>
      </c>
      <c r="B36" s="46" t="str">
        <f t="shared" si="6"/>
        <v>金</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45955</v>
      </c>
      <c r="B37" s="46" t="str">
        <f t="shared" si="6"/>
        <v>土</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45956</v>
      </c>
      <c r="B38" s="46" t="str">
        <f t="shared" si="6"/>
        <v>日</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45957</v>
      </c>
      <c r="B39" s="46" t="str">
        <f t="shared" si="6"/>
        <v>月</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45958</v>
      </c>
      <c r="B40" s="46" t="str">
        <f t="shared" si="6"/>
        <v>火</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45959</v>
      </c>
      <c r="B41" s="46" t="str">
        <f t="shared" si="6"/>
        <v>水</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45960</v>
      </c>
      <c r="B42" s="46" t="str">
        <f t="shared" si="6"/>
        <v>木</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45961</v>
      </c>
      <c r="B43" s="48" t="str">
        <f t="shared" si="6"/>
        <v>金</v>
      </c>
      <c r="C43" s="95" t="s">
        <v>126</v>
      </c>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22</v>
      </c>
      <c r="B54" s="221">
        <f>G10</f>
        <v>0</v>
      </c>
      <c r="C54" s="221"/>
      <c r="D54" s="222">
        <f>N10</f>
        <v>0</v>
      </c>
      <c r="E54" s="222">
        <f>COUNTIF($C$13:$C$43,"休暇")</f>
        <v>0</v>
      </c>
      <c r="F54" s="223">
        <f>A54-E54</f>
        <v>22</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22</v>
      </c>
      <c r="B56" s="221">
        <f>B54</f>
        <v>0</v>
      </c>
      <c r="C56" s="221"/>
      <c r="D56" s="231"/>
      <c r="E56" s="222">
        <f>E54</f>
        <v>0</v>
      </c>
      <c r="F56" s="223">
        <f>A56-E56</f>
        <v>22</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22</v>
      </c>
      <c r="B57" s="221">
        <f>B54</f>
        <v>0</v>
      </c>
      <c r="C57" s="221"/>
      <c r="D57" s="232">
        <f>D54</f>
        <v>0</v>
      </c>
      <c r="E57" s="222">
        <f>E54</f>
        <v>0</v>
      </c>
      <c r="F57" s="223">
        <f>A57-E57</f>
        <v>22</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22</v>
      </c>
      <c r="B58" s="221">
        <f>B54</f>
        <v>0</v>
      </c>
      <c r="C58" s="221"/>
      <c r="D58" s="232">
        <f>D54</f>
        <v>0</v>
      </c>
      <c r="E58" s="222">
        <f>E54</f>
        <v>0</v>
      </c>
      <c r="F58" s="223">
        <f>A58-E58</f>
        <v>22</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22</v>
      </c>
      <c r="B60" s="221">
        <f>B54</f>
        <v>0</v>
      </c>
      <c r="C60" s="221"/>
      <c r="D60" s="232"/>
      <c r="E60" s="222">
        <f>E54</f>
        <v>0</v>
      </c>
      <c r="F60" s="223">
        <f>A60-E60</f>
        <v>22</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22</v>
      </c>
      <c r="B61" s="221">
        <f>B54</f>
        <v>0</v>
      </c>
      <c r="C61" s="221"/>
      <c r="D61" s="232">
        <f>D54</f>
        <v>0</v>
      </c>
      <c r="E61" s="222">
        <f>E54</f>
        <v>0</v>
      </c>
      <c r="F61" s="223">
        <f>A61-E61</f>
        <v>22</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22</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22</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22</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22</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22</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22</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22</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22</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F0McTgfy+TYSH+3nL26aCWRPZbQLM53mFZ+Rw9tDnhr7qfXHB9qzMMrGx58iD246p76S59eXmaT+xaXguHzqww==" saltValue="SAxmTfwxozEln15fbe7iR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17" priority="37">
      <formula>OR($C13="休暇",$C13="休日")</formula>
    </cfRule>
  </conditionalFormatting>
  <conditionalFormatting sqref="B13:B43">
    <cfRule type="expression" dxfId="316" priority="85">
      <formula>$B13="土"</formula>
    </cfRule>
    <cfRule type="expression" dxfId="315" priority="84">
      <formula>$B13="日"</formula>
    </cfRule>
  </conditionalFormatting>
  <conditionalFormatting sqref="B64 B68 F68 B71">
    <cfRule type="expression" dxfId="314" priority="35">
      <formula>OR($N$54="管理職",$N$54="裁量労働制",$N$54="固定残業制")</formula>
    </cfRule>
  </conditionalFormatting>
  <conditionalFormatting sqref="B64 B68 F68">
    <cfRule type="expression" dxfId="313" priority="3">
      <formula>OR($N$54="(大学・国研等)管理職",$N$54="(大学・国研等)裁量労働制")</formula>
    </cfRule>
  </conditionalFormatting>
  <conditionalFormatting sqref="B76">
    <cfRule type="expression" dxfId="312" priority="15">
      <formula>OR($N$54="管理職",$N$54="裁量労働制")</formula>
    </cfRule>
  </conditionalFormatting>
  <conditionalFormatting sqref="B77">
    <cfRule type="expression" dxfId="311" priority="29">
      <formula>OR($N$54="管理職",$N$54="裁量労働制")</formula>
    </cfRule>
  </conditionalFormatting>
  <conditionalFormatting sqref="B80">
    <cfRule type="expression" dxfId="310" priority="27">
      <formula>$N$54="固定残業制"</formula>
    </cfRule>
  </conditionalFormatting>
  <conditionalFormatting sqref="B83 B87 B90">
    <cfRule type="expression" dxfId="309" priority="24">
      <formula>$N$54="固定残業制"</formula>
    </cfRule>
  </conditionalFormatting>
  <conditionalFormatting sqref="B84 B88 B91">
    <cfRule type="expression" dxfId="308" priority="21">
      <formula>$N$54="固定残業制"</formula>
    </cfRule>
  </conditionalFormatting>
  <conditionalFormatting sqref="B65:C65 B69:C69 F69 B72:C72 B78:C78">
    <cfRule type="expression" dxfId="307" priority="9">
      <formula>OR($N$54="管理職",$N$54="裁量労働制")</formula>
    </cfRule>
  </conditionalFormatting>
  <conditionalFormatting sqref="B65:C65 B69:C69 F69 B72:C72">
    <cfRule type="expression" dxfId="306" priority="33">
      <formula>OR($N$54="管理職",$N$54="裁量労働制",$N$54="固定残業制")</formula>
    </cfRule>
  </conditionalFormatting>
  <conditionalFormatting sqref="B65:C65 B69:C69 F69">
    <cfRule type="expression" dxfId="305" priority="2">
      <formula>OR($N$54="(大学・国研等)管理職",$N$54="(大学・国研等)裁量労働制")</formula>
    </cfRule>
  </conditionalFormatting>
  <conditionalFormatting sqref="B69:D69">
    <cfRule type="expression" dxfId="304" priority="7">
      <formula>OR($N$54="管理職",$N$54="裁量労働制",$N$54="固定残業制",$N$54="(大学・国研等)管理職",$N$54="(大学・国研等)裁量労働制")</formula>
    </cfRule>
  </conditionalFormatting>
  <conditionalFormatting sqref="C64 F64:O64 C68 G68:O68 C71:N71">
    <cfRule type="expression" dxfId="303" priority="14">
      <formula>OR($N$54="管理職",$N$54="裁量労働制",$N$54="固定残業制")</formula>
    </cfRule>
  </conditionalFormatting>
  <conditionalFormatting sqref="C80:L80">
    <cfRule type="expression" dxfId="302" priority="25">
      <formula>$N$54="固定残業制"</formula>
    </cfRule>
  </conditionalFormatting>
  <conditionalFormatting sqref="C83:L83 C90:N90 C87:E87">
    <cfRule type="expression" dxfId="301" priority="18">
      <formula>$N$54="固定残業制"</formula>
    </cfRule>
  </conditionalFormatting>
  <conditionalFormatting sqref="C84:L84 C88:L88 C91:N91">
    <cfRule type="expression" dxfId="300" priority="19">
      <formula>$N$54="固定残業制"</formula>
    </cfRule>
  </conditionalFormatting>
  <conditionalFormatting sqref="C76:N76">
    <cfRule type="expression" dxfId="299" priority="34">
      <formula>OR($N$54="管理職",$N$54="裁量労働制")</formula>
    </cfRule>
  </conditionalFormatting>
  <conditionalFormatting sqref="C78:N78">
    <cfRule type="expression" dxfId="298" priority="32">
      <formula>OR($N$54="管理職",$N$54="裁量労働制")</formula>
    </cfRule>
  </conditionalFormatting>
  <conditionalFormatting sqref="C64:O64 C68 G68:O68">
    <cfRule type="expression" dxfId="297" priority="12">
      <formula>OR($N$54="管理職",$N$54="裁量労働制",$N$54="固定残業制",$N$54="(大学・国研等)管理職",$N$54="(大学・国研等)裁量労働制")</formula>
    </cfRule>
  </conditionalFormatting>
  <conditionalFormatting sqref="D65">
    <cfRule type="expression" dxfId="296" priority="1">
      <formula>OR($N$54="(大学・国研等)管理職",$N$54="(大学・国研等)裁量労働制")</formula>
    </cfRule>
  </conditionalFormatting>
  <conditionalFormatting sqref="D65:O65 C69 G69:O69 C72:N72">
    <cfRule type="expression" dxfId="295" priority="11">
      <formula>OR($N$54="管理職",$N$54="裁量労働制",$N$54="固定残業制")</formula>
    </cfRule>
  </conditionalFormatting>
  <conditionalFormatting sqref="D65:O65 C69 G69:O69">
    <cfRule type="expression" dxfId="294" priority="5">
      <formula>OR($N$54="(大学・国研等)管理職",$N$54="(大学・国研等)裁量労働制")</formula>
    </cfRule>
  </conditionalFormatting>
  <conditionalFormatting sqref="E10:F10">
    <cfRule type="expression" dxfId="293" priority="75">
      <formula>OR(I9="管理職/高プロ",I9="固定残業代有",I9="(大学・国研等)管理職/高プロ")</formula>
    </cfRule>
  </conditionalFormatting>
  <conditionalFormatting sqref="F83:L83 H90:N90">
    <cfRule type="expression" dxfId="292" priority="6">
      <formula>$N$54="固定残業制"</formula>
    </cfRule>
  </conditionalFormatting>
  <conditionalFormatting sqref="F87:L87">
    <cfRule type="expression" dxfId="291" priority="20">
      <formula>$N$54="固定残業制"</formula>
    </cfRule>
  </conditionalFormatting>
  <conditionalFormatting sqref="F77:N77">
    <cfRule type="expression" dxfId="290" priority="16">
      <formula>OR($N$54="管理職",$N$54="裁量労働制")</formula>
    </cfRule>
  </conditionalFormatting>
  <conditionalFormatting sqref="G10">
    <cfRule type="expression" dxfId="289" priority="80">
      <formula>OR($I$9="管理職/高プロ",$I$9="固定残業代有",$I$9="(大学・国研等)管理職/高プロ")</formula>
    </cfRule>
  </conditionalFormatting>
  <conditionalFormatting sqref="H2">
    <cfRule type="expression" dxfId="288" priority="78">
      <formula>COUNTA($F$1)=1</formula>
    </cfRule>
  </conditionalFormatting>
  <conditionalFormatting sqref="H10">
    <cfRule type="expression" dxfId="287" priority="73">
      <formula>OR($I$9="管理職/高プロ",$I$9="裁量",$I$9="固定残業代有",$I$9="(大学・国研等)裁量")</formula>
    </cfRule>
  </conditionalFormatting>
  <conditionalFormatting sqref="I9:J9">
    <cfRule type="expression" dxfId="286" priority="81">
      <formula>COUNTA($F$1)=1</formula>
    </cfRule>
  </conditionalFormatting>
  <conditionalFormatting sqref="I1:M1">
    <cfRule type="expression" dxfId="285" priority="83">
      <formula>$I$1&lt;&gt;"-"</formula>
    </cfRule>
  </conditionalFormatting>
  <conditionalFormatting sqref="J10">
    <cfRule type="expression" dxfId="284" priority="74">
      <formula>OR($I$9="管理職/高プロ",$I$9="裁量",$I$9="固定残業代有",$I$9="(大学・国研等)裁量")</formula>
    </cfRule>
  </conditionalFormatting>
  <conditionalFormatting sqref="K10">
    <cfRule type="expression" dxfId="283" priority="76">
      <formula>OR($I$9="裁量",$I$9="固定残業代有",$I$9="(大学・国研等)裁量")</formula>
    </cfRule>
  </conditionalFormatting>
  <conditionalFormatting sqref="M80">
    <cfRule type="expression" dxfId="282" priority="26">
      <formula>$N$54="固定残業制"</formula>
    </cfRule>
  </conditionalFormatting>
  <conditionalFormatting sqref="M83 M87 O90">
    <cfRule type="expression" dxfId="281" priority="23">
      <formula>$N$54="固定残業制"</formula>
    </cfRule>
  </conditionalFormatting>
  <conditionalFormatting sqref="M84 M88 O91">
    <cfRule type="expression" dxfId="280" priority="22">
      <formula>$N$54="固定残業制"</formula>
    </cfRule>
  </conditionalFormatting>
  <conditionalFormatting sqref="N10">
    <cfRule type="expression" dxfId="279" priority="82">
      <formula>OR($I$9="裁量",$I$9="固定残業代有",$I$9="(大学・国研等)裁量")</formula>
    </cfRule>
  </conditionalFormatting>
  <conditionalFormatting sqref="O10">
    <cfRule type="expression" dxfId="278" priority="86">
      <formula>OR($H$2="あり",$Q$2="あり")</formula>
    </cfRule>
  </conditionalFormatting>
  <conditionalFormatting sqref="O76">
    <cfRule type="expression" dxfId="277" priority="31">
      <formula>OR($N$54="管理職",$N$54="裁量労働制")</formula>
    </cfRule>
  </conditionalFormatting>
  <conditionalFormatting sqref="O77">
    <cfRule type="expression" dxfId="276" priority="10">
      <formula>OR(,$N$54="管理職",$N$54="裁量労働制")</formula>
    </cfRule>
  </conditionalFormatting>
  <conditionalFormatting sqref="O78">
    <cfRule type="expression" dxfId="275" priority="28">
      <formula>OR($N$54="管理職",$N$54="裁量労働制")</formula>
    </cfRule>
  </conditionalFormatting>
  <conditionalFormatting sqref="O80 O84 O88">
    <cfRule type="expression" dxfId="274" priority="17">
      <formula>$N$54="固定残業制"</formula>
    </cfRule>
  </conditionalFormatting>
  <conditionalFormatting sqref="P64 D68 O68:P68">
    <cfRule type="expression" dxfId="273" priority="4">
      <formula>OR($N$54="(大学・国研等)管理職",$N$54="(大学・国研等)裁量労働制")</formula>
    </cfRule>
  </conditionalFormatting>
  <conditionalFormatting sqref="P64 D68 P68 O71">
    <cfRule type="expression" dxfId="272" priority="13">
      <formula>OR($N$54="管理職",$N$54="裁量労働制",$N$54="固定残業制")</formula>
    </cfRule>
  </conditionalFormatting>
  <conditionalFormatting sqref="P65 P69 O72">
    <cfRule type="expression" dxfId="271" priority="8">
      <formula>OR($N$54="管理職",$N$54="裁量労働制",$N$54="固定残業制")</formula>
    </cfRule>
  </conditionalFormatting>
  <conditionalFormatting sqref="P65 P69">
    <cfRule type="expression" dxfId="270" priority="30">
      <formula>OR($N$54="管理職",$N$54="裁量労働制",$N$54="(大学・国研等)管理職",$N$54="(大学・国研等)裁量労働制")</formula>
    </cfRule>
  </conditionalFormatting>
  <conditionalFormatting sqref="Q2">
    <cfRule type="expression" dxfId="269" priority="79">
      <formula>COUNTA($F$1)=1</formula>
    </cfRule>
  </conditionalFormatting>
  <conditionalFormatting sqref="Q10">
    <cfRule type="expression" dxfId="268" priority="87">
      <formula>OR($H$2="あり",$Q$2="あり")</formula>
    </cfRule>
  </conditionalFormatting>
  <conditionalFormatting sqref="AI1">
    <cfRule type="expression" dxfId="266" priority="89">
      <formula>COUNTIF(AI2:AI26,"○")=COUNTA($AH$2:$AH$26)</formula>
    </cfRule>
  </conditionalFormatting>
  <dataValidations count="8">
    <dataValidation type="custom" allowBlank="1" showInputMessage="1" showErrorMessage="1" sqref="I20" xr:uid="{5ECE0794-A6EA-4860-8138-F493D035B828}">
      <formula1>IF($C20="休日",I20="",I20&gt;"*")</formula1>
    </dataValidation>
    <dataValidation type="list" allowBlank="1" showInputMessage="1" showErrorMessage="1" sqref="H2 Q2" xr:uid="{1A76DCDC-A9A1-45AD-9BE0-DF13392D69EF}">
      <formula1>"あり,なし"</formula1>
    </dataValidation>
    <dataValidation type="list" allowBlank="1" showInputMessage="1" showErrorMessage="1" sqref="F1:H1" xr:uid="{AB76054A-DC5A-4AC8-8520-DF563D16AFA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25BB42BD-1B11-4684-A480-320C981026C5}">
      <formula1>0</formula1>
    </dataValidation>
    <dataValidation type="time" allowBlank="1" showInputMessage="1" showErrorMessage="1" errorTitle="時刻を入力してください。" error="0:00から23:59までの時刻が入力できます。" sqref="H13:H43 F13:F43 D13:D43" xr:uid="{36150AB4-AECE-4E6F-85A9-12C562EDCB7D}">
      <formula1>0</formula1>
      <formula2>0.999988425925926</formula2>
    </dataValidation>
    <dataValidation type="list" allowBlank="1" showInputMessage="1" showErrorMessage="1" sqref="N55:P55" xr:uid="{41C344F2-6743-4F3E-B602-0A44906A4A60}">
      <formula1>"管理職,裁量労働制,固定残業制,一般従業員,エフォート"</formula1>
    </dataValidation>
    <dataValidation type="list" imeMode="on" allowBlank="1" sqref="I9:J9" xr:uid="{4B275E2E-06AC-490F-8DFA-53D65DF1FA34}">
      <formula1>"通常勤務,管理職/高プロ,裁量,固定残業代有,出向,(大学・国研等)管理職/高プロ,(大学・国研等)裁量,その他"</formula1>
    </dataValidation>
    <dataValidation type="list" allowBlank="1" showInputMessage="1" showErrorMessage="1" sqref="C13:C43" xr:uid="{2D96D2D3-CF7C-4608-B34A-994C87B687BF}">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38C8774-830C-403E-B57A-3A8CD33899B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8CFC1D7C-A030-4673-B08A-BF29643C90C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597E-A113-4D6F-A619-64EF34B7D5AE}">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172</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18</v>
      </c>
      <c r="C10" s="399" t="str">
        <f>"←稼働"&amp;F54&amp;"日
 + "&amp;"休暇"&amp;E54&amp;"日"</f>
        <v>←稼働18日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45962</v>
      </c>
      <c r="B13" s="45" t="str">
        <f>TEXT(A13,"aaa")</f>
        <v>土</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45963</v>
      </c>
      <c r="B14" s="46" t="str">
        <f>TEXT(A14,"aaa")</f>
        <v>日</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45964</v>
      </c>
      <c r="B15" s="46" t="str">
        <f t="shared" ref="B15:B18" si="3">TEXT(A15,"aaa")</f>
        <v>月</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45965</v>
      </c>
      <c r="B16" s="46" t="str">
        <f t="shared" si="3"/>
        <v>火</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45966</v>
      </c>
      <c r="B17" s="46" t="str">
        <f t="shared" si="3"/>
        <v>水</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45967</v>
      </c>
      <c r="B18" s="47" t="str">
        <f t="shared" si="3"/>
        <v>木</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45968</v>
      </c>
      <c r="B19" s="47" t="str">
        <f>TEXT(A19,"aaa")</f>
        <v>金</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45969</v>
      </c>
      <c r="B20" s="46" t="str">
        <f>TEXT(A20,"aaa")</f>
        <v>土</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45970</v>
      </c>
      <c r="B21" s="46" t="str">
        <f t="shared" ref="B21:B43" si="6">TEXT(A21,"aaa")</f>
        <v>日</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45971</v>
      </c>
      <c r="B22" s="46" t="str">
        <f t="shared" si="6"/>
        <v>月</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45972</v>
      </c>
      <c r="B23" s="46" t="str">
        <f t="shared" si="6"/>
        <v>火</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45973</v>
      </c>
      <c r="B24" s="46" t="str">
        <f t="shared" si="6"/>
        <v>水</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45974</v>
      </c>
      <c r="B25" s="46" t="str">
        <f t="shared" si="6"/>
        <v>木</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45975</v>
      </c>
      <c r="B26" s="46" t="str">
        <f t="shared" si="6"/>
        <v>金</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45976</v>
      </c>
      <c r="B27" s="46" t="str">
        <f t="shared" si="6"/>
        <v>土</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45977</v>
      </c>
      <c r="B28" s="46" t="str">
        <f t="shared" si="6"/>
        <v>日</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45978</v>
      </c>
      <c r="B29" s="46" t="str">
        <f t="shared" si="6"/>
        <v>月</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45979</v>
      </c>
      <c r="B30" s="46" t="str">
        <f t="shared" si="6"/>
        <v>火</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45980</v>
      </c>
      <c r="B31" s="46" t="str">
        <f t="shared" si="6"/>
        <v>水</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45981</v>
      </c>
      <c r="B32" s="46" t="str">
        <f t="shared" si="6"/>
        <v>木</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45982</v>
      </c>
      <c r="B33" s="46" t="str">
        <f t="shared" si="6"/>
        <v>金</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45983</v>
      </c>
      <c r="B34" s="46" t="str">
        <f t="shared" si="6"/>
        <v>土</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45984</v>
      </c>
      <c r="B35" s="46" t="str">
        <f t="shared" si="6"/>
        <v>日</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45985</v>
      </c>
      <c r="B36" s="46" t="str">
        <f t="shared" si="6"/>
        <v>月</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45986</v>
      </c>
      <c r="B37" s="46" t="str">
        <f t="shared" si="6"/>
        <v>火</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45987</v>
      </c>
      <c r="B38" s="46" t="str">
        <f t="shared" si="6"/>
        <v>水</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45988</v>
      </c>
      <c r="B39" s="46" t="str">
        <f t="shared" si="6"/>
        <v>木</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45989</v>
      </c>
      <c r="B40" s="46" t="str">
        <f t="shared" si="6"/>
        <v>金</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45990</v>
      </c>
      <c r="B41" s="46" t="str">
        <f t="shared" si="6"/>
        <v>土</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45991</v>
      </c>
      <c r="B42" s="46" t="str">
        <f t="shared" si="6"/>
        <v>日</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18</v>
      </c>
      <c r="B54" s="221">
        <f>G10</f>
        <v>0</v>
      </c>
      <c r="C54" s="221"/>
      <c r="D54" s="222">
        <f>N10</f>
        <v>0</v>
      </c>
      <c r="E54" s="222">
        <f>COUNTIF($C$13:$C$43,"休暇")</f>
        <v>0</v>
      </c>
      <c r="F54" s="223">
        <f>A54-E54</f>
        <v>18</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18</v>
      </c>
      <c r="B56" s="221">
        <f>B54</f>
        <v>0</v>
      </c>
      <c r="C56" s="221"/>
      <c r="D56" s="231"/>
      <c r="E56" s="222">
        <f>E54</f>
        <v>0</v>
      </c>
      <c r="F56" s="223">
        <f>A56-E56</f>
        <v>18</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18</v>
      </c>
      <c r="B57" s="221">
        <f>B54</f>
        <v>0</v>
      </c>
      <c r="C57" s="221"/>
      <c r="D57" s="232">
        <f>D54</f>
        <v>0</v>
      </c>
      <c r="E57" s="222">
        <f>E54</f>
        <v>0</v>
      </c>
      <c r="F57" s="223">
        <f>A57-E57</f>
        <v>18</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18</v>
      </c>
      <c r="B58" s="221">
        <f>B54</f>
        <v>0</v>
      </c>
      <c r="C58" s="221"/>
      <c r="D58" s="232">
        <f>D54</f>
        <v>0</v>
      </c>
      <c r="E58" s="222">
        <f>E54</f>
        <v>0</v>
      </c>
      <c r="F58" s="223">
        <f>A58-E58</f>
        <v>18</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18</v>
      </c>
      <c r="B60" s="221">
        <f>B54</f>
        <v>0</v>
      </c>
      <c r="C60" s="221"/>
      <c r="D60" s="232"/>
      <c r="E60" s="222">
        <f>E54</f>
        <v>0</v>
      </c>
      <c r="F60" s="223">
        <f>A60-E60</f>
        <v>18</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18</v>
      </c>
      <c r="B61" s="221">
        <f>B54</f>
        <v>0</v>
      </c>
      <c r="C61" s="221"/>
      <c r="D61" s="232">
        <f>D54</f>
        <v>0</v>
      </c>
      <c r="E61" s="222">
        <f>E54</f>
        <v>0</v>
      </c>
      <c r="F61" s="223">
        <f>A61-E61</f>
        <v>18</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18</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18</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18</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18</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18</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18</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18</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18</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TEmXXzmDfa+d9REPpiYyuLnpkT8crsICb+FxA+zYfe6ZDeFDtrvlH01Mdg3X04tyUaaHwJpGzZGH7QHnURB9Iw==" saltValue="oE7kUVuSgOKxoWgaQxwGQ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64" priority="37">
      <formula>OR($C13="休暇",$C13="休日")</formula>
    </cfRule>
  </conditionalFormatting>
  <conditionalFormatting sqref="B13:B43">
    <cfRule type="expression" dxfId="263" priority="85">
      <formula>$B13="土"</formula>
    </cfRule>
    <cfRule type="expression" dxfId="262" priority="84">
      <formula>$B13="日"</formula>
    </cfRule>
  </conditionalFormatting>
  <conditionalFormatting sqref="B64 B68 F68 B71">
    <cfRule type="expression" dxfId="261" priority="35">
      <formula>OR($N$54="管理職",$N$54="裁量労働制",$N$54="固定残業制")</formula>
    </cfRule>
  </conditionalFormatting>
  <conditionalFormatting sqref="B64 B68 F68">
    <cfRule type="expression" dxfId="260" priority="3">
      <formula>OR($N$54="(大学・国研等)管理職",$N$54="(大学・国研等)裁量労働制")</formula>
    </cfRule>
  </conditionalFormatting>
  <conditionalFormatting sqref="B76">
    <cfRule type="expression" dxfId="259" priority="15">
      <formula>OR($N$54="管理職",$N$54="裁量労働制")</formula>
    </cfRule>
  </conditionalFormatting>
  <conditionalFormatting sqref="B77">
    <cfRule type="expression" dxfId="258" priority="29">
      <formula>OR($N$54="管理職",$N$54="裁量労働制")</formula>
    </cfRule>
  </conditionalFormatting>
  <conditionalFormatting sqref="B80">
    <cfRule type="expression" dxfId="257" priority="27">
      <formula>$N$54="固定残業制"</formula>
    </cfRule>
  </conditionalFormatting>
  <conditionalFormatting sqref="B83 B87 B90">
    <cfRule type="expression" dxfId="256" priority="24">
      <formula>$N$54="固定残業制"</formula>
    </cfRule>
  </conditionalFormatting>
  <conditionalFormatting sqref="B84 B88 B91">
    <cfRule type="expression" dxfId="255" priority="21">
      <formula>$N$54="固定残業制"</formula>
    </cfRule>
  </conditionalFormatting>
  <conditionalFormatting sqref="B65:C65 B69:C69 F69 B72:C72 B78:C78">
    <cfRule type="expression" dxfId="254" priority="9">
      <formula>OR($N$54="管理職",$N$54="裁量労働制")</formula>
    </cfRule>
  </conditionalFormatting>
  <conditionalFormatting sqref="B65:C65 B69:C69 F69 B72:C72">
    <cfRule type="expression" dxfId="253" priority="33">
      <formula>OR($N$54="管理職",$N$54="裁量労働制",$N$54="固定残業制")</formula>
    </cfRule>
  </conditionalFormatting>
  <conditionalFormatting sqref="B65:C65 B69:C69 F69">
    <cfRule type="expression" dxfId="252" priority="2">
      <formula>OR($N$54="(大学・国研等)管理職",$N$54="(大学・国研等)裁量労働制")</formula>
    </cfRule>
  </conditionalFormatting>
  <conditionalFormatting sqref="B69:D69">
    <cfRule type="expression" dxfId="251" priority="7">
      <formula>OR($N$54="管理職",$N$54="裁量労働制",$N$54="固定残業制",$N$54="(大学・国研等)管理職",$N$54="(大学・国研等)裁量労働制")</formula>
    </cfRule>
  </conditionalFormatting>
  <conditionalFormatting sqref="C64 F64:O64 C68 G68:O68 C71:N71">
    <cfRule type="expression" dxfId="250" priority="14">
      <formula>OR($N$54="管理職",$N$54="裁量労働制",$N$54="固定残業制")</formula>
    </cfRule>
  </conditionalFormatting>
  <conditionalFormatting sqref="C80:L80">
    <cfRule type="expression" dxfId="249" priority="25">
      <formula>$N$54="固定残業制"</formula>
    </cfRule>
  </conditionalFormatting>
  <conditionalFormatting sqref="C83:L83 C90:N90 C87:E87">
    <cfRule type="expression" dxfId="248" priority="18">
      <formula>$N$54="固定残業制"</formula>
    </cfRule>
  </conditionalFormatting>
  <conditionalFormatting sqref="C84:L84 C88:L88 C91:N91">
    <cfRule type="expression" dxfId="247" priority="19">
      <formula>$N$54="固定残業制"</formula>
    </cfRule>
  </conditionalFormatting>
  <conditionalFormatting sqref="C76:N76">
    <cfRule type="expression" dxfId="246" priority="34">
      <formula>OR($N$54="管理職",$N$54="裁量労働制")</formula>
    </cfRule>
  </conditionalFormatting>
  <conditionalFormatting sqref="C78:N78">
    <cfRule type="expression" dxfId="245" priority="32">
      <formula>OR($N$54="管理職",$N$54="裁量労働制")</formula>
    </cfRule>
  </conditionalFormatting>
  <conditionalFormatting sqref="C64:O64 C68 G68:O68">
    <cfRule type="expression" dxfId="244" priority="12">
      <formula>OR($N$54="管理職",$N$54="裁量労働制",$N$54="固定残業制",$N$54="(大学・国研等)管理職",$N$54="(大学・国研等)裁量労働制")</formula>
    </cfRule>
  </conditionalFormatting>
  <conditionalFormatting sqref="D65">
    <cfRule type="expression" dxfId="243" priority="1">
      <formula>OR($N$54="(大学・国研等)管理職",$N$54="(大学・国研等)裁量労働制")</formula>
    </cfRule>
  </conditionalFormatting>
  <conditionalFormatting sqref="D65:O65 C69 G69:O69 C72:N72">
    <cfRule type="expression" dxfId="242" priority="11">
      <formula>OR($N$54="管理職",$N$54="裁量労働制",$N$54="固定残業制")</formula>
    </cfRule>
  </conditionalFormatting>
  <conditionalFormatting sqref="D65:O65 C69 G69:O69">
    <cfRule type="expression" dxfId="241" priority="5">
      <formula>OR($N$54="(大学・国研等)管理職",$N$54="(大学・国研等)裁量労働制")</formula>
    </cfRule>
  </conditionalFormatting>
  <conditionalFormatting sqref="E10:F10">
    <cfRule type="expression" dxfId="240" priority="75">
      <formula>OR(I9="管理職/高プロ",I9="固定残業代有",I9="(大学・国研等)管理職/高プロ")</formula>
    </cfRule>
  </conditionalFormatting>
  <conditionalFormatting sqref="F83:L83 H90:N90">
    <cfRule type="expression" dxfId="239" priority="6">
      <formula>$N$54="固定残業制"</formula>
    </cfRule>
  </conditionalFormatting>
  <conditionalFormatting sqref="F87:L87">
    <cfRule type="expression" dxfId="238" priority="20">
      <formula>$N$54="固定残業制"</formula>
    </cfRule>
  </conditionalFormatting>
  <conditionalFormatting sqref="F77:N77">
    <cfRule type="expression" dxfId="237" priority="16">
      <formula>OR($N$54="管理職",$N$54="裁量労働制")</formula>
    </cfRule>
  </conditionalFormatting>
  <conditionalFormatting sqref="G10">
    <cfRule type="expression" dxfId="236" priority="80">
      <formula>OR($I$9="管理職/高プロ",$I$9="固定残業代有",$I$9="(大学・国研等)管理職/高プロ")</formula>
    </cfRule>
  </conditionalFormatting>
  <conditionalFormatting sqref="H2">
    <cfRule type="expression" dxfId="235" priority="78">
      <formula>COUNTA($F$1)=1</formula>
    </cfRule>
  </conditionalFormatting>
  <conditionalFormatting sqref="H10">
    <cfRule type="expression" dxfId="234" priority="73">
      <formula>OR($I$9="管理職/高プロ",$I$9="裁量",$I$9="固定残業代有",$I$9="(大学・国研等)裁量")</formula>
    </cfRule>
  </conditionalFormatting>
  <conditionalFormatting sqref="I9:J9">
    <cfRule type="expression" dxfId="233" priority="81">
      <formula>COUNTA($F$1)=1</formula>
    </cfRule>
  </conditionalFormatting>
  <conditionalFormatting sqref="I1:M1">
    <cfRule type="expression" dxfId="232" priority="83">
      <formula>$I$1&lt;&gt;"-"</formula>
    </cfRule>
  </conditionalFormatting>
  <conditionalFormatting sqref="J10">
    <cfRule type="expression" dxfId="231" priority="74">
      <formula>OR($I$9="管理職/高プロ",$I$9="裁量",$I$9="固定残業代有",$I$9="(大学・国研等)裁量")</formula>
    </cfRule>
  </conditionalFormatting>
  <conditionalFormatting sqref="K10">
    <cfRule type="expression" dxfId="230" priority="76">
      <formula>OR($I$9="裁量",$I$9="固定残業代有",$I$9="(大学・国研等)裁量")</formula>
    </cfRule>
  </conditionalFormatting>
  <conditionalFormatting sqref="M80">
    <cfRule type="expression" dxfId="229" priority="26">
      <formula>$N$54="固定残業制"</formula>
    </cfRule>
  </conditionalFormatting>
  <conditionalFormatting sqref="M83 M87 O90">
    <cfRule type="expression" dxfId="228" priority="23">
      <formula>$N$54="固定残業制"</formula>
    </cfRule>
  </conditionalFormatting>
  <conditionalFormatting sqref="M84 M88 O91">
    <cfRule type="expression" dxfId="227" priority="22">
      <formula>$N$54="固定残業制"</formula>
    </cfRule>
  </conditionalFormatting>
  <conditionalFormatting sqref="N10">
    <cfRule type="expression" dxfId="226" priority="82">
      <formula>OR($I$9="裁量",$I$9="固定残業代有",$I$9="(大学・国研等)裁量")</formula>
    </cfRule>
  </conditionalFormatting>
  <conditionalFormatting sqref="O10">
    <cfRule type="expression" dxfId="225" priority="86">
      <formula>OR($H$2="あり",$Q$2="あり")</formula>
    </cfRule>
  </conditionalFormatting>
  <conditionalFormatting sqref="O76">
    <cfRule type="expression" dxfId="224" priority="31">
      <formula>OR($N$54="管理職",$N$54="裁量労働制")</formula>
    </cfRule>
  </conditionalFormatting>
  <conditionalFormatting sqref="O77">
    <cfRule type="expression" dxfId="223" priority="10">
      <formula>OR(,$N$54="管理職",$N$54="裁量労働制")</formula>
    </cfRule>
  </conditionalFormatting>
  <conditionalFormatting sqref="O78">
    <cfRule type="expression" dxfId="222" priority="28">
      <formula>OR($N$54="管理職",$N$54="裁量労働制")</formula>
    </cfRule>
  </conditionalFormatting>
  <conditionalFormatting sqref="O80 O84 O88">
    <cfRule type="expression" dxfId="221" priority="17">
      <formula>$N$54="固定残業制"</formula>
    </cfRule>
  </conditionalFormatting>
  <conditionalFormatting sqref="P64 D68 O68:P68">
    <cfRule type="expression" dxfId="220" priority="4">
      <formula>OR($N$54="(大学・国研等)管理職",$N$54="(大学・国研等)裁量労働制")</formula>
    </cfRule>
  </conditionalFormatting>
  <conditionalFormatting sqref="P64 D68 P68 O71">
    <cfRule type="expression" dxfId="219" priority="13">
      <formula>OR($N$54="管理職",$N$54="裁量労働制",$N$54="固定残業制")</formula>
    </cfRule>
  </conditionalFormatting>
  <conditionalFormatting sqref="P65 P69 O72">
    <cfRule type="expression" dxfId="218" priority="8">
      <formula>OR($N$54="管理職",$N$54="裁量労働制",$N$54="固定残業制")</formula>
    </cfRule>
  </conditionalFormatting>
  <conditionalFormatting sqref="P65 P69">
    <cfRule type="expression" dxfId="217" priority="30">
      <formula>OR($N$54="管理職",$N$54="裁量労働制",$N$54="(大学・国研等)管理職",$N$54="(大学・国研等)裁量労働制")</formula>
    </cfRule>
  </conditionalFormatting>
  <conditionalFormatting sqref="Q2">
    <cfRule type="expression" dxfId="216" priority="79">
      <formula>COUNTA($F$1)=1</formula>
    </cfRule>
  </conditionalFormatting>
  <conditionalFormatting sqref="Q10">
    <cfRule type="expression" dxfId="215" priority="87">
      <formula>OR($H$2="あり",$Q$2="あり")</formula>
    </cfRule>
  </conditionalFormatting>
  <conditionalFormatting sqref="AI1">
    <cfRule type="expression" dxfId="213" priority="89">
      <formula>COUNTIF(AI2:AI26,"○")=COUNTA($AH$2:$AH$26)</formula>
    </cfRule>
  </conditionalFormatting>
  <dataValidations count="8">
    <dataValidation type="custom" allowBlank="1" showInputMessage="1" showErrorMessage="1" sqref="I20" xr:uid="{1C55ABF4-0151-4787-8524-C3F476FB3C10}">
      <formula1>IF($C20="休日",I20="",I20&gt;"*")</formula1>
    </dataValidation>
    <dataValidation type="list" allowBlank="1" showInputMessage="1" showErrorMessage="1" sqref="C13:C43" xr:uid="{D768770E-7B6B-4C20-AC81-85C7EE4786C2}">
      <formula1>$AP$4:$AP$7</formula1>
    </dataValidation>
    <dataValidation type="list" imeMode="on" allowBlank="1" sqref="I9:J9" xr:uid="{49200F5A-DAAE-4EE4-9961-28CDC53B5E60}">
      <formula1>"通常勤務,管理職/高プロ,裁量,固定残業代有,出向,(大学・国研等)管理職/高プロ,(大学・国研等)裁量,その他"</formula1>
    </dataValidation>
    <dataValidation type="list" allowBlank="1" showInputMessage="1" showErrorMessage="1" sqref="N55:P55" xr:uid="{232BBC08-B6A1-4F9C-A962-612F8D1F861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82805675-57BE-4C5E-8ED5-8FF7B7A6CFA8}">
      <formula1>0</formula1>
      <formula2>0.999988425925926</formula2>
    </dataValidation>
    <dataValidation type="time" operator="greaterThan" allowBlank="1" showInputMessage="1" showErrorMessage="1" errorTitle="時刻を入力して下さい。" error="0:01以上の時刻を入力して下さい。" sqref="G13:G43 E13:E43" xr:uid="{BB581270-288F-4F8D-8E34-0CDE6D9AD3D4}">
      <formula1>0</formula1>
    </dataValidation>
    <dataValidation type="list" allowBlank="1" showInputMessage="1" showErrorMessage="1" sqref="F1:H1" xr:uid="{67F57B6C-F767-49DA-972B-A928981C9CB4}">
      <formula1>"委託業務従事日誌,助成事業従事日誌"</formula1>
    </dataValidation>
    <dataValidation type="list" allowBlank="1" showInputMessage="1" showErrorMessage="1" sqref="H2 Q2" xr:uid="{24D7F968-1277-40AE-A286-1E20A33F925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C29EDC7E-F2A4-4FD9-A7A1-3EF82591ABED}">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4F0A864A-E0C4-45A2-8D47-6BCFA957B2C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F2A0-F25B-4224-80F8-2C447D8043A3}">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104" customWidth="1" collapsed="1"/>
    <col min="39" max="40" width="10.625" style="104" customWidth="1"/>
    <col min="41" max="44" width="7.625" style="1" hidden="1" customWidth="1" outlineLevel="1"/>
    <col min="45" max="45" width="6.625" style="1" hidden="1" customWidth="1" outlineLevel="1"/>
    <col min="46" max="46" width="10.625" style="104" customWidth="1" collapsed="1"/>
    <col min="47" max="104" width="10.625" style="104" customWidth="1"/>
    <col min="105" max="16384" width="9" style="1"/>
  </cols>
  <sheetData>
    <row r="1" spans="1:104" ht="17.100000000000001" customHeight="1" thickBot="1">
      <c r="A1" s="448" t="s">
        <v>173</v>
      </c>
      <c r="B1" s="449"/>
      <c r="C1" s="449"/>
      <c r="D1" s="449"/>
      <c r="E1" s="449"/>
      <c r="F1" s="450" t="s">
        <v>110</v>
      </c>
      <c r="G1" s="451"/>
      <c r="H1" s="451"/>
      <c r="I1" s="452" t="str">
        <f>IF(AI1="エラーなし","-","コメント(S列)をご確認ください。")</f>
        <v>コメント(S列)をご確認ください。</v>
      </c>
      <c r="J1" s="453"/>
      <c r="K1" s="453"/>
      <c r="L1" s="453"/>
      <c r="M1" s="453"/>
      <c r="N1" s="34" t="str">
        <f>IF($F$1="委託業務従事日誌","契約管理番号：","事業番号：")</f>
        <v>契約管理番号：</v>
      </c>
      <c r="O1" s="408" t="s">
        <v>162</v>
      </c>
      <c r="P1" s="409"/>
      <c r="Q1" s="12" t="str">
        <f>IF($F$1="委託業務従事日誌","別紙７","")</f>
        <v>別紙７</v>
      </c>
      <c r="R1" s="410" t="s">
        <v>50</v>
      </c>
      <c r="S1" s="84" t="s">
        <v>94</v>
      </c>
      <c r="T1" s="105"/>
      <c r="U1" s="79"/>
      <c r="V1" s="79"/>
      <c r="W1" s="79"/>
      <c r="X1" s="79"/>
      <c r="Y1" s="440" t="s">
        <v>77</v>
      </c>
      <c r="Z1" s="440" t="s">
        <v>78</v>
      </c>
      <c r="AA1" s="440" t="s">
        <v>79</v>
      </c>
      <c r="AB1" s="440" t="s">
        <v>80</v>
      </c>
      <c r="AC1" s="440" t="s">
        <v>83</v>
      </c>
      <c r="AD1" s="440" t="s">
        <v>81</v>
      </c>
      <c r="AE1" s="440" t="s">
        <v>82</v>
      </c>
      <c r="AF1" s="440" t="s">
        <v>127</v>
      </c>
      <c r="AG1" s="440"/>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43" t="s">
        <v>14</v>
      </c>
      <c r="B2" s="444"/>
      <c r="C2" s="444"/>
      <c r="D2" s="444"/>
      <c r="E2" s="444"/>
      <c r="F2" s="444"/>
      <c r="G2" s="444"/>
      <c r="H2" s="101"/>
      <c r="I2" s="102"/>
      <c r="J2" s="102"/>
      <c r="K2" s="102"/>
      <c r="L2" s="102"/>
      <c r="M2" s="102"/>
      <c r="N2" s="102"/>
      <c r="O2" s="102"/>
      <c r="P2" s="102" t="s">
        <v>20</v>
      </c>
      <c r="Q2" s="78"/>
      <c r="R2" s="411"/>
      <c r="S2" s="79" t="str" cm="1">
        <f t="array" ref="S2">IF(AND(AI2="○",AI3="○"),"○",_xlfn.IFS(AI2="○","",AI2="✕","✕　"&amp;AJ2&amp;"　　")&amp;_xlfn.IFS(AI3="○","",AI3="✕","✕　"&amp;AJ3))</f>
        <v>○</v>
      </c>
      <c r="T2" s="79"/>
      <c r="W2" s="79"/>
      <c r="X2" s="79"/>
      <c r="Y2" s="441"/>
      <c r="Z2" s="441"/>
      <c r="AA2" s="441"/>
      <c r="AB2" s="441"/>
      <c r="AC2" s="441"/>
      <c r="AD2" s="441"/>
      <c r="AE2" s="441"/>
      <c r="AF2" s="441"/>
      <c r="AG2" s="441"/>
      <c r="AH2" s="181" t="s">
        <v>33</v>
      </c>
      <c r="AI2" s="182" t="str">
        <f>IF(A1="","✕","○")</f>
        <v>○</v>
      </c>
      <c r="AJ2" s="77" t="s">
        <v>43</v>
      </c>
    </row>
    <row r="3" spans="1:104" ht="17.100000000000001" customHeight="1" thickBot="1">
      <c r="A3" s="445" t="str">
        <f>IF($F$1="委託業務従事日誌","委託業務の名称：","助成事業の名称：")</f>
        <v>委託業務の名称：</v>
      </c>
      <c r="B3" s="423"/>
      <c r="C3" s="423"/>
      <c r="D3" s="423"/>
      <c r="E3" s="421" t="s">
        <v>133</v>
      </c>
      <c r="F3" s="422"/>
      <c r="G3" s="422"/>
      <c r="H3" s="422"/>
      <c r="I3" s="422"/>
      <c r="J3" s="422"/>
      <c r="K3" s="422"/>
      <c r="L3" s="422"/>
      <c r="M3" s="422"/>
      <c r="N3" s="422"/>
      <c r="O3" s="422"/>
      <c r="P3" s="422"/>
      <c r="Q3" s="97"/>
      <c r="R3" s="411"/>
      <c r="S3" s="79" t="str" cm="1">
        <f t="array" ref="S3">IF(AND(AI4="○",AI5="○"),"○",_xlfn.IFS(AI4="○","",AI4="✕","✕　"&amp;AJ4&amp;"　　")&amp;_xlfn.IFS(AI5="○","",AI5="✕","✕　"&amp;AJ5))</f>
        <v>✕　“他のNEDO事業有無”が未選択。　　✕　“他の公的事業有無”が未選択。</v>
      </c>
      <c r="T3" s="79"/>
      <c r="W3" s="79"/>
      <c r="X3" s="79"/>
      <c r="Y3" s="441"/>
      <c r="Z3" s="441"/>
      <c r="AA3" s="441"/>
      <c r="AB3" s="441"/>
      <c r="AC3" s="441"/>
      <c r="AD3" s="441"/>
      <c r="AE3" s="441"/>
      <c r="AF3" s="441"/>
      <c r="AG3" s="441"/>
      <c r="AH3" s="183" t="s">
        <v>32</v>
      </c>
      <c r="AI3" s="184" t="str">
        <f>IF(O1="","✕","○")</f>
        <v>○</v>
      </c>
      <c r="AJ3" s="77" t="s">
        <v>38</v>
      </c>
      <c r="AO3" s="170" t="s">
        <v>114</v>
      </c>
      <c r="AP3" s="172" t="s">
        <v>113</v>
      </c>
      <c r="AQ3" s="3"/>
      <c r="AR3" s="3"/>
      <c r="AS3" s="3"/>
    </row>
    <row r="4" spans="1:104" ht="17.100000000000001" customHeight="1" thickBot="1">
      <c r="A4" s="446"/>
      <c r="B4" s="447"/>
      <c r="C4" s="447"/>
      <c r="D4" s="447"/>
      <c r="E4" s="421" t="s">
        <v>132</v>
      </c>
      <c r="F4" s="422"/>
      <c r="G4" s="422"/>
      <c r="H4" s="422"/>
      <c r="I4" s="422"/>
      <c r="J4" s="422"/>
      <c r="K4" s="422"/>
      <c r="L4" s="422"/>
      <c r="M4" s="422"/>
      <c r="N4" s="422"/>
      <c r="O4" s="422"/>
      <c r="P4" s="422"/>
      <c r="Q4" s="97"/>
      <c r="S4" s="79" t="str">
        <f>IF(COUNTA(E3:P5)&gt;=1,"○","✕ "&amp;AJ6)</f>
        <v>○</v>
      </c>
      <c r="T4" s="79"/>
      <c r="W4" s="79"/>
      <c r="X4" s="79"/>
      <c r="Y4" s="441"/>
      <c r="Z4" s="441"/>
      <c r="AA4" s="441"/>
      <c r="AB4" s="441"/>
      <c r="AC4" s="441"/>
      <c r="AD4" s="441"/>
      <c r="AE4" s="441"/>
      <c r="AF4" s="441"/>
      <c r="AG4" s="441"/>
      <c r="AH4" s="183" t="s">
        <v>31</v>
      </c>
      <c r="AI4" s="184" t="str" cm="1">
        <f t="array" ref="AI4">_xlfn.IFS(H2="あり","○",H2="なし","○",TRUE,"✕")</f>
        <v>✕</v>
      </c>
      <c r="AJ4" s="77" t="s">
        <v>39</v>
      </c>
      <c r="AO4" s="171">
        <f>I9</f>
        <v>0</v>
      </c>
      <c r="AP4" s="173" t="e">
        <f>VLOOKUP($AO$4,$AO$11:$AS$19,2,)</f>
        <v>#N/A</v>
      </c>
      <c r="AQ4" s="3"/>
      <c r="AR4" s="3"/>
      <c r="AS4" s="3"/>
    </row>
    <row r="5" spans="1:104" ht="17.100000000000001" customHeight="1">
      <c r="A5" s="446"/>
      <c r="B5" s="447"/>
      <c r="C5" s="447"/>
      <c r="D5" s="447"/>
      <c r="E5" s="421" t="s">
        <v>163</v>
      </c>
      <c r="F5" s="422"/>
      <c r="G5" s="422"/>
      <c r="H5" s="422"/>
      <c r="I5" s="422"/>
      <c r="J5" s="422"/>
      <c r="K5" s="422"/>
      <c r="L5" s="422"/>
      <c r="M5" s="422"/>
      <c r="N5" s="422"/>
      <c r="O5" s="422"/>
      <c r="P5" s="422"/>
      <c r="Q5" s="97"/>
      <c r="R5" s="81"/>
      <c r="S5" s="79"/>
      <c r="T5" s="79"/>
      <c r="U5" s="29"/>
      <c r="V5" s="29"/>
      <c r="W5" s="79"/>
      <c r="X5" s="79"/>
      <c r="Y5" s="441"/>
      <c r="Z5" s="441"/>
      <c r="AA5" s="441"/>
      <c r="AB5" s="441"/>
      <c r="AC5" s="441"/>
      <c r="AD5" s="441"/>
      <c r="AE5" s="441"/>
      <c r="AF5" s="441"/>
      <c r="AG5" s="441"/>
      <c r="AH5" s="183" t="s">
        <v>30</v>
      </c>
      <c r="AI5" s="184" t="str" cm="1">
        <f t="array" ref="AI5">_xlfn.IFS(Q2="あり","○",Q2="なし","○",TRUE,"✕")</f>
        <v>✕</v>
      </c>
      <c r="AJ5" s="77" t="s">
        <v>95</v>
      </c>
      <c r="AO5" s="160"/>
      <c r="AP5" s="174" t="e">
        <f>VLOOKUP($AO$4,$AO$11:$AS$19,3,)</f>
        <v>#N/A</v>
      </c>
      <c r="AQ5" s="3"/>
      <c r="AR5" s="3"/>
      <c r="AS5" s="3"/>
    </row>
    <row r="6" spans="1:104" ht="17.100000000000001" customHeight="1">
      <c r="A6" s="445" t="str">
        <f>IF($F$1="委託業務従事日誌","再委託等項目：","委託・共同研究項目：")</f>
        <v>再委託等項目：</v>
      </c>
      <c r="B6" s="423"/>
      <c r="C6" s="423"/>
      <c r="D6" s="423"/>
      <c r="E6" s="421" t="s">
        <v>15</v>
      </c>
      <c r="F6" s="422"/>
      <c r="G6" s="422"/>
      <c r="H6" s="422"/>
      <c r="I6" s="422"/>
      <c r="J6" s="422"/>
      <c r="K6" s="422"/>
      <c r="L6" s="422"/>
      <c r="M6" s="422"/>
      <c r="N6" s="422"/>
      <c r="O6" s="422"/>
      <c r="P6" s="422"/>
      <c r="Q6" s="97"/>
      <c r="S6" s="79"/>
      <c r="T6" s="79"/>
      <c r="W6" s="79"/>
      <c r="X6" s="79"/>
      <c r="Y6" s="441"/>
      <c r="Z6" s="441"/>
      <c r="AA6" s="441"/>
      <c r="AB6" s="441"/>
      <c r="AC6" s="441"/>
      <c r="AD6" s="441"/>
      <c r="AE6" s="441"/>
      <c r="AF6" s="441"/>
      <c r="AG6" s="441"/>
      <c r="AH6" s="183" t="s">
        <v>29</v>
      </c>
      <c r="AI6" s="184" t="str">
        <f>IF(COUNTA(E3:P5)&gt;=1,"○","✕")</f>
        <v>○</v>
      </c>
      <c r="AJ6" s="77" t="s">
        <v>40</v>
      </c>
      <c r="AO6" s="160"/>
      <c r="AP6" s="174" t="e">
        <f>VLOOKUP($AO$4,$AO$11:$AS$19,4,)</f>
        <v>#N/A</v>
      </c>
      <c r="AQ6" s="3"/>
      <c r="AR6" s="3"/>
      <c r="AS6" s="3"/>
    </row>
    <row r="7" spans="1:104" ht="17.100000000000001" customHeight="1" thickBot="1">
      <c r="A7" s="96"/>
      <c r="B7" s="103"/>
      <c r="C7" s="423" t="str">
        <f>IF($F$1="委託業務従事日誌","委託先等名称：","助成先等名称：")</f>
        <v>委託先等名称：</v>
      </c>
      <c r="D7" s="424"/>
      <c r="E7" s="421" t="s">
        <v>129</v>
      </c>
      <c r="F7" s="422"/>
      <c r="G7" s="422"/>
      <c r="H7" s="422"/>
      <c r="I7" s="422"/>
      <c r="J7" s="422"/>
      <c r="K7" s="422"/>
      <c r="L7" s="422"/>
      <c r="M7" s="422"/>
      <c r="N7" s="422"/>
      <c r="O7" s="422"/>
      <c r="P7" s="422"/>
      <c r="Q7" s="97"/>
      <c r="R7" s="80" t="s">
        <v>49</v>
      </c>
      <c r="S7" s="79" t="str" cm="1">
        <f t="array" ref="S7">IF(COUNTA(E7)&gt;=1,_xlfn.IFS(E7=" ","✕"&amp;AJ7,E7="　","✕"&amp;AJ7,TRUE,"○"),"✕"&amp;AJ7)</f>
        <v>○</v>
      </c>
      <c r="T7" s="79"/>
      <c r="U7" s="30"/>
      <c r="V7" s="30"/>
      <c r="W7" s="79"/>
      <c r="X7" s="79"/>
      <c r="Y7" s="441"/>
      <c r="Z7" s="441"/>
      <c r="AA7" s="441"/>
      <c r="AB7" s="441"/>
      <c r="AC7" s="441"/>
      <c r="AD7" s="441"/>
      <c r="AE7" s="441"/>
      <c r="AF7" s="441"/>
      <c r="AG7" s="441"/>
      <c r="AH7" s="183" t="s">
        <v>28</v>
      </c>
      <c r="AI7" s="184" t="str" cm="1">
        <f t="array" ref="AI7">IF(COUNTA(E7)&gt;=1,_xlfn.IFS(E7=" ","✕",E7="　","✕",TRUE,"○"),"✕")</f>
        <v>○</v>
      </c>
      <c r="AJ7" s="77" t="s">
        <v>74</v>
      </c>
      <c r="AO7" s="160"/>
      <c r="AP7" s="190" t="e">
        <f>VLOOKUP($AO$4,$AO$11:$AS$19,5,)</f>
        <v>#N/A</v>
      </c>
      <c r="AQ7" s="3"/>
      <c r="AR7" s="3"/>
      <c r="AS7" s="3"/>
    </row>
    <row r="8" spans="1:104" ht="17.100000000000001" customHeight="1">
      <c r="A8" s="157"/>
      <c r="B8" s="158"/>
      <c r="C8" s="442" t="s">
        <v>75</v>
      </c>
      <c r="D8" s="424"/>
      <c r="E8" s="417" t="s">
        <v>130</v>
      </c>
      <c r="F8" s="418"/>
      <c r="G8" s="418"/>
      <c r="H8" s="418"/>
      <c r="J8" s="35"/>
      <c r="K8" s="53"/>
      <c r="L8" s="53" t="str">
        <f>IF($F$1="委託業務従事日誌","業務管理者等","主任研究者等")&amp;"　所属："</f>
        <v>業務管理者等　所属：</v>
      </c>
      <c r="M8" s="53"/>
      <c r="N8" s="417" t="s">
        <v>134</v>
      </c>
      <c r="O8" s="418"/>
      <c r="P8" s="418"/>
      <c r="Q8" s="98"/>
      <c r="R8" s="80" t="s">
        <v>49</v>
      </c>
      <c r="S8" s="79" t="str" cm="1">
        <f t="array" ref="S8">_xlfn.IFS(AND(COUNTA(E8)&gt;=1,COUNTA(N8)&gt;=1),"○",TRUE,IF(COUNTA(E8)&gt;=1,"","✕ "&amp;AJ8&amp;" ")&amp;IF(COUNTA(N8)&gt;=1,"","✕ "&amp;AJ10))</f>
        <v>○</v>
      </c>
      <c r="T8" s="79"/>
      <c r="W8" s="79"/>
      <c r="X8" s="79"/>
      <c r="Y8" s="441"/>
      <c r="Z8" s="441"/>
      <c r="AA8" s="441"/>
      <c r="AB8" s="441"/>
      <c r="AC8" s="441"/>
      <c r="AD8" s="441"/>
      <c r="AE8" s="441"/>
      <c r="AF8" s="441"/>
      <c r="AG8" s="441"/>
      <c r="AH8" s="185" t="s">
        <v>97</v>
      </c>
      <c r="AI8" s="184" t="str">
        <f>IF(COUNTA(E8)&gt;=1,"○","✕")</f>
        <v>○</v>
      </c>
      <c r="AJ8" s="77" t="s">
        <v>96</v>
      </c>
      <c r="AO8" s="160"/>
      <c r="AP8" s="191"/>
      <c r="AQ8" s="3"/>
      <c r="AR8" s="3"/>
      <c r="AS8" s="3"/>
    </row>
    <row r="9" spans="1:104" ht="21" customHeight="1">
      <c r="A9" s="412" t="s">
        <v>107</v>
      </c>
      <c r="B9" s="158"/>
      <c r="C9" s="108"/>
      <c r="D9" s="106" t="s">
        <v>3</v>
      </c>
      <c r="E9" s="417" t="s">
        <v>177</v>
      </c>
      <c r="F9" s="417"/>
      <c r="G9" s="417"/>
      <c r="H9" s="417"/>
      <c r="I9" s="419"/>
      <c r="J9" s="420"/>
      <c r="K9" s="52"/>
      <c r="L9" s="52" t="s">
        <v>6</v>
      </c>
      <c r="M9" s="52"/>
      <c r="N9" s="417" t="s">
        <v>131</v>
      </c>
      <c r="O9" s="418"/>
      <c r="P9" s="418"/>
      <c r="Q9" s="98"/>
      <c r="R9" s="80" t="s">
        <v>49</v>
      </c>
      <c r="S9" s="79" t="str" cm="1">
        <f t="array" ref="S9">_xlfn.IFS(AND(COUNTA(E9)&gt;=1,COUNTA(N9)&gt;=1),"○",TRUE,IF(COUNTA(E9)&gt;=1,"","✕ "&amp;AJ9&amp;" ")&amp;IF(COUNTA(N9)&gt;=1,"","✕ "&amp;AJ11))</f>
        <v>○</v>
      </c>
      <c r="T9" s="79"/>
      <c r="W9" s="79"/>
      <c r="X9" s="79"/>
      <c r="Y9" s="441"/>
      <c r="Z9" s="441"/>
      <c r="AA9" s="441"/>
      <c r="AB9" s="441"/>
      <c r="AC9" s="441"/>
      <c r="AD9" s="441"/>
      <c r="AE9" s="441"/>
      <c r="AF9" s="441"/>
      <c r="AG9" s="441"/>
      <c r="AH9" s="183" t="s">
        <v>99</v>
      </c>
      <c r="AI9" s="184" t="str">
        <f>IF(COUNTA(E9)&gt;=1,"○","✕")</f>
        <v>○</v>
      </c>
      <c r="AJ9" s="77" t="s">
        <v>98</v>
      </c>
      <c r="AO9" s="160"/>
      <c r="AP9" s="159"/>
      <c r="AQ9" s="3"/>
      <c r="AR9" s="3"/>
      <c r="AS9" s="3"/>
    </row>
    <row r="10" spans="1:104" ht="30" customHeight="1" thickBot="1">
      <c r="A10" s="413"/>
      <c r="B10" s="69">
        <f>COUNTIF($B$13:$B$43,"月")+COUNTIF($B$13:$B$43,"火")+COUNTIF($B$13:$B$43,"水")+COUNTIF($B$13:$B$43,"木")+COUNTIF($B$13:$B$43,"金")+COUNTIF($B$13:$B$43,"土")+COUNTIF($B$13:$B$43,"日")-COUNTIF($C$13:$C$43,"休日")-COUNTIF($C$13:$C$43,"休日出勤")-COUNTIF($C$13:$C$43,"振休")-COUNTIF($C$13:$C$43,"代休")</f>
        <v>23</v>
      </c>
      <c r="C10" s="399" t="str">
        <f>"←稼働"&amp;F54&amp;"日
 + "&amp;"休暇"&amp;E54&amp;"日"</f>
        <v>←稼働23日
 + 休暇0日</v>
      </c>
      <c r="D10" s="400"/>
      <c r="E10" s="401" t="str">
        <f>IF(OR(I9="管理職/高プロ",I9="固定残業代有",I9="(大学・国研等)管理職/高プロ"),"所定労働時間                                                                                                                                                                                              (h/日)","")</f>
        <v/>
      </c>
      <c r="F10" s="402"/>
      <c r="G10" s="99"/>
      <c r="H10" s="403" t="str" cm="1">
        <f t="array" ref="H10">_xlfn.IFS(OR(N54="管理職",N54="裁量労働制",N54="固定残業制"),"時間休(h/月)",OR(N54="(大学・国研等)裁量労働制"),"給与支給上の休日労働時間(h/月)",TRUE,"")</f>
        <v/>
      </c>
      <c r="I10" s="404"/>
      <c r="J10" s="107"/>
      <c r="K10" s="403" t="str" cm="1">
        <f t="array" ref="K10">_xlfn.IFS(OR(N54="裁量労働制",N54="(大学・国研等)裁量労働制"),"労基提出した協定上
の みなし時間(h/日)",N54="固定残業制","雇用契約に記載の
固定残業時間(h/月)",TRUE,"")</f>
        <v/>
      </c>
      <c r="L10" s="404"/>
      <c r="M10" s="404"/>
      <c r="N10" s="107"/>
      <c r="O10" s="454" t="str" cm="1">
        <f t="array" ref="O10">_xlfn.IFS(OR(H2="あり",Q2="あり"),"他の公的事業
従事(h/月)",AND(H2="なし",Q2="なし"),"",TRUE,"")</f>
        <v/>
      </c>
      <c r="P10" s="404"/>
      <c r="Q10" s="109"/>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1"/>
      <c r="AH10" s="183" t="s">
        <v>100</v>
      </c>
      <c r="AI10" s="184" t="str">
        <f>IF(COUNTA(N8)&gt;=1,"○","✕")</f>
        <v>○</v>
      </c>
      <c r="AJ10" s="77" t="s">
        <v>101</v>
      </c>
      <c r="AO10" s="93"/>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0"/>
      <c r="S11" s="110"/>
      <c r="T11" s="79"/>
      <c r="W11" s="79"/>
      <c r="X11" s="79"/>
      <c r="Y11" s="441"/>
      <c r="Z11" s="441"/>
      <c r="AA11" s="441"/>
      <c r="AB11" s="441"/>
      <c r="AC11" s="441"/>
      <c r="AD11" s="441"/>
      <c r="AE11" s="441"/>
      <c r="AF11" s="441"/>
      <c r="AG11" s="441"/>
      <c r="AH11" s="183" t="s">
        <v>103</v>
      </c>
      <c r="AI11" s="184" t="str">
        <f>IF(COUNTA(N9)&gt;=1,"○","✕")</f>
        <v>○</v>
      </c>
      <c r="AJ11" s="77" t="s">
        <v>102</v>
      </c>
      <c r="AK11" s="1"/>
      <c r="AL11" s="104"/>
      <c r="AM11" s="104"/>
      <c r="AN11" s="104"/>
      <c r="AO11" s="166" t="s">
        <v>114</v>
      </c>
      <c r="AP11" s="177" t="s">
        <v>113</v>
      </c>
      <c r="AQ11" s="177"/>
      <c r="AR11" s="177"/>
      <c r="AS11" s="165"/>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0"/>
      <c r="S12" s="110" t="str">
        <f>IF(TEXT(ABS((E23-D23)+(G23-F23)-H23),IF((E23-D23)+(G23-F23)&lt;H23,"-[h]:mm","[h]:mm"))&lt;"0:00"*1,"✕","○")</f>
        <v>○</v>
      </c>
      <c r="T12" s="79"/>
      <c r="W12" s="79"/>
      <c r="X12" s="79"/>
      <c r="Y12" s="441"/>
      <c r="Z12" s="441"/>
      <c r="AA12" s="441"/>
      <c r="AB12" s="441"/>
      <c r="AC12" s="441"/>
      <c r="AD12" s="441"/>
      <c r="AE12" s="441"/>
      <c r="AF12" s="441"/>
      <c r="AG12" s="441"/>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104"/>
      <c r="AM12" s="104"/>
      <c r="AN12" s="104"/>
      <c r="AO12" s="169" t="s">
        <v>115</v>
      </c>
      <c r="AP12" s="178" t="s">
        <v>15</v>
      </c>
      <c r="AQ12" s="175" t="s">
        <v>123</v>
      </c>
      <c r="AR12" s="175" t="s">
        <v>15</v>
      </c>
      <c r="AS12" s="164" t="s">
        <v>15</v>
      </c>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row>
    <row r="13" spans="1:104" ht="17.100000000000001" customHeight="1" thickTop="1">
      <c r="A13" s="31">
        <f>DATEVALUE(TEXT(SUBSTITUTE(SUBSTITUTE(SUBSTITUTE($A$1,"元","１"),"分",""),"度","")&amp;"１日","yyyy/mm/d"))</f>
        <v>45992</v>
      </c>
      <c r="B13" s="45" t="str">
        <f>TEXT(A13,"aaa")</f>
        <v>月</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14"/>
      <c r="K13" s="415"/>
      <c r="L13" s="415"/>
      <c r="M13" s="415"/>
      <c r="N13" s="415"/>
      <c r="O13" s="415"/>
      <c r="P13" s="415"/>
      <c r="Q13" s="416"/>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3" t="s">
        <v>27</v>
      </c>
      <c r="AI13" s="184" t="str">
        <f>IF(COUNTIF(AB13:AB43,"○")+COUNTIF(AB13:AB43,"△")=31,"○","✕")</f>
        <v>○</v>
      </c>
      <c r="AJ13" s="77" t="s">
        <v>46</v>
      </c>
      <c r="AO13" s="167" t="s">
        <v>122</v>
      </c>
      <c r="AP13" s="179" t="s">
        <v>15</v>
      </c>
      <c r="AQ13" s="161" t="s">
        <v>123</v>
      </c>
      <c r="AR13" s="161" t="s">
        <v>124</v>
      </c>
      <c r="AS13" s="162" t="s">
        <v>125</v>
      </c>
    </row>
    <row r="14" spans="1:104" ht="17.100000000000001" customHeight="1">
      <c r="A14" s="7">
        <f t="shared" ref="A14:A19" si="1">A13+1</f>
        <v>45993</v>
      </c>
      <c r="B14" s="46" t="str">
        <f>TEXT(A14,"aaa")</f>
        <v>火</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94"/>
      <c r="K14" s="397"/>
      <c r="L14" s="397"/>
      <c r="M14" s="397"/>
      <c r="N14" s="397"/>
      <c r="O14" s="397"/>
      <c r="P14" s="397"/>
      <c r="Q14" s="398"/>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3" t="s">
        <v>26</v>
      </c>
      <c r="AI14" s="184" t="str">
        <f>IF(COUNTIF(AA13:AA43,"○")=31,"○","✕")</f>
        <v>○</v>
      </c>
      <c r="AJ14" s="77" t="s">
        <v>47</v>
      </c>
      <c r="AO14" s="167" t="s">
        <v>121</v>
      </c>
      <c r="AP14" s="179" t="s">
        <v>15</v>
      </c>
      <c r="AQ14" s="161" t="s">
        <v>123</v>
      </c>
      <c r="AR14" s="161" t="s">
        <v>124</v>
      </c>
      <c r="AS14" s="162" t="s">
        <v>125</v>
      </c>
    </row>
    <row r="15" spans="1:104" ht="17.100000000000001" customHeight="1">
      <c r="A15" s="7">
        <f t="shared" si="1"/>
        <v>45994</v>
      </c>
      <c r="B15" s="46" t="str">
        <f t="shared" ref="B15:B18" si="3">TEXT(A15,"aaa")</f>
        <v>水</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94"/>
      <c r="K15" s="397"/>
      <c r="L15" s="397"/>
      <c r="M15" s="397"/>
      <c r="N15" s="397"/>
      <c r="O15" s="397"/>
      <c r="P15" s="397"/>
      <c r="Q15" s="398"/>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3" t="s">
        <v>34</v>
      </c>
      <c r="AI15" s="184" t="str">
        <f>IF(COUNTIF(Z13:Z43,"○")=31,"○","✕")</f>
        <v>○</v>
      </c>
      <c r="AJ15" s="77" t="s">
        <v>48</v>
      </c>
      <c r="AO15" s="167" t="s">
        <v>120</v>
      </c>
      <c r="AP15" s="179" t="s">
        <v>15</v>
      </c>
      <c r="AQ15" s="161" t="s">
        <v>123</v>
      </c>
      <c r="AR15" s="161" t="s">
        <v>124</v>
      </c>
      <c r="AS15" s="162" t="s">
        <v>125</v>
      </c>
    </row>
    <row r="16" spans="1:104" ht="17.100000000000001" customHeight="1">
      <c r="A16" s="7">
        <f t="shared" si="1"/>
        <v>45995</v>
      </c>
      <c r="B16" s="46" t="str">
        <f t="shared" si="3"/>
        <v>木</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94"/>
      <c r="K16" s="397"/>
      <c r="L16" s="397"/>
      <c r="M16" s="397"/>
      <c r="N16" s="397"/>
      <c r="O16" s="397"/>
      <c r="P16" s="397"/>
      <c r="Q16" s="398"/>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3" t="s">
        <v>35</v>
      </c>
      <c r="AI16" s="184" t="str" cm="1">
        <f t="array" ref="AI16">_xlfn.IFS(AND(OR($I$9="管理職/高プロ",$I$9="固定残業代有",$I$9="(大学・国研等)管理職/高プロ"),AND(G10&gt;0,G10&lt;=24)),"○",OR($I$9="通常勤務",$I$9="裁量",$I$9="出向",$I$9="(大学・国研等)裁量",$I$9="その他"),"○",TRUE,"✕")</f>
        <v>✕</v>
      </c>
      <c r="AJ16" s="77" t="s">
        <v>69</v>
      </c>
      <c r="AO16" s="167" t="s">
        <v>116</v>
      </c>
      <c r="AP16" s="179" t="s">
        <v>15</v>
      </c>
      <c r="AQ16" s="161" t="s">
        <v>123</v>
      </c>
      <c r="AR16" s="161" t="s">
        <v>15</v>
      </c>
      <c r="AS16" s="162" t="s">
        <v>15</v>
      </c>
    </row>
    <row r="17" spans="1:45" ht="17.100000000000001" customHeight="1">
      <c r="A17" s="7">
        <f t="shared" si="1"/>
        <v>45996</v>
      </c>
      <c r="B17" s="46" t="str">
        <f t="shared" si="3"/>
        <v>金</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94"/>
      <c r="K17" s="397"/>
      <c r="L17" s="397"/>
      <c r="M17" s="397"/>
      <c r="N17" s="397"/>
      <c r="O17" s="397"/>
      <c r="P17" s="397"/>
      <c r="Q17" s="398"/>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3" t="s">
        <v>93</v>
      </c>
      <c r="AI17" s="184" t="str" cm="1">
        <f t="array" ref="AI17">_xlfn.IFS(AND(OR(I9="裁量", I9="(大学・国研等)裁量"),AND(N10&gt;0,N10&lt;=24)),"○",AND(I9="固定残業代有",AND(N10&gt;0,N10&lt;=100)),"○",I9="通常勤務","○",I9="管理職/高プロ","○",I9="出向","○",I9="(大学・国研等)管理職/高プロ","○",I9="その他","○",TRUE,"✕")</f>
        <v>✕</v>
      </c>
      <c r="AJ17" s="77" t="s">
        <v>41</v>
      </c>
      <c r="AO17" s="167" t="s">
        <v>119</v>
      </c>
      <c r="AP17" s="179" t="s">
        <v>15</v>
      </c>
      <c r="AQ17" s="161" t="s">
        <v>123</v>
      </c>
      <c r="AR17" s="161" t="s">
        <v>15</v>
      </c>
      <c r="AS17" s="162" t="s">
        <v>15</v>
      </c>
    </row>
    <row r="18" spans="1:45" ht="17.100000000000001" customHeight="1">
      <c r="A18" s="23">
        <f t="shared" si="1"/>
        <v>45997</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94"/>
      <c r="K18" s="397"/>
      <c r="L18" s="397"/>
      <c r="M18" s="397"/>
      <c r="N18" s="397"/>
      <c r="O18" s="397"/>
      <c r="P18" s="397"/>
      <c r="Q18" s="398"/>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3" t="s">
        <v>36</v>
      </c>
      <c r="AI18" s="184" t="str" cm="1">
        <f t="array" ref="AI18">_xlfn.IFS(AND(OR(H2="あり",Q2="あり"),Q10&gt;0),"○",AND(H2="なし",Q2="なし"),"○",TRUE,"✕")</f>
        <v>✕</v>
      </c>
      <c r="AJ18" s="77" t="s">
        <v>42</v>
      </c>
      <c r="AO18" s="167" t="s">
        <v>118</v>
      </c>
      <c r="AP18" s="179" t="s">
        <v>15</v>
      </c>
      <c r="AQ18" s="161" t="s">
        <v>123</v>
      </c>
      <c r="AR18" s="161" t="s">
        <v>15</v>
      </c>
      <c r="AS18" s="162" t="s">
        <v>15</v>
      </c>
    </row>
    <row r="19" spans="1:45" ht="17.100000000000001" customHeight="1" thickBot="1">
      <c r="A19" s="23">
        <f t="shared" si="1"/>
        <v>45998</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94"/>
      <c r="K19" s="397"/>
      <c r="L19" s="397"/>
      <c r="M19" s="397"/>
      <c r="N19" s="397"/>
      <c r="O19" s="397"/>
      <c r="P19" s="397"/>
      <c r="Q19" s="398"/>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3" t="s">
        <v>70</v>
      </c>
      <c r="AI19" s="184" t="str">
        <f>IF(COUNTIF(Y13:Y43,"○")=31,"○","✕")</f>
        <v>○</v>
      </c>
      <c r="AJ19" s="77" t="s">
        <v>71</v>
      </c>
      <c r="AO19" s="168" t="s">
        <v>117</v>
      </c>
      <c r="AP19" s="180" t="s">
        <v>15</v>
      </c>
      <c r="AQ19" s="176" t="s">
        <v>123</v>
      </c>
      <c r="AR19" s="176" t="s">
        <v>124</v>
      </c>
      <c r="AS19" s="163" t="s">
        <v>125</v>
      </c>
    </row>
    <row r="20" spans="1:45" ht="17.100000000000001" customHeight="1">
      <c r="A20" s="7">
        <f>A19+1</f>
        <v>45999</v>
      </c>
      <c r="B20" s="46" t="str">
        <f>TEXT(A20,"aaa")</f>
        <v>月</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05"/>
      <c r="K20" s="406"/>
      <c r="L20" s="406"/>
      <c r="M20" s="406"/>
      <c r="N20" s="406"/>
      <c r="O20" s="406"/>
      <c r="P20" s="406"/>
      <c r="Q20" s="407"/>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3" t="s">
        <v>72</v>
      </c>
      <c r="AI20" s="184" t="str">
        <f>IF(COUNTIF(AE13:AE43,"○")=31,"○","✕")</f>
        <v>○</v>
      </c>
      <c r="AJ20" s="77" t="s">
        <v>73</v>
      </c>
    </row>
    <row r="21" spans="1:45" ht="17.100000000000001" customHeight="1" thickBot="1">
      <c r="A21" s="7">
        <f t="shared" ref="A21" si="5">A20+1</f>
        <v>46000</v>
      </c>
      <c r="B21" s="46" t="str">
        <f t="shared" ref="B21:B43" si="6">TEXT(A21,"aaa")</f>
        <v>火</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394"/>
      <c r="K21" s="397"/>
      <c r="L21" s="397"/>
      <c r="M21" s="397"/>
      <c r="N21" s="397"/>
      <c r="O21" s="397"/>
      <c r="P21" s="397"/>
      <c r="Q21" s="398"/>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10" t="s">
        <v>165</v>
      </c>
      <c r="AI21" s="186"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46001</v>
      </c>
      <c r="B22" s="46" t="str">
        <f t="shared" si="6"/>
        <v>水</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394"/>
      <c r="K22" s="397"/>
      <c r="L22" s="397"/>
      <c r="M22" s="397"/>
      <c r="N22" s="397"/>
      <c r="O22" s="397"/>
      <c r="P22" s="397"/>
      <c r="Q22" s="398"/>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1"/>
      <c r="AI22" s="212"/>
      <c r="AJ22" s="77"/>
      <c r="AO22" s="30"/>
      <c r="AP22" s="30"/>
      <c r="AQ22" s="30"/>
      <c r="AR22" s="30"/>
      <c r="AS22" s="30"/>
    </row>
    <row r="23" spans="1:45" ht="17.100000000000001" customHeight="1">
      <c r="A23" s="7">
        <f t="shared" ref="A23:A38" si="7">A22+1</f>
        <v>46002</v>
      </c>
      <c r="B23" s="46" t="str">
        <f t="shared" si="6"/>
        <v>木</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394"/>
      <c r="K23" s="397"/>
      <c r="L23" s="397"/>
      <c r="M23" s="397"/>
      <c r="N23" s="397"/>
      <c r="O23" s="397"/>
      <c r="P23" s="397"/>
      <c r="Q23" s="398"/>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4"/>
      <c r="AJ23" s="144"/>
      <c r="AO23" s="30"/>
      <c r="AP23" s="30"/>
      <c r="AQ23" s="30"/>
      <c r="AR23" s="30"/>
      <c r="AS23" s="30"/>
    </row>
    <row r="24" spans="1:45" ht="17.100000000000001" customHeight="1">
      <c r="A24" s="7">
        <f t="shared" si="7"/>
        <v>46003</v>
      </c>
      <c r="B24" s="46" t="str">
        <f t="shared" si="6"/>
        <v>金</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94"/>
      <c r="K24" s="397"/>
      <c r="L24" s="397"/>
      <c r="M24" s="397"/>
      <c r="N24" s="397"/>
      <c r="O24" s="397"/>
      <c r="P24" s="397"/>
      <c r="Q24" s="398"/>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46004</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94"/>
      <c r="K25" s="397"/>
      <c r="L25" s="397"/>
      <c r="M25" s="397"/>
      <c r="N25" s="397"/>
      <c r="O25" s="397"/>
      <c r="P25" s="397"/>
      <c r="Q25" s="398"/>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46005</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94"/>
      <c r="K26" s="397"/>
      <c r="L26" s="397"/>
      <c r="M26" s="397"/>
      <c r="N26" s="397"/>
      <c r="O26" s="397"/>
      <c r="P26" s="397"/>
      <c r="Q26" s="398"/>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46006</v>
      </c>
      <c r="B27" s="46" t="str">
        <f t="shared" si="6"/>
        <v>月</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94"/>
      <c r="K27" s="395"/>
      <c r="L27" s="395"/>
      <c r="M27" s="395"/>
      <c r="N27" s="395"/>
      <c r="O27" s="395"/>
      <c r="P27" s="395"/>
      <c r="Q27" s="39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46007</v>
      </c>
      <c r="B28" s="46" t="str">
        <f t="shared" si="6"/>
        <v>火</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94"/>
      <c r="K28" s="395"/>
      <c r="L28" s="395"/>
      <c r="M28" s="395"/>
      <c r="N28" s="395"/>
      <c r="O28" s="395"/>
      <c r="P28" s="395"/>
      <c r="Q28" s="39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46008</v>
      </c>
      <c r="B29" s="46" t="str">
        <f t="shared" si="6"/>
        <v>水</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394"/>
      <c r="K29" s="395"/>
      <c r="L29" s="395"/>
      <c r="M29" s="395"/>
      <c r="N29" s="395"/>
      <c r="O29" s="395"/>
      <c r="P29" s="395"/>
      <c r="Q29" s="39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46009</v>
      </c>
      <c r="B30" s="46" t="str">
        <f t="shared" si="6"/>
        <v>木</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394"/>
      <c r="K30" s="397"/>
      <c r="L30" s="397"/>
      <c r="M30" s="397"/>
      <c r="N30" s="397"/>
      <c r="O30" s="397"/>
      <c r="P30" s="397"/>
      <c r="Q30" s="398"/>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46010</v>
      </c>
      <c r="B31" s="46" t="str">
        <f t="shared" si="6"/>
        <v>金</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94"/>
      <c r="K31" s="397"/>
      <c r="L31" s="397"/>
      <c r="M31" s="397"/>
      <c r="N31" s="397"/>
      <c r="O31" s="397"/>
      <c r="P31" s="397"/>
      <c r="Q31" s="398"/>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46011</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94"/>
      <c r="K32" s="397"/>
      <c r="L32" s="397"/>
      <c r="M32" s="397"/>
      <c r="N32" s="397"/>
      <c r="O32" s="397"/>
      <c r="P32" s="397"/>
      <c r="Q32" s="398"/>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46012</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94"/>
      <c r="K33" s="395"/>
      <c r="L33" s="395"/>
      <c r="M33" s="395"/>
      <c r="N33" s="395"/>
      <c r="O33" s="395"/>
      <c r="P33" s="395"/>
      <c r="Q33" s="39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46013</v>
      </c>
      <c r="B34" s="46" t="str">
        <f t="shared" si="6"/>
        <v>月</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394"/>
      <c r="K34" s="395"/>
      <c r="L34" s="395"/>
      <c r="M34" s="395"/>
      <c r="N34" s="395"/>
      <c r="O34" s="395"/>
      <c r="P34" s="395"/>
      <c r="Q34" s="39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46014</v>
      </c>
      <c r="B35" s="46" t="str">
        <f t="shared" si="6"/>
        <v>火</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94"/>
      <c r="K35" s="395"/>
      <c r="L35" s="395"/>
      <c r="M35" s="395"/>
      <c r="N35" s="395"/>
      <c r="O35" s="395"/>
      <c r="P35" s="395"/>
      <c r="Q35" s="39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46015</v>
      </c>
      <c r="B36" s="46" t="str">
        <f t="shared" si="6"/>
        <v>水</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394"/>
      <c r="K36" s="395"/>
      <c r="L36" s="395"/>
      <c r="M36" s="395"/>
      <c r="N36" s="395"/>
      <c r="O36" s="395"/>
      <c r="P36" s="395"/>
      <c r="Q36" s="39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46016</v>
      </c>
      <c r="B37" s="46" t="str">
        <f t="shared" si="6"/>
        <v>木</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394"/>
      <c r="K37" s="395"/>
      <c r="L37" s="395"/>
      <c r="M37" s="395"/>
      <c r="N37" s="395"/>
      <c r="O37" s="395"/>
      <c r="P37" s="395"/>
      <c r="Q37" s="39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46017</v>
      </c>
      <c r="B38" s="46" t="str">
        <f t="shared" si="6"/>
        <v>金</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94"/>
      <c r="K38" s="397"/>
      <c r="L38" s="397"/>
      <c r="M38" s="397"/>
      <c r="N38" s="397"/>
      <c r="O38" s="397"/>
      <c r="P38" s="397"/>
      <c r="Q38" s="398"/>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46018</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94"/>
      <c r="K39" s="397"/>
      <c r="L39" s="397"/>
      <c r="M39" s="397"/>
      <c r="N39" s="397"/>
      <c r="O39" s="397"/>
      <c r="P39" s="397"/>
      <c r="Q39" s="398"/>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46019</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94"/>
      <c r="K40" s="397"/>
      <c r="L40" s="397"/>
      <c r="M40" s="397"/>
      <c r="N40" s="397"/>
      <c r="O40" s="397"/>
      <c r="P40" s="397"/>
      <c r="Q40" s="398"/>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46020</v>
      </c>
      <c r="B41" s="46" t="str">
        <f t="shared" si="6"/>
        <v>月</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394"/>
      <c r="K41" s="397"/>
      <c r="L41" s="397"/>
      <c r="M41" s="397"/>
      <c r="N41" s="397"/>
      <c r="O41" s="397"/>
      <c r="P41" s="397"/>
      <c r="Q41" s="398"/>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46021</v>
      </c>
      <c r="B42" s="46" t="str">
        <f t="shared" si="6"/>
        <v>火</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394"/>
      <c r="K42" s="397"/>
      <c r="L42" s="397"/>
      <c r="M42" s="397"/>
      <c r="N42" s="397"/>
      <c r="O42" s="397"/>
      <c r="P42" s="397"/>
      <c r="Q42" s="398"/>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46022</v>
      </c>
      <c r="B43" s="48" t="str">
        <f t="shared" si="6"/>
        <v>水</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78"/>
      <c r="K43" s="379"/>
      <c r="L43" s="379"/>
      <c r="M43" s="379"/>
      <c r="N43" s="379"/>
      <c r="O43" s="379"/>
      <c r="P43" s="379"/>
      <c r="Q43" s="380"/>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9"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81" t="s">
        <v>10</v>
      </c>
      <c r="B46" s="382"/>
      <c r="C46" s="382"/>
      <c r="D46" s="382"/>
      <c r="E46" s="382"/>
      <c r="F46" s="382"/>
      <c r="G46" s="382"/>
      <c r="H46" s="382"/>
      <c r="I46" s="382"/>
      <c r="J46" s="382"/>
      <c r="K46" s="382"/>
      <c r="L46" s="382"/>
      <c r="M46" s="382"/>
      <c r="N46" s="382"/>
      <c r="O46" s="382"/>
      <c r="P46" s="382"/>
      <c r="Q46" s="383"/>
      <c r="AO46" s="30"/>
      <c r="AP46" s="30"/>
      <c r="AQ46" s="30"/>
      <c r="AR46" s="30"/>
      <c r="AS46" s="30"/>
    </row>
    <row r="47" spans="1:45" ht="10.5" customHeight="1" thickBot="1">
      <c r="A47" s="41"/>
      <c r="B47" s="64"/>
      <c r="C47" s="64"/>
      <c r="D47" s="384"/>
      <c r="E47" s="384"/>
      <c r="F47" s="65"/>
      <c r="G47" s="65"/>
      <c r="H47" s="65"/>
      <c r="I47" s="65"/>
      <c r="J47" s="384"/>
      <c r="K47" s="384"/>
      <c r="L47" s="384"/>
      <c r="M47" s="384"/>
      <c r="N47" s="384"/>
      <c r="O47" s="384"/>
      <c r="P47" s="384"/>
      <c r="Q47" s="385"/>
      <c r="AO47" s="30"/>
      <c r="AP47" s="30"/>
      <c r="AQ47" s="30"/>
      <c r="AR47" s="30"/>
      <c r="AS47" s="30"/>
    </row>
    <row r="48" spans="1:45" ht="16.5" customHeight="1" thickBot="1">
      <c r="A48" s="11"/>
      <c r="B48" s="386" t="s">
        <v>12</v>
      </c>
      <c r="C48" s="387"/>
      <c r="D48" s="388"/>
      <c r="E48" s="389"/>
      <c r="F48" s="63" t="s">
        <v>13</v>
      </c>
      <c r="G48" s="390"/>
      <c r="H48" s="391"/>
      <c r="I48" s="391"/>
      <c r="J48" s="392"/>
      <c r="K48" s="63" t="s">
        <v>11</v>
      </c>
      <c r="L48" s="393"/>
      <c r="M48" s="391"/>
      <c r="N48" s="391"/>
      <c r="O48" s="391"/>
      <c r="P48" s="392"/>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74" t="s">
        <v>55</v>
      </c>
      <c r="B50" s="374"/>
      <c r="C50" s="374"/>
      <c r="D50" s="374"/>
      <c r="E50" s="374"/>
      <c r="F50" s="374"/>
      <c r="G50" s="374"/>
      <c r="H50" s="374"/>
      <c r="I50" s="374"/>
      <c r="J50" s="374"/>
      <c r="K50" s="374"/>
      <c r="L50" s="374"/>
      <c r="M50" s="374"/>
      <c r="N50" s="374"/>
      <c r="O50" s="374"/>
      <c r="P50" s="374"/>
      <c r="Q50" s="374"/>
      <c r="AO50" s="30"/>
      <c r="AP50" s="30"/>
      <c r="AQ50" s="30"/>
      <c r="AR50" s="30"/>
      <c r="AS50" s="30"/>
    </row>
    <row r="51" spans="1:45" ht="21" customHeight="1">
      <c r="A51" s="375"/>
      <c r="B51" s="375"/>
      <c r="C51" s="375"/>
      <c r="D51" s="375"/>
      <c r="E51" s="375"/>
      <c r="F51" s="375"/>
      <c r="G51" s="375"/>
      <c r="H51" s="375"/>
      <c r="I51" s="375"/>
      <c r="J51" s="375"/>
      <c r="K51" s="375"/>
      <c r="L51" s="375"/>
      <c r="M51" s="375"/>
      <c r="N51" s="375"/>
      <c r="O51" s="375"/>
      <c r="P51" s="375"/>
      <c r="Q51" s="375"/>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3" t="s">
        <v>143</v>
      </c>
      <c r="B53" s="214" t="s">
        <v>142</v>
      </c>
      <c r="C53" s="213"/>
      <c r="D53" s="213" t="str" cm="1">
        <f t="array" ref="D53">_xlfn.IFS(N54="裁量労働制","みなし労働時間(h/日)",N54="固定残業制","固定残業時間(h/月)",N54="(大学・国研等)裁量労働制","みなし労働時間(h/日)",TRUE,"-")</f>
        <v>-</v>
      </c>
      <c r="E53" s="213" t="s">
        <v>136</v>
      </c>
      <c r="F53" s="213" t="s">
        <v>137</v>
      </c>
      <c r="G53" s="215" t="s">
        <v>138</v>
      </c>
      <c r="H53" s="213" t="s">
        <v>139</v>
      </c>
      <c r="I53" s="216" t="s">
        <v>140</v>
      </c>
      <c r="J53" s="216" t="s">
        <v>141</v>
      </c>
      <c r="K53" s="217"/>
      <c r="L53" s="376" t="s">
        <v>144</v>
      </c>
      <c r="M53" s="377"/>
      <c r="N53" s="218" t="s">
        <v>21</v>
      </c>
      <c r="O53" s="219"/>
      <c r="P53" s="219"/>
      <c r="Q53" s="219"/>
      <c r="AI53" s="75"/>
    </row>
    <row r="54" spans="1:45" ht="12" hidden="1" outlineLevel="1" thickBot="1">
      <c r="A54" s="220">
        <f>$B$10</f>
        <v>23</v>
      </c>
      <c r="B54" s="221">
        <f>G10</f>
        <v>0</v>
      </c>
      <c r="C54" s="221"/>
      <c r="D54" s="222">
        <f>N10</f>
        <v>0</v>
      </c>
      <c r="E54" s="222">
        <f>COUNTIF($C$13:$C$43,"休暇")</f>
        <v>0</v>
      </c>
      <c r="F54" s="223">
        <f>A54-E54</f>
        <v>23</v>
      </c>
      <c r="G54" s="222">
        <f>J10</f>
        <v>0</v>
      </c>
      <c r="H54" s="222">
        <f>ROUNDDOWN(ROUND(I44*24*60,1)/60,2)-J54</f>
        <v>0</v>
      </c>
      <c r="I54" s="222">
        <f>IF(OR($H$2="あり",$Q$2="あり"),$Q$10,0)</f>
        <v>0</v>
      </c>
      <c r="J54" s="222">
        <f>ROUNDDOWN(ROUND(SUMIF(C13:C43,"休日",I13:I43)*24*60+SUMIF(C13:C43,"振休",I13:I43)*24*60+SUMIF(C13:C43,"代休",I13:I43)*24*60+SUMIF(C13:C43,"休暇",I13:I43)*24*60+SUMIF(C13:C43,"休日出勤",I13:I43)*24*60,1)/60,2)</f>
        <v>0</v>
      </c>
      <c r="K54" s="217"/>
      <c r="L54" s="365" t="str" cm="1">
        <f t="array" ref="L54">_xlfn.IFS(N54="裁量労働制",L57,N54="固定残業制",L58,N54="管理職",L56,N54="一般従業員",L59,N54="(大学・国研等)管理職",L60,N54="(大学・国研等)裁量労働制",L61,TRUE,"-")</f>
        <v>-</v>
      </c>
      <c r="M54" s="366"/>
      <c r="N54" s="224"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5"/>
      <c r="P54" s="225"/>
      <c r="Q54" s="226"/>
    </row>
    <row r="55" spans="1:45" ht="12" hidden="1" outlineLevel="1" thickBot="1">
      <c r="A55" s="227"/>
      <c r="B55" s="227"/>
      <c r="C55" s="227"/>
      <c r="D55" s="228"/>
      <c r="E55" s="228"/>
      <c r="F55" s="228"/>
      <c r="G55" s="228"/>
      <c r="H55" s="228"/>
      <c r="I55" s="228"/>
      <c r="J55" s="228"/>
      <c r="K55" s="217"/>
      <c r="L55" s="229"/>
      <c r="M55" s="230"/>
      <c r="N55" s="227"/>
      <c r="O55" s="227"/>
      <c r="P55" s="227"/>
      <c r="Q55" s="227"/>
    </row>
    <row r="56" spans="1:45" ht="12" hidden="1" outlineLevel="1" thickBot="1">
      <c r="A56" s="220">
        <f>A54</f>
        <v>23</v>
      </c>
      <c r="B56" s="221">
        <f>B54</f>
        <v>0</v>
      </c>
      <c r="C56" s="221"/>
      <c r="D56" s="231"/>
      <c r="E56" s="222">
        <f>E54</f>
        <v>0</v>
      </c>
      <c r="F56" s="223">
        <f>A56-E56</f>
        <v>23</v>
      </c>
      <c r="G56" s="231">
        <f>G54</f>
        <v>0</v>
      </c>
      <c r="H56" s="222">
        <f>H54</f>
        <v>0</v>
      </c>
      <c r="I56" s="222">
        <f>I54</f>
        <v>0</v>
      </c>
      <c r="J56" s="231">
        <f>J54</f>
        <v>0</v>
      </c>
      <c r="K56" s="217"/>
      <c r="L56" s="365">
        <f>ROUNDDOWN(IF((B56*F56-G56)&gt;=(H56+I56+J56),H56+J56,IF((B56*F56-G56)&lt;=(H56+I56+J56),(B56*F56-G56)*(H56+J56)/(H56+I56+J56))),2)</f>
        <v>0</v>
      </c>
      <c r="M56" s="366"/>
      <c r="N56" s="226" t="s">
        <v>84</v>
      </c>
      <c r="O56" s="226"/>
      <c r="P56" s="226"/>
      <c r="Q56" s="226"/>
    </row>
    <row r="57" spans="1:45" ht="12" hidden="1" outlineLevel="1" thickBot="1">
      <c r="A57" s="220">
        <f>A54</f>
        <v>23</v>
      </c>
      <c r="B57" s="221">
        <f>B54</f>
        <v>0</v>
      </c>
      <c r="C57" s="221"/>
      <c r="D57" s="232">
        <f>D54</f>
        <v>0</v>
      </c>
      <c r="E57" s="222">
        <f>E54</f>
        <v>0</v>
      </c>
      <c r="F57" s="223">
        <f>A57-E57</f>
        <v>23</v>
      </c>
      <c r="G57" s="231">
        <f>G54</f>
        <v>0</v>
      </c>
      <c r="H57" s="222">
        <f>H54</f>
        <v>0</v>
      </c>
      <c r="I57" s="222">
        <f>I54</f>
        <v>0</v>
      </c>
      <c r="J57" s="222">
        <f>J54</f>
        <v>0</v>
      </c>
      <c r="K57" s="217"/>
      <c r="L57" s="365">
        <f>ROUNDDOWN(IF((D57*F57-G57)&gt;=(H57+I57),H57,IF((D57*F57-G57)&lt;(H57+I57),(D57*F57-G57)/(H57+I57)*H57))+J57,2)</f>
        <v>0</v>
      </c>
      <c r="M57" s="366"/>
      <c r="N57" s="226" t="s">
        <v>16</v>
      </c>
      <c r="O57" s="226"/>
      <c r="P57" s="226"/>
      <c r="Q57" s="226"/>
    </row>
    <row r="58" spans="1:45" ht="12" hidden="1" outlineLevel="1" thickBot="1">
      <c r="A58" s="220">
        <f>A54</f>
        <v>23</v>
      </c>
      <c r="B58" s="221">
        <f>B54</f>
        <v>0</v>
      </c>
      <c r="C58" s="221"/>
      <c r="D58" s="232">
        <f>D54</f>
        <v>0</v>
      </c>
      <c r="E58" s="222">
        <f>E54</f>
        <v>0</v>
      </c>
      <c r="F58" s="223">
        <f>A58-E58</f>
        <v>23</v>
      </c>
      <c r="G58" s="231">
        <f>G54</f>
        <v>0</v>
      </c>
      <c r="H58" s="222">
        <f>H54</f>
        <v>0</v>
      </c>
      <c r="I58" s="222">
        <f>I54</f>
        <v>0</v>
      </c>
      <c r="J58" s="222">
        <f>J54</f>
        <v>0</v>
      </c>
      <c r="K58" s="217"/>
      <c r="L58" s="365">
        <f>ROUNDDOWN(IF((B58*F58-G58)&gt;=(H58+I58),H58,IF((H58+I58)&lt;(B58*F58-G58+D58),(B58*F58-G58)*H58/(H58+I58),(B58*F58-G58)*H58/(H58+I58)+((H58+I58)-(B58*F58-G58+D58))*H58/(H58+I58)))+J58,2)</f>
        <v>0</v>
      </c>
      <c r="M58" s="366"/>
      <c r="N58" s="226" t="s">
        <v>17</v>
      </c>
      <c r="O58" s="226"/>
      <c r="P58" s="226"/>
      <c r="Q58" s="226"/>
    </row>
    <row r="59" spans="1:45" ht="12" hidden="1" outlineLevel="1" thickBot="1">
      <c r="A59" s="233"/>
      <c r="B59" s="233"/>
      <c r="C59" s="233"/>
      <c r="D59" s="234"/>
      <c r="E59" s="234"/>
      <c r="F59" s="234"/>
      <c r="G59" s="234"/>
      <c r="H59" s="234"/>
      <c r="I59" s="234"/>
      <c r="J59" s="234"/>
      <c r="K59" s="233"/>
      <c r="L59" s="365">
        <f>H54+J54</f>
        <v>0</v>
      </c>
      <c r="M59" s="366"/>
      <c r="N59" s="226" t="s">
        <v>18</v>
      </c>
      <c r="O59" s="226"/>
      <c r="P59" s="226"/>
      <c r="Q59" s="226"/>
    </row>
    <row r="60" spans="1:45" ht="14.25" hidden="1" outlineLevel="1" thickBot="1">
      <c r="A60" s="220">
        <f>A54</f>
        <v>23</v>
      </c>
      <c r="B60" s="221">
        <f>B54</f>
        <v>0</v>
      </c>
      <c r="C60" s="221"/>
      <c r="D60" s="232"/>
      <c r="E60" s="222">
        <f>E54</f>
        <v>0</v>
      </c>
      <c r="F60" s="223">
        <f>A60-E60</f>
        <v>23</v>
      </c>
      <c r="G60" s="231"/>
      <c r="H60" s="222">
        <f>H54</f>
        <v>0</v>
      </c>
      <c r="I60" s="222">
        <f>I54</f>
        <v>0</v>
      </c>
      <c r="J60" s="222">
        <f>J54</f>
        <v>0</v>
      </c>
      <c r="K60" s="217"/>
      <c r="L60" s="365">
        <f>ROUNDDOWN(IF((A60*B60)&gt;=(H60+J60+I60),(A60*B60),IF((A60*B60)&lt;(H60+J60+I60),(H60+J60+I60))),2)</f>
        <v>0</v>
      </c>
      <c r="M60" s="367"/>
      <c r="N60" s="236" t="s">
        <v>108</v>
      </c>
      <c r="O60" s="226"/>
      <c r="P60" s="226"/>
      <c r="Q60" s="226"/>
    </row>
    <row r="61" spans="1:45" ht="14.25" hidden="1" outlineLevel="1" thickBot="1">
      <c r="A61" s="220">
        <f>A54</f>
        <v>23</v>
      </c>
      <c r="B61" s="221">
        <f>B54</f>
        <v>0</v>
      </c>
      <c r="C61" s="221"/>
      <c r="D61" s="232">
        <f>D54</f>
        <v>0</v>
      </c>
      <c r="E61" s="222">
        <f>E54</f>
        <v>0</v>
      </c>
      <c r="F61" s="223">
        <f>A61-E61</f>
        <v>23</v>
      </c>
      <c r="G61" s="231">
        <f>G54</f>
        <v>0</v>
      </c>
      <c r="H61" s="222">
        <f>H54</f>
        <v>0</v>
      </c>
      <c r="I61" s="222">
        <f>I54</f>
        <v>0</v>
      </c>
      <c r="J61" s="222">
        <f>J54</f>
        <v>0</v>
      </c>
      <c r="K61" s="217"/>
      <c r="L61" s="365">
        <f>ROUNDDOWN(IF((A61*D61)+G61&gt;=(H61+J61+I61),(A61*D61)+G61,IF((A61*D61)+G61&lt;(H61+J61+I61),(H61+J61+I61))),2)</f>
        <v>0</v>
      </c>
      <c r="M61" s="367"/>
      <c r="N61" s="236" t="s">
        <v>109</v>
      </c>
      <c r="O61" s="226"/>
      <c r="P61" s="226"/>
      <c r="Q61" s="226"/>
    </row>
    <row r="62" spans="1:45" ht="12" hidden="1" outlineLevel="1" thickBot="1">
      <c r="A62" s="233"/>
      <c r="B62" s="233"/>
      <c r="C62" s="233"/>
      <c r="D62" s="233"/>
      <c r="E62" s="233"/>
      <c r="F62" s="233"/>
      <c r="G62" s="233"/>
      <c r="H62" s="233"/>
      <c r="I62" s="233"/>
      <c r="J62" s="233"/>
      <c r="K62" s="233"/>
      <c r="L62" s="237"/>
      <c r="M62" s="237"/>
      <c r="N62" s="226" t="s">
        <v>19</v>
      </c>
      <c r="O62" s="226"/>
      <c r="P62" s="226"/>
      <c r="Q62" s="226"/>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68"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69"/>
      <c r="D64" s="370" t="str" cm="1">
        <f t="array" ref="D64">IF(AND(B95="",B126="",B157=""),"●",IF(_xlfn.IFS($N$54="管理職",B95,$N$54="裁量労働制",B126,$N$54="固定残業制",B157,TRUE,"")=0,"",_xlfn.IFS($N$54="管理職",B95,$N$54="裁量労働制",B126,$N$54="固定残業制",B157,TRUE,"")))</f>
        <v/>
      </c>
      <c r="E64" s="371"/>
      <c r="F64" s="199" t="str" cm="1">
        <f t="array" ref="F64">IF(AND(F94="",F125="",F156=""),"●",IF(_xlfn.IFS($N$54="管理職",F94,$N$54="裁量労働制",F125,$N$54="固定残業制",F156,TRUE,"")=0,"",_xlfn.IFS($N$54="管理職",F94,$N$54="裁量労働制",F125,$N$54="固定残業制",F156,TRUE,"")))</f>
        <v/>
      </c>
      <c r="G64" s="200"/>
      <c r="H64" s="201"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1"/>
      <c r="J64" s="202" t="str" cm="1">
        <f t="array" ref="J64">IF(AND(J94="",J125="",J156=""),"●",IF(_xlfn.IFS($N$54="管理職",J94,$N$54="裁量労働制",J125,$N$54="固定残業制",J156,TRUE,"")=0,"",_xlfn.IFS($N$54="管理職",J94,$N$54="裁量労働制",J125,$N$54="固定残業制",J156,TRUE,"")))</f>
        <v/>
      </c>
      <c r="K64" s="202"/>
      <c r="L64" s="203"/>
      <c r="M64" s="204"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2"/>
      <c r="O64" s="199"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2"/>
      <c r="Q64" s="119"/>
    </row>
    <row r="65" spans="1:18" ht="16.5" customHeight="1">
      <c r="B65" s="372"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73"/>
      <c r="D65" s="118" t="str">
        <f>IF(AND($E$54&gt;0,OR($N$54="管理職",$N$54="裁量労働制",$N$54="固定残業制"))," － "&amp;TEXT($E$54,"###.00"),"")</f>
        <v/>
      </c>
      <c r="E65" s="85"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2"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5"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79"/>
      <c r="G67" s="79"/>
      <c r="H67" s="125"/>
      <c r="I67" s="79"/>
      <c r="J67" s="79"/>
      <c r="K67" s="79"/>
      <c r="L67" s="79"/>
      <c r="M67" s="79"/>
      <c r="N67" s="79"/>
      <c r="O67" s="79"/>
      <c r="P67" s="79"/>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8"/>
      <c r="F68" s="202"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5"/>
      <c r="H68" s="206"/>
      <c r="I68" s="201"/>
      <c r="J68" s="207"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8"/>
      <c r="L68" s="35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57"/>
      <c r="N68" s="357"/>
      <c r="O68" s="35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59"/>
      <c r="Q68" s="119"/>
    </row>
    <row r="69" spans="1:18" ht="16.5" customHeight="1">
      <c r="A69" s="115"/>
      <c r="B69" s="36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61"/>
      <c r="D69" s="362"/>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5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6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5"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7"/>
      <c r="Q70" s="124"/>
    </row>
    <row r="71" spans="1:18" ht="16.5" customHeight="1">
      <c r="A71" s="115"/>
      <c r="B71" s="353" t="str" cm="1">
        <f t="array" ref="B71">IF(AND(B101="",B132="",B163=""),"●",IF(_xlfn.IFS($N$54="管理職",B101,$N$54="裁量労働制",B132,$N$54="固定残業制",B163,TRUE,"")=0,"",_xlfn.IFS($N$54="管理職",B101,$N$54="裁量労働制",B132,$N$54="固定残業制",B163,TRUE,"")))</f>
        <v/>
      </c>
      <c r="C71" s="353"/>
      <c r="D71" s="353"/>
      <c r="E71" s="353"/>
      <c r="F71" s="353"/>
      <c r="G71" s="364" t="str" cm="1">
        <f t="array" ref="G71">IF(AND(H101="",H132="",H163=""),"●",IF(_xlfn.IFS($N$54="管理職",H101,$N$54="裁量労働制",H132,$N$54="固定残業制",H163,TRUE,"")=0,"",_xlfn.IFS($N$54="管理職",H101,$N$54="裁量労働制",H132,$N$54="固定残業制",H163,TRUE,"")))</f>
        <v/>
      </c>
      <c r="H71" s="364"/>
      <c r="I71" s="79"/>
      <c r="J71" s="79"/>
      <c r="K71" s="248" t="str" cm="1">
        <f t="array" ref="K71">IF(AND(K101="",K132="",K163=""),"●",IF(_xlfn.IFS($N$54="管理職",K101,$N$54="裁量労働制",K132,$N$54="固定残業制",K163,TRUE,"")=0,"",_xlfn.IFS($N$54="管理職",K101,$N$54="裁量労働制",K132,$N$54="固定残業制",K163,TRUE,"")))</f>
        <v/>
      </c>
      <c r="L71" s="116"/>
      <c r="M71" s="79"/>
      <c r="N71" s="247" t="str" cm="1">
        <f t="array" ref="N71">IF(AND(N101="",N132="",N163=""),"●",IF(_xlfn.IFS($N$54="管理職",N101,$N$54="裁量労働制",N132,$N$54="固定残業制",N163,TRUE,"")=0,"",_xlfn.IFS($N$54="管理職",N101,$N$54="裁量労働制",N132,$N$54="固定残業制",N163,TRUE,"")))</f>
        <v/>
      </c>
      <c r="O71" s="79"/>
      <c r="P71" s="117"/>
      <c r="Q71" s="124"/>
    </row>
    <row r="72" spans="1:18" ht="16.5" customHeight="1">
      <c r="A72" s="115"/>
      <c r="B72" s="350" t="str" cm="1">
        <f t="array" ref="B72">IF(AND(B102="",B133="",B164=""),"●",IF(_xlfn.IFS($N$54="管理職",B102,$N$54="裁量労働制",B133,$N$54="固定残業制",B164,TRUE,"")=0,"",_xlfn.IFS($N$54="管理職",B102,$N$54="裁量労働制",B133,$N$54="固定残業制",B164,TRUE,"")))</f>
        <v/>
      </c>
      <c r="C72" s="351"/>
      <c r="D72" s="352"/>
      <c r="E72" s="88"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3"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8"/>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7" t="str" cm="1">
        <f t="array" ref="Q73">IF(AND($Q$103="",$Q$134="",$Q$170="",$Q$174="",$Q$179=""),"",IF(_xlfn.IFS($N$54="管理職",$Q$103,$N$54="裁量労働制",$Q$134,TRUE,"")=0,"",_xlfn.IFS($N$54="管理職",$Q$103,$N$54="裁量労働制",$Q$134,TRUE,"")))</f>
        <v/>
      </c>
    </row>
    <row r="74" spans="1:18" ht="16.5" customHeight="1">
      <c r="A74" s="115"/>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79"/>
    </row>
    <row r="75" spans="1:18" ht="16.5" customHeight="1">
      <c r="A75" s="115"/>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4" t="str" cm="1">
        <f t="array" ref="L75">IF(AND(L105="",L136="",L166=""),"●",IF(_xlfn.IFS($N$54="管理職",L105,$N$54="裁量労働制",L136,$N$54="固定残業制",L166,TRUE,"")=0,"",_xlfn.IFS($N$54="管理職",L105,$N$54="裁量労働制",L136,$N$54="固定残業制",L166,TRUE,"")))</f>
        <v/>
      </c>
      <c r="M75" s="126"/>
      <c r="N75" s="154"/>
      <c r="O75" s="156"/>
      <c r="P75" s="125"/>
      <c r="Q75" s="136"/>
      <c r="R75" s="79"/>
    </row>
    <row r="76" spans="1:18" ht="16.5" customHeight="1">
      <c r="A76" s="115"/>
      <c r="B76" s="353" t="str" cm="1">
        <f t="array" ref="B76">IF(AND(B106="",B137="",B166=""),"●",IF(_xlfn.IFS($N$54="管理職",B106,$N$54="裁量労働制",B137,$N$54="固定残業制",B166,TRUE,"")=0,"",_xlfn.IFS($N$54="管理職",B106,$N$54="裁量労働制",B137,$N$54="固定残業制",B166,TRUE,"")))</f>
        <v/>
      </c>
      <c r="C76" s="353"/>
      <c r="D76" s="353"/>
      <c r="E76" s="353"/>
      <c r="F76" s="353"/>
      <c r="G76" s="79"/>
      <c r="H76" s="79"/>
      <c r="I76" s="118"/>
      <c r="J76" s="79"/>
      <c r="K76" s="121"/>
      <c r="L76" s="79"/>
      <c r="M76" s="79"/>
      <c r="N76" s="118"/>
      <c r="O76" s="79"/>
      <c r="P76" s="79"/>
      <c r="Q76" s="119"/>
      <c r="R76" s="79"/>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3" t="str" cm="1">
        <f t="array" ref="N77">IF(AND(N107="",N138="",N167=""),"●",IF(_xlfn.IFS($N$54="管理職",N107,$N$54="裁量労働制",N138,$N$54="固定残業制",N167,TRUE,"")=0,"",_xlfn.IFS($N$54="管理職",N107,$N$54="裁量労働制",N138,$N$54="固定残業制",N167,TRUE,"")))</f>
        <v/>
      </c>
      <c r="O77" s="79"/>
      <c r="P77" s="79"/>
      <c r="Q77" s="119"/>
      <c r="R77" s="79"/>
    </row>
    <row r="78" spans="1:18" ht="16.5" customHeight="1">
      <c r="A78" s="115"/>
      <c r="B78" s="354" t="str" cm="1">
        <f t="array" ref="B78">IF(AND(B108="",B139="",B168=""),"●",IF(_xlfn.IFS($N$54="管理職",B108,$N$54="裁量労働制",B139,$N$54="固定残業制",B168,TRUE,"")=0,"",_xlfn.IFS($N$54="管理職",B108,$N$54="裁量労働制",B139,$N$54="固定残業制",B168,TRUE,"")))</f>
        <v/>
      </c>
      <c r="C78" s="355"/>
      <c r="D78" s="79"/>
      <c r="E78" s="79" t="str" cm="1">
        <f t="array" ref="E78">IF(AND(E108="",E139="",E169=""),"●",IF(_xlfn.IFS($N$54="管理職",E108,$N$54="裁量労働制",E139,$N$54="固定残業制",E169,TRUE,"")=0,"",_xlfn.IFS($N$54="管理職",E108,$N$54="裁量労働制",E139,$N$54="固定残業制",E169,TRUE,"")))</f>
        <v/>
      </c>
      <c r="F78" s="194" t="str" cm="1">
        <f t="array" ref="F78">IF(AND(F108="",F139="",F169=""),"●",IF(_xlfn.IFS($N$54="管理職",F108,$N$54="裁量労働制",F139,$N$54="固定残業制",F169,TRUE,"")=0,"",_xlfn.IFS($N$54="管理職",F108,$N$54="裁量労働制",F139,$N$54="固定残業制",F169,TRUE,"")))</f>
        <v/>
      </c>
      <c r="G78" s="90"/>
      <c r="H78" s="90"/>
      <c r="I78" s="151"/>
      <c r="J78" s="90"/>
      <c r="K78" s="152"/>
      <c r="L78" s="152"/>
      <c r="M78" s="90"/>
      <c r="N78" s="151"/>
      <c r="O78" s="79"/>
      <c r="P78" s="79"/>
      <c r="Q78" s="119"/>
      <c r="R78" s="79"/>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09" t="str" cm="1">
        <f t="array" ref="O79">IF(AND(O110="",O141="",O170=""),"●",IF(_xlfn.IFS($N$54="管理職",O110,$N$54="裁量労働制",O141,$N$54="固定残業制",O170,TRUE,"")=0,"",_xlfn.IFS($N$54="管理職",O110,$N$54="裁量労働制",O141,$N$54="固定残業制",O170,TRUE,"")))</f>
        <v/>
      </c>
      <c r="P79" s="118"/>
      <c r="Q79" s="198" t="str">
        <f>IF(AND($Q$103="",$Q$134="",$Q$170="",$Q$174="",$Q$179=""),"",IF($N$54&lt;&gt;"固定残業制","",IF(E161="≧",$Q$170,"")))</f>
        <v/>
      </c>
      <c r="R79" s="79"/>
    </row>
    <row r="80" spans="1:18" ht="16.5" customHeight="1">
      <c r="A80" s="115"/>
      <c r="B80" s="79" t="str" cm="1">
        <f t="array" ref="B80">IF(AND(B111="",B142="",B171=""),"●",IF(_xlfn.IFS($N$54="管理職",B111,$N$54="裁量労働制",B142,$N$54="固定残業制",B171,TRUE,"")=0,"",_xlfn.IFS($N$54="管理職",B111,$N$54="裁量労働制",B142,$N$54="固定残業制",B171,TRUE,"")))</f>
        <v/>
      </c>
      <c r="C80" s="79"/>
      <c r="D80" s="79"/>
      <c r="E80" s="79"/>
      <c r="F80" s="147"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5" t="str">
        <f>IF(AND($Q$104="",$Q$135="",$Q$171="",$Q$175="",$Q$180=""),"",IF($N$54&lt;&gt;"固定残業制","",IF(E161="≧",$Q$171,"")))</f>
        <v/>
      </c>
      <c r="R80" s="79"/>
    </row>
    <row r="81" spans="1:18" ht="16.5" customHeight="1">
      <c r="A81" s="115"/>
      <c r="B81" s="79"/>
      <c r="C81" s="79"/>
      <c r="D81" s="79"/>
      <c r="E81" s="79"/>
      <c r="F81" s="79"/>
      <c r="G81" s="79"/>
      <c r="H81" s="79"/>
      <c r="I81" s="79"/>
      <c r="J81" s="79"/>
      <c r="K81" s="79"/>
      <c r="L81" s="79"/>
      <c r="M81" s="79"/>
      <c r="N81" s="105"/>
      <c r="O81" s="79"/>
      <c r="P81" s="79"/>
      <c r="Q81" s="119"/>
      <c r="R81" s="79"/>
    </row>
    <row r="82" spans="1:18" ht="16.5" customHeight="1">
      <c r="A82" s="138"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5"/>
      <c r="O82" s="79"/>
      <c r="P82" s="79"/>
      <c r="Q82" s="119"/>
      <c r="R82" s="79"/>
    </row>
    <row r="83" spans="1:18" ht="16.5" customHeight="1">
      <c r="A83" s="115"/>
      <c r="B83" s="340" t="str" cm="1">
        <f t="array" ref="B83">IF(AND(B114="",B145="",B174=""),"●",IF(_xlfn.IFS($N$54="管理職",B114,$N$54="裁量労働制",B145,$N$54="固定残業制",B174,TRUE,"")=0,"",_xlfn.IFS($N$54="管理職",B114,$N$54="裁量労働制",B145,$N$54="固定残業制",B174,TRUE,"")))</f>
        <v/>
      </c>
      <c r="C83" s="341"/>
      <c r="D83" s="341"/>
      <c r="E83" s="342" t="str" cm="1">
        <f t="array" ref="E83">IF(AND(E114="",E145="",E174=""),"●",IF(_xlfn.IFS($N$54="管理職",E114,$N$54="裁量労働制",E145,$N$54="固定残業制",E174,TRUE,"")=0,"",_xlfn.IFS($N$54="管理職",E114,$N$54="裁量労働制",E145,$N$54="固定残業制",E174,TRUE,"")))</f>
        <v/>
      </c>
      <c r="F83" s="79"/>
      <c r="G83" s="79"/>
      <c r="H83" s="129" t="str" cm="1">
        <f t="array" ref="H83">IF(AND(H114="",H145="",H174=""),"●",IF(_xlfn.IFS($N$54="管理職",H114,$N$54="裁量労働制",H145,$N$54="固定残業制",H174,TRUE,"")=0,"",_xlfn.IFS($N$54="管理職",H114,$N$54="裁量労働制",H145,$N$54="固定残業制",H174,TRUE,"")))</f>
        <v/>
      </c>
      <c r="I83" s="79"/>
      <c r="J83" s="79"/>
      <c r="K83" s="196" t="str" cm="1">
        <f t="array" ref="K83">IF(AND(K114="",K145="",K174=""),"●",IF(_xlfn.IFS($N$54="管理職",K114,$N$54="裁量労働制",K145,$N$54="固定残業制",K174,TRUE,"")=0,"",_xlfn.IFS($N$54="管理職",K114,$N$54="裁量労働制",K145,$N$54="固定残業制",K174,TRUE,"")))</f>
        <v/>
      </c>
      <c r="L83" s="79"/>
      <c r="M83" s="79"/>
      <c r="N83" s="34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8" t="str">
        <f>IF(AND($Q$103="",$Q$134="",$Q$170="",$Q$174="",$Q$179=""),"",IF($N$54="固定残業制",IF(AND($E$161="＜",$E$164="≧"),$Q$174,""),""))</f>
        <v/>
      </c>
      <c r="R83" s="79"/>
    </row>
    <row r="84" spans="1:18" ht="16.5" customHeight="1">
      <c r="A84" s="115"/>
      <c r="B84" s="344" t="str" cm="1">
        <f t="array" ref="B84">IF(AND(B115="",B146="",B175=""),"●",IF(_xlfn.IFS($N$54="管理職",B115,$N$54="裁量労働制",B146,$N$54="固定残業制",B175,TRUE,"")=0,"",_xlfn.IFS($N$54="管理職",B115,$N$54="裁量労働制",B146,$N$54="固定残業制",B175,TRUE,"")))</f>
        <v/>
      </c>
      <c r="C84" s="345" t="str" cm="1">
        <f t="array" ref="C84">IF(AND(C115="",C146="",C175=""),"●",IF(_xlfn.IFS($N$54="管理職",C115,$N$54="裁量労働制",C146,$N$54="固定残業制",C175,TRUE,"")=0,"",_xlfn.IFS($N$54="管理職",C115,$N$54="裁量労働制",C146,$N$54="固定残業制",C175,TRUE,"")))</f>
        <v>●</v>
      </c>
      <c r="D84" s="346"/>
      <c r="E84" s="34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4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79"/>
    </row>
    <row r="85" spans="1:18" ht="16.5" customHeight="1">
      <c r="A85" s="115"/>
      <c r="B85" s="79"/>
      <c r="C85" s="79"/>
      <c r="D85" s="79"/>
      <c r="E85" s="79"/>
      <c r="F85" s="79"/>
      <c r="G85" s="79"/>
      <c r="H85" s="79"/>
      <c r="I85" s="79"/>
      <c r="J85" s="79"/>
      <c r="K85" s="79"/>
      <c r="L85" s="79"/>
      <c r="M85" s="79"/>
      <c r="N85" s="105"/>
      <c r="O85" s="79"/>
      <c r="P85" s="79"/>
      <c r="Q85" s="119"/>
      <c r="R85" s="79"/>
    </row>
    <row r="86" spans="1:18" ht="16.5" customHeight="1">
      <c r="A86" s="138"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5"/>
      <c r="O86" s="79"/>
      <c r="P86" s="79"/>
      <c r="Q86" s="119"/>
      <c r="R86" s="79"/>
    </row>
    <row r="87" spans="1:18" ht="16.5" customHeight="1">
      <c r="A87" s="115"/>
      <c r="B87" s="340" t="str" cm="1">
        <f t="array" ref="B87">IF(AND(B118="",B149="",B178=""),"●",IF(_xlfn.IFS($N$54="管理職",B118,$N$54="裁量労働制",B149,$N$54="固定残業制",B178,TRUE,"")=0,"",_xlfn.IFS($N$54="管理職",B118,$N$54="裁量労働制",B149,$N$54="固定残業制",B178,TRUE,"")))</f>
        <v/>
      </c>
      <c r="C87" s="341"/>
      <c r="D87" s="341"/>
      <c r="E87" s="342" t="str" cm="1">
        <f t="array" ref="E87">IF(AND(E118="",E149="",E178=""),"●",IF(_xlfn.IFS($N$54="管理職",E118,$N$54="裁量労働制",E149,$N$54="固定残業制",E178,TRUE,"")=0,"",_xlfn.IFS($N$54="管理職",E118,$N$54="裁量労働制",E149,$N$54="固定残業制",E178,TRUE,"")))</f>
        <v/>
      </c>
      <c r="F87" s="79"/>
      <c r="G87" s="79"/>
      <c r="H87" s="129" t="str" cm="1">
        <f t="array" ref="H87">IF(AND(H118="",H149="",H178=""),"●",IF(_xlfn.IFS($N$54="管理職",H118,$N$54="裁量労働制",H149,$N$54="固定残業制",H178,TRUE,"")=0,"",_xlfn.IFS($N$54="管理職",H118,$N$54="裁量労働制",H149,$N$54="固定残業制",H178,TRUE,"")))</f>
        <v/>
      </c>
      <c r="I87" s="79"/>
      <c r="J87" s="79"/>
      <c r="K87" s="196" t="str" cm="1">
        <f t="array" ref="K87">IF(AND(K118="",K149="",K178=""),"●",IF(_xlfn.IFS($N$54="管理職",K118,$N$54="裁量労働制",K149,$N$54="固定残業制",K178,TRUE,"")=0,"",_xlfn.IFS($N$54="管理職",K118,$N$54="裁量労働制",K149,$N$54="固定残業制",K178,TRUE,"")))</f>
        <v/>
      </c>
      <c r="L87" s="79"/>
      <c r="M87" s="79"/>
      <c r="N87" s="34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79"/>
      <c r="Q87" s="119"/>
      <c r="R87" s="79"/>
    </row>
    <row r="88" spans="1:18" ht="16.5" customHeight="1">
      <c r="A88" s="115"/>
      <c r="B88" s="344" t="str" cm="1">
        <f t="array" ref="B88">IF(AND(B119="",B150="",B179=""),"●",IF(_xlfn.IFS($N$54="管理職",B119,$N$54="裁量労働制",B150,$N$54="固定残業制",B179,TRUE,"")=0,"",_xlfn.IFS($N$54="管理職",B119,$N$54="裁量労働制",B150,$N$54="固定残業制",B179,TRUE,"")))</f>
        <v/>
      </c>
      <c r="C88" s="345" t="str" cm="1">
        <f t="array" ref="C88">IF(AND(C119="",C150="",C179=""),"●",IF(_xlfn.IFS($N$54="管理職",C119,$N$54="裁量労働制",C150,$N$54="固定残業制",C179,TRUE,"")=0,"",_xlfn.IFS($N$54="管理職",C119,$N$54="裁量労働制",C150,$N$54="固定残業制",C179,TRUE,"")))</f>
        <v>●</v>
      </c>
      <c r="D88" s="346"/>
      <c r="E88" s="34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4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79"/>
    </row>
    <row r="89" spans="1:18" ht="16.5" customHeight="1">
      <c r="A89" s="115"/>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5" t="str">
        <f>IF(AND($P$104="",$P$135="",$P$171="",$P$175="",$P$180=""),"",IF($E$164="＜",$P$180,""))</f>
        <v/>
      </c>
      <c r="Q89" s="135" t="str">
        <f>IF(AND($Q$104="",$Q$135="",$Q$171="",$Q$175="",$Q$180=""),"",IF($E$164="＜",$Q$180,""))</f>
        <v/>
      </c>
      <c r="R89" s="79"/>
    </row>
    <row r="90" spans="1:18" ht="16.5" customHeight="1">
      <c r="A90" s="115"/>
      <c r="B90" s="148" t="str" cm="1">
        <f t="array" ref="B90">IF(AND(B121="",B152="",B181=""),"●",IF(_xlfn.IFS($N$54="管理職",B121,$N$54="裁量労働制",B152,$N$54="固定残業制",B181,TRUE,"")=0,"",_xlfn.IFS($N$54="管理職",B121,$N$54="裁量労働制",B152,$N$54="固定残業制",B181,TRUE,"")))</f>
        <v/>
      </c>
      <c r="C90" s="87"/>
      <c r="F90" s="149" t="str" cm="1">
        <f t="array" ref="F90">IF(AND(F121="",F152="",F181=""),"●",IF(_xlfn.IFS($N$54="管理職",F121,$N$54="裁量労働制",F152,$N$54="固定残業制",F181,TRUE,"")=0,"",_xlfn.IFS($N$54="管理職",F121,$N$54="裁量労働制",F152,$N$54="固定残業制",F181,TRUE,"")))</f>
        <v/>
      </c>
      <c r="G90" s="342" t="str" cm="1">
        <f t="array" ref="G90">IF(AND(G121="",G152="",G181=""),"●",IF(_xlfn.IFS($N$54="管理職",G121,$N$54="裁量労働制",G152,$N$54="固定残業制",G181,TRUE,"")=0,"",_xlfn.IFS($N$54="管理職",G121,$N$54="裁量労働制",G152,$N$54="固定残業制",G181,TRUE,"")))</f>
        <v/>
      </c>
      <c r="H90" s="3"/>
      <c r="I90" s="3"/>
      <c r="J90" s="246" t="str" cm="1">
        <f t="array" ref="J90">IF(AND(J121="",J152="",J181=""),"●",IF(_xlfn.IFS($N$54="管理職",J121,$N$54="裁量労働制",J152,$N$54="固定残業制",J181,TRUE,"")=0,"",_xlfn.IFS($N$54="管理職",J121,$N$54="裁量労働制",J152,$N$54="固定残業制",J181,TRUE,"")))</f>
        <v/>
      </c>
      <c r="K90" s="87"/>
      <c r="L90" s="44"/>
      <c r="M90" s="347" t="str" cm="1">
        <f t="array" ref="M90">IF(AND(M121="",M152="",M181=""),"●",IF(_xlfn.IFS($N$54="管理職",M121,$N$54="裁量労働制",M152,$N$54="固定残業制",M181,TRUE,"")=0,"",_xlfn.IFS($N$54="管理職",M121,$N$54="裁量労働制",M152,$N$54="固定残業制",M181,TRUE,"")))</f>
        <v/>
      </c>
      <c r="N90" s="348" t="str" cm="1">
        <f t="array" ref="N90">IF(AND(N121="",N152="",N181=""),"●",IF(_xlfn.IFS($N$54="管理職",N121,$N$54="裁量労働制",N152,$N$54="固定残業制",N181,TRUE,"")=0,"",_xlfn.IFS($N$54="管理職",N121,$N$54="裁量労働制",N152,$N$54="固定残業制",N181,TRUE,"")))</f>
        <v>●</v>
      </c>
      <c r="P90" s="79"/>
      <c r="Q90" s="119"/>
      <c r="R90" s="79"/>
    </row>
    <row r="91" spans="1:18" ht="16.5" customHeight="1">
      <c r="A91" s="115"/>
      <c r="B91" s="349" t="str" cm="1">
        <f t="array" ref="B91">IF(AND(B122="",B153="",B182=""),"●",IF(_xlfn.IFS($N$54="管理職",B122,$N$54="裁量労働制",B153,$N$54="固定残業制",B182,TRUE,"")=0,"",_xlfn.IFS($N$54="管理職",B122,$N$54="裁量労働制",B153,$N$54="固定残業制",B182,TRUE,"")))</f>
        <v/>
      </c>
      <c r="C91" s="346" t="str" cm="1">
        <f t="array" ref="C91">IF(AND(C122="",C153="",C182=""),"●",IF(_xlfn.IFS($N$54="管理職",C122,$N$54="裁量労働制",C153,$N$54="固定残業制",C182,TRUE,"")=0,"",_xlfn.IFS($N$54="管理職",C122,$N$54="裁量労働制",C153,$N$54="固定残業制",C182,TRUE,"")))</f>
        <v>●</v>
      </c>
      <c r="D91" s="139"/>
      <c r="E91" s="86"/>
      <c r="F91" s="244" t="str" cm="1">
        <f t="array" ref="F91">IF(AND(F122="",F153="",F182=""),"●",IF(_xlfn.IFS($N$54="管理職",F122,$N$54="裁量労働制",F153,$N$54="固定残業制",F182,TRUE,"")=0,"",_xlfn.IFS($N$54="管理職",F122,$N$54="裁量労働制",F153,$N$54="固定残業制",F182,TRUE,"")))</f>
        <v/>
      </c>
      <c r="G91" s="341"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9"/>
      <c r="R91" s="79"/>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315" t="s">
        <v>56</v>
      </c>
      <c r="B93" s="238" t="s">
        <v>135</v>
      </c>
      <c r="C93" s="239"/>
      <c r="D93" s="240"/>
      <c r="E93" s="240"/>
      <c r="F93" s="240"/>
      <c r="G93" s="240"/>
      <c r="H93" s="240"/>
      <c r="I93" s="240"/>
      <c r="J93" s="241"/>
      <c r="K93" s="241"/>
      <c r="L93" s="241"/>
      <c r="M93" s="241"/>
      <c r="N93" s="241"/>
      <c r="O93" s="241"/>
      <c r="P93" s="241"/>
      <c r="Q93" s="316"/>
    </row>
    <row r="94" spans="1:18" ht="16.5" hidden="1" outlineLevel="1">
      <c r="A94" s="250"/>
      <c r="B94" s="249" t="str">
        <f>$A$53</f>
        <v>所定労働日数(日/月)</v>
      </c>
      <c r="C94" s="235"/>
      <c r="D94" s="250"/>
      <c r="E94" s="234">
        <f>$A$54</f>
        <v>23</v>
      </c>
      <c r="F94" s="252" t="str">
        <f>$F$53</f>
        <v>稼働日数(日/月)</v>
      </c>
      <c r="G94" s="253"/>
      <c r="H94" s="306" t="str" cm="1">
        <f t="array" ref="H94">_xlfn.IFS($N$54="裁量労働制","みなし労働時間(h/日)",$N$54="固定残業制","みなし労働日数(日/月)",TRUE,"所定労働時間(h/日)")</f>
        <v>所定労働時間(h/日)</v>
      </c>
      <c r="I94" s="266"/>
      <c r="J94" s="217"/>
      <c r="K94" s="217"/>
      <c r="L94" s="217"/>
      <c r="M94" s="256" t="s">
        <v>145</v>
      </c>
      <c r="N94" s="217"/>
      <c r="O94" s="257" t="s">
        <v>147</v>
      </c>
      <c r="P94" s="217"/>
      <c r="Q94" s="317"/>
    </row>
    <row r="95" spans="1:18" ht="16.5" hidden="1" outlineLevel="1">
      <c r="A95" s="250"/>
      <c r="B95" s="249" t="str">
        <f>$E$53</f>
        <v>休暇日数(日/月)</v>
      </c>
      <c r="C95" s="259"/>
      <c r="D95" s="250"/>
      <c r="E95" s="234">
        <f>$E$54</f>
        <v>0</v>
      </c>
      <c r="F95" s="260">
        <f>$F$54</f>
        <v>23</v>
      </c>
      <c r="G95" s="273" t="s">
        <v>51</v>
      </c>
      <c r="H95" s="260" cm="1">
        <f t="array" ref="H95">_xlfn.IFS($I$9="裁量",$D$57,$I$9="固定残業代有",$D$58,$I$9="管理職",$D$56,TRUE,$B$54)</f>
        <v>0</v>
      </c>
      <c r="I95" s="266"/>
      <c r="J95" s="250"/>
      <c r="K95" s="233" t="s">
        <v>76</v>
      </c>
      <c r="L95" s="217"/>
      <c r="M95" s="263">
        <f>$G$54</f>
        <v>0</v>
      </c>
      <c r="N95" s="250" t="s">
        <v>52</v>
      </c>
      <c r="O95" s="262">
        <f>F95*H95-M95</f>
        <v>0</v>
      </c>
      <c r="P95" s="217"/>
      <c r="Q95" s="317"/>
    </row>
    <row r="96" spans="1:18" ht="19.350000000000001" hidden="1" customHeight="1" outlineLevel="1">
      <c r="A96" s="250"/>
      <c r="B96" s="265" t="s">
        <v>85</v>
      </c>
      <c r="C96" s="265"/>
      <c r="D96" s="258"/>
      <c r="E96" s="266"/>
      <c r="F96" s="266"/>
      <c r="G96" s="266"/>
      <c r="H96" s="266"/>
      <c r="I96" s="266"/>
      <c r="J96" s="217"/>
      <c r="K96" s="217"/>
      <c r="L96" s="217"/>
      <c r="M96" s="217"/>
      <c r="N96" s="217"/>
      <c r="O96" s="217"/>
      <c r="P96" s="217"/>
      <c r="Q96" s="317"/>
    </row>
    <row r="97" spans="1:104" ht="19.350000000000001" hidden="1" customHeight="1" outlineLevel="1">
      <c r="A97" s="250"/>
      <c r="B97" s="265"/>
      <c r="C97" s="265"/>
      <c r="D97" s="258"/>
      <c r="E97" s="266"/>
      <c r="F97" s="266"/>
      <c r="G97" s="266"/>
      <c r="H97" s="266"/>
      <c r="I97" s="266"/>
      <c r="J97" s="217"/>
      <c r="K97" s="217"/>
      <c r="L97" s="217"/>
      <c r="M97" s="217"/>
      <c r="N97" s="217"/>
      <c r="O97" s="217"/>
      <c r="P97" s="217"/>
      <c r="Q97" s="317"/>
    </row>
    <row r="98" spans="1:104" ht="19.350000000000001" hidden="1" customHeight="1" outlineLevel="1">
      <c r="A98" s="272"/>
      <c r="B98" s="271" t="s">
        <v>147</v>
      </c>
      <c r="C98" s="272"/>
      <c r="D98" s="271"/>
      <c r="E98" s="272"/>
      <c r="F98" s="266"/>
      <c r="G98" s="273"/>
      <c r="H98" s="275" t="s">
        <v>161</v>
      </c>
      <c r="I98" s="273"/>
      <c r="J98" s="254" t="str">
        <f>$H$53</f>
        <v>NEDO事業の従事時間(h/月)</v>
      </c>
      <c r="K98" s="217"/>
      <c r="L98" s="217"/>
      <c r="M98" s="285" t="str">
        <f>$I$53</f>
        <v>他の公的事業従事時間(h/月)</v>
      </c>
      <c r="N98" s="255"/>
      <c r="O98" s="313" t="s">
        <v>146</v>
      </c>
      <c r="P98" s="217"/>
      <c r="Q98" s="317"/>
    </row>
    <row r="99" spans="1:104" s="80" customFormat="1" ht="19.350000000000001" hidden="1" customHeight="1" outlineLevel="1">
      <c r="A99" s="250"/>
      <c r="B99" s="334">
        <f>O95</f>
        <v>0</v>
      </c>
      <c r="C99" s="335"/>
      <c r="D99" s="268"/>
      <c r="E99" s="278" t="str" cm="1">
        <f t="array" ref="E99">_xlfn.IFS(B99&lt;G99,"＜",B99&gt;=G99,"≧",TRUE,"")</f>
        <v>≧</v>
      </c>
      <c r="F99" s="266"/>
      <c r="G99" s="279">
        <f>$H$54+$I$54+$J$54</f>
        <v>0</v>
      </c>
      <c r="H99" s="250" t="s">
        <v>57</v>
      </c>
      <c r="I99" s="273" t="s">
        <v>58</v>
      </c>
      <c r="J99" s="279">
        <f>$H$54</f>
        <v>0</v>
      </c>
      <c r="K99" s="278" t="s">
        <v>86</v>
      </c>
      <c r="L99" s="336">
        <f>$I$54</f>
        <v>0</v>
      </c>
      <c r="M99" s="337"/>
      <c r="N99" s="250" t="s">
        <v>61</v>
      </c>
      <c r="O99" s="230">
        <f>$J$54</f>
        <v>0</v>
      </c>
      <c r="P99" s="250" t="s">
        <v>54</v>
      </c>
      <c r="Q99" s="317"/>
      <c r="S99" s="1"/>
      <c r="T99" s="1"/>
      <c r="U99" s="1"/>
      <c r="V99" s="1"/>
      <c r="W99" s="1"/>
      <c r="X99" s="1"/>
      <c r="Y99" s="1"/>
      <c r="Z99" s="1"/>
      <c r="AA99" s="1"/>
      <c r="AB99" s="1"/>
      <c r="AC99" s="1"/>
      <c r="AD99" s="1"/>
      <c r="AE99" s="1"/>
      <c r="AF99" s="1"/>
      <c r="AG99" s="1"/>
      <c r="AH99" s="72"/>
      <c r="AI99" s="3"/>
      <c r="AJ99" s="1"/>
      <c r="AK99" s="1"/>
      <c r="AL99" s="104"/>
      <c r="AM99" s="104"/>
      <c r="AN99" s="104"/>
      <c r="AO99" s="1"/>
      <c r="AP99" s="1"/>
      <c r="AQ99" s="1"/>
      <c r="AR99" s="1"/>
      <c r="AS99" s="1"/>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row>
    <row r="100" spans="1:104" s="80" customFormat="1" ht="19.350000000000001" hidden="1" customHeight="1" outlineLevel="1">
      <c r="A100" s="250"/>
      <c r="B100" s="268"/>
      <c r="C100" s="235"/>
      <c r="D100" s="268"/>
      <c r="E100" s="268"/>
      <c r="F100" s="268"/>
      <c r="G100" s="250"/>
      <c r="H100" s="279"/>
      <c r="I100" s="268" t="s">
        <v>87</v>
      </c>
      <c r="J100" s="268" t="s">
        <v>87</v>
      </c>
      <c r="K100" s="268" t="s">
        <v>87</v>
      </c>
      <c r="L100" s="235"/>
      <c r="M100" s="250"/>
      <c r="N100" s="279"/>
      <c r="O100" s="250"/>
      <c r="P100" s="217"/>
      <c r="Q100" s="317"/>
      <c r="S100" s="1"/>
      <c r="T100" s="1"/>
      <c r="U100" s="1"/>
      <c r="V100" s="1"/>
      <c r="W100" s="1"/>
      <c r="X100" s="1"/>
      <c r="Y100" s="1"/>
      <c r="Z100" s="1"/>
      <c r="AA100" s="1"/>
      <c r="AB100" s="1"/>
      <c r="AC100" s="1"/>
      <c r="AD100" s="1"/>
      <c r="AE100" s="1"/>
      <c r="AF100" s="1"/>
      <c r="AG100" s="1"/>
      <c r="AH100" s="72"/>
      <c r="AI100" s="3"/>
      <c r="AJ100" s="1"/>
      <c r="AK100" s="1"/>
      <c r="AL100" s="104"/>
      <c r="AM100" s="104"/>
      <c r="AN100" s="104"/>
      <c r="AO100" s="1"/>
      <c r="AP100" s="1"/>
      <c r="AQ100" s="1"/>
      <c r="AR100" s="1"/>
      <c r="AS100" s="1"/>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row>
    <row r="101" spans="1:104" s="80" customFormat="1" ht="19.350000000000001" hidden="1" customHeight="1" outlineLevel="1">
      <c r="A101" s="250"/>
      <c r="B101" s="268" t="s">
        <v>60</v>
      </c>
      <c r="C101" s="235"/>
      <c r="D101" s="268"/>
      <c r="E101" s="278"/>
      <c r="F101" s="265"/>
      <c r="G101" s="266"/>
      <c r="H101" s="279"/>
      <c r="I101" s="250"/>
      <c r="J101" s="273"/>
      <c r="K101" s="279"/>
      <c r="L101" s="235"/>
      <c r="M101" s="217"/>
      <c r="N101" s="217"/>
      <c r="O101" s="217"/>
      <c r="P101" s="217"/>
      <c r="Q101" s="317"/>
      <c r="S101" s="1"/>
      <c r="T101" s="1"/>
      <c r="U101" s="1"/>
      <c r="V101" s="1"/>
      <c r="W101" s="1"/>
      <c r="X101" s="1"/>
      <c r="Y101" s="1"/>
      <c r="Z101" s="1"/>
      <c r="AA101" s="1"/>
      <c r="AB101" s="1"/>
      <c r="AC101" s="1"/>
      <c r="AD101" s="1"/>
      <c r="AE101" s="1"/>
      <c r="AF101" s="1"/>
      <c r="AG101" s="1"/>
      <c r="AH101" s="72"/>
      <c r="AI101" s="3"/>
      <c r="AJ101" s="1"/>
      <c r="AK101" s="1"/>
      <c r="AL101" s="104"/>
      <c r="AM101" s="104"/>
      <c r="AN101" s="104"/>
      <c r="AO101" s="1"/>
      <c r="AP101" s="1"/>
      <c r="AQ101" s="1"/>
      <c r="AR101" s="1"/>
      <c r="AS101" s="1"/>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row>
    <row r="102" spans="1:104" s="80" customFormat="1" ht="19.350000000000001" hidden="1" customHeight="1" outlineLevel="1">
      <c r="A102" s="250"/>
      <c r="B102" s="268" t="str">
        <f>$H$53</f>
        <v>NEDO事業の従事時間(h/月)</v>
      </c>
      <c r="C102" s="235"/>
      <c r="D102" s="268"/>
      <c r="E102" s="278"/>
      <c r="F102" s="279">
        <f>$H$54</f>
        <v>0</v>
      </c>
      <c r="G102" s="273"/>
      <c r="H102" s="250" t="s">
        <v>86</v>
      </c>
      <c r="I102" s="266"/>
      <c r="J102" s="306" t="str">
        <f>$J$53</f>
        <v>休日NEDO従事時間(h/月)</v>
      </c>
      <c r="K102" s="279"/>
      <c r="L102" s="235"/>
      <c r="M102" s="276"/>
      <c r="N102" s="310">
        <f>$J$54</f>
        <v>0</v>
      </c>
      <c r="O102" s="217"/>
      <c r="P102" s="217"/>
      <c r="Q102" s="317"/>
      <c r="S102" s="1"/>
      <c r="T102" s="1"/>
      <c r="U102" s="1"/>
      <c r="V102" s="1"/>
      <c r="W102" s="1"/>
      <c r="X102" s="1"/>
      <c r="Y102" s="1"/>
      <c r="Z102" s="1"/>
      <c r="AA102" s="1"/>
      <c r="AB102" s="1"/>
      <c r="AC102" s="1"/>
      <c r="AD102" s="1"/>
      <c r="AE102" s="1"/>
      <c r="AF102" s="1"/>
      <c r="AG102" s="1"/>
      <c r="AH102" s="72"/>
      <c r="AI102" s="3"/>
      <c r="AJ102" s="1"/>
      <c r="AK102" s="1"/>
      <c r="AL102" s="104"/>
      <c r="AM102" s="104"/>
      <c r="AN102" s="104"/>
      <c r="AO102" s="1"/>
      <c r="AP102" s="1"/>
      <c r="AQ102" s="1"/>
      <c r="AR102" s="1"/>
      <c r="AS102" s="1"/>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row>
    <row r="103" spans="1:104" s="80" customFormat="1" ht="19.350000000000001" hidden="1" customHeight="1" outlineLevel="1">
      <c r="A103" s="250"/>
      <c r="B103" s="268"/>
      <c r="C103" s="235"/>
      <c r="D103" s="268"/>
      <c r="E103" s="278"/>
      <c r="F103" s="278"/>
      <c r="G103" s="273"/>
      <c r="H103" s="279"/>
      <c r="I103" s="250"/>
      <c r="J103" s="273"/>
      <c r="K103" s="279"/>
      <c r="L103" s="292" t="s">
        <v>89</v>
      </c>
      <c r="M103" s="276"/>
      <c r="N103" s="276"/>
      <c r="O103" s="305"/>
      <c r="P103" s="217"/>
      <c r="Q103" s="318" t="str">
        <f>IF($N$54="管理職","計上時間","")</f>
        <v/>
      </c>
      <c r="S103" s="1"/>
      <c r="T103" s="1"/>
      <c r="U103" s="1"/>
      <c r="V103" s="1"/>
      <c r="W103" s="1"/>
      <c r="X103" s="1"/>
      <c r="Y103" s="1"/>
      <c r="Z103" s="1"/>
      <c r="AA103" s="1"/>
      <c r="AB103" s="1"/>
      <c r="AC103" s="1"/>
      <c r="AD103" s="1"/>
      <c r="AE103" s="1"/>
      <c r="AF103" s="1"/>
      <c r="AG103" s="1"/>
      <c r="AH103" s="72"/>
      <c r="AI103" s="3"/>
      <c r="AJ103" s="1"/>
      <c r="AK103" s="1"/>
      <c r="AL103" s="104"/>
      <c r="AM103" s="104"/>
      <c r="AN103" s="104"/>
      <c r="AO103" s="1"/>
      <c r="AP103" s="1"/>
      <c r="AQ103" s="1"/>
      <c r="AR103" s="1"/>
      <c r="AS103" s="1"/>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row>
    <row r="104" spans="1:104" s="80" customFormat="1" ht="19.350000000000001" hidden="1" customHeight="1" outlineLevel="1">
      <c r="A104" s="250"/>
      <c r="B104" s="268"/>
      <c r="C104" s="235"/>
      <c r="D104" s="268"/>
      <c r="E104" s="278"/>
      <c r="F104" s="278"/>
      <c r="G104" s="273"/>
      <c r="H104" s="279"/>
      <c r="I104" s="250"/>
      <c r="J104" s="273"/>
      <c r="K104" s="279"/>
      <c r="L104" s="292" t="s">
        <v>90</v>
      </c>
      <c r="M104" s="276" t="s">
        <v>104</v>
      </c>
      <c r="N104" s="276" t="s">
        <v>105</v>
      </c>
      <c r="O104" s="276" t="s">
        <v>106</v>
      </c>
      <c r="P104" s="287" t="str">
        <f>IF($N$54="管理職","＝","")</f>
        <v/>
      </c>
      <c r="Q104" s="319" t="str">
        <f>IF($N$54="管理職",$Q$44,"")</f>
        <v/>
      </c>
      <c r="S104" s="1"/>
      <c r="T104" s="1"/>
      <c r="U104" s="1"/>
      <c r="V104" s="1"/>
      <c r="W104" s="1"/>
      <c r="X104" s="1"/>
      <c r="Y104" s="1"/>
      <c r="Z104" s="1"/>
      <c r="AA104" s="1"/>
      <c r="AB104" s="1"/>
      <c r="AC104" s="1"/>
      <c r="AD104" s="1"/>
      <c r="AE104" s="1"/>
      <c r="AF104" s="1"/>
      <c r="AG104" s="1"/>
      <c r="AH104" s="72"/>
      <c r="AI104" s="3"/>
      <c r="AJ104" s="1"/>
      <c r="AK104" s="1"/>
      <c r="AL104" s="104"/>
      <c r="AM104" s="104"/>
      <c r="AN104" s="104"/>
      <c r="AO104" s="1"/>
      <c r="AP104" s="1"/>
      <c r="AQ104" s="1"/>
      <c r="AR104" s="1"/>
      <c r="AS104" s="1"/>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row>
    <row r="105" spans="1:104" s="80" customFormat="1" ht="19.350000000000001" hidden="1" customHeight="1" outlineLevel="1">
      <c r="A105" s="250"/>
      <c r="B105" s="268"/>
      <c r="C105" s="235"/>
      <c r="D105" s="268"/>
      <c r="E105" s="278"/>
      <c r="F105" s="278"/>
      <c r="G105" s="273"/>
      <c r="H105" s="279"/>
      <c r="I105" s="250"/>
      <c r="J105" s="273"/>
      <c r="K105" s="279"/>
      <c r="L105" s="292" t="s">
        <v>89</v>
      </c>
      <c r="M105" s="276"/>
      <c r="N105" s="276"/>
      <c r="O105" s="287"/>
      <c r="P105" s="287"/>
      <c r="Q105" s="317"/>
      <c r="S105" s="1"/>
      <c r="T105" s="1"/>
      <c r="U105" s="1"/>
      <c r="V105" s="1"/>
      <c r="W105" s="1"/>
      <c r="X105" s="1"/>
      <c r="Y105" s="1"/>
      <c r="Z105" s="1"/>
      <c r="AA105" s="1"/>
      <c r="AB105" s="1"/>
      <c r="AC105" s="1"/>
      <c r="AD105" s="1"/>
      <c r="AE105" s="1"/>
      <c r="AF105" s="1"/>
      <c r="AG105" s="1"/>
      <c r="AH105" s="72"/>
      <c r="AI105" s="3"/>
      <c r="AJ105" s="1"/>
      <c r="AK105" s="1"/>
      <c r="AL105" s="104"/>
      <c r="AM105" s="104"/>
      <c r="AN105" s="104"/>
      <c r="AO105" s="1"/>
      <c r="AP105" s="1"/>
      <c r="AQ105" s="1"/>
      <c r="AR105" s="1"/>
      <c r="AS105" s="1"/>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04"/>
      <c r="CB105" s="104"/>
      <c r="CC105" s="104"/>
      <c r="CD105" s="104"/>
      <c r="CE105" s="104"/>
      <c r="CF105" s="104"/>
      <c r="CG105" s="104"/>
      <c r="CH105" s="104"/>
      <c r="CI105" s="104"/>
      <c r="CJ105" s="104"/>
      <c r="CK105" s="104"/>
      <c r="CL105" s="104"/>
      <c r="CM105" s="104"/>
      <c r="CN105" s="104"/>
      <c r="CO105" s="104"/>
      <c r="CP105" s="104"/>
      <c r="CQ105" s="104"/>
      <c r="CR105" s="104"/>
      <c r="CS105" s="104"/>
      <c r="CT105" s="104"/>
      <c r="CU105" s="104"/>
      <c r="CV105" s="104"/>
      <c r="CW105" s="104"/>
      <c r="CX105" s="104"/>
      <c r="CY105" s="104"/>
      <c r="CZ105" s="104"/>
    </row>
    <row r="106" spans="1:104" s="80" customFormat="1" ht="19.350000000000001" hidden="1" customHeight="1" outlineLevel="1">
      <c r="A106" s="250"/>
      <c r="B106" s="268" t="s">
        <v>59</v>
      </c>
      <c r="C106" s="235"/>
      <c r="D106" s="268"/>
      <c r="E106" s="217"/>
      <c r="F106" s="265"/>
      <c r="G106" s="279"/>
      <c r="H106" s="235"/>
      <c r="I106" s="279"/>
      <c r="J106" s="265"/>
      <c r="K106" s="295"/>
      <c r="L106" s="293"/>
      <c r="M106" s="292"/>
      <c r="N106" s="292"/>
      <c r="O106" s="217"/>
      <c r="P106" s="217"/>
      <c r="Q106" s="317"/>
      <c r="S106" s="1"/>
      <c r="T106" s="1"/>
      <c r="U106" s="1"/>
      <c r="V106" s="1"/>
      <c r="W106" s="1"/>
      <c r="X106" s="1"/>
      <c r="Y106" s="1"/>
      <c r="Z106" s="1"/>
      <c r="AA106" s="1"/>
      <c r="AB106" s="1"/>
      <c r="AC106" s="1"/>
      <c r="AD106" s="1"/>
      <c r="AE106" s="1"/>
      <c r="AF106" s="1"/>
      <c r="AG106" s="1"/>
      <c r="AH106" s="72"/>
      <c r="AI106" s="3"/>
      <c r="AJ106" s="1"/>
      <c r="AK106" s="1"/>
      <c r="AL106" s="104"/>
      <c r="AM106" s="104"/>
      <c r="AN106" s="104"/>
      <c r="AO106" s="1"/>
      <c r="AP106" s="1"/>
      <c r="AQ106" s="1"/>
      <c r="AR106" s="1"/>
      <c r="AS106" s="1"/>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c r="CA106" s="104"/>
      <c r="CB106" s="104"/>
      <c r="CC106" s="104"/>
      <c r="CD106" s="104"/>
      <c r="CE106" s="104"/>
      <c r="CF106" s="104"/>
      <c r="CG106" s="104"/>
      <c r="CH106" s="104"/>
      <c r="CI106" s="104"/>
      <c r="CJ106" s="104"/>
      <c r="CK106" s="104"/>
      <c r="CL106" s="104"/>
      <c r="CM106" s="104"/>
      <c r="CN106" s="104"/>
      <c r="CO106" s="104"/>
      <c r="CP106" s="104"/>
      <c r="CQ106" s="104"/>
      <c r="CR106" s="104"/>
      <c r="CS106" s="104"/>
      <c r="CT106" s="104"/>
      <c r="CU106" s="104"/>
      <c r="CV106" s="104"/>
      <c r="CW106" s="104"/>
      <c r="CX106" s="104"/>
      <c r="CY106" s="104"/>
      <c r="CZ106" s="104"/>
    </row>
    <row r="107" spans="1:104" s="80" customFormat="1" ht="19.350000000000001" hidden="1" customHeight="1" outlineLevel="1">
      <c r="A107" s="250"/>
      <c r="B107" s="271" t="str">
        <f>O94</f>
        <v>所定労働時間(h/月)</v>
      </c>
      <c r="C107" s="256"/>
      <c r="D107" s="217"/>
      <c r="E107" s="259"/>
      <c r="F107" s="258"/>
      <c r="G107" s="250"/>
      <c r="H107" s="275" t="str">
        <f>$H$53</f>
        <v>NEDO事業の従事時間(h/月)</v>
      </c>
      <c r="I107" s="314">
        <f>$H$54</f>
        <v>0</v>
      </c>
      <c r="J107" s="250" t="s">
        <v>61</v>
      </c>
      <c r="K107" s="228"/>
      <c r="L107" s="303"/>
      <c r="M107" s="276" t="s">
        <v>149</v>
      </c>
      <c r="N107" s="300">
        <f>J56</f>
        <v>0</v>
      </c>
      <c r="O107" s="259"/>
      <c r="P107" s="336"/>
      <c r="Q107" s="309"/>
      <c r="S107" s="1"/>
      <c r="T107" s="1"/>
      <c r="U107" s="1"/>
      <c r="V107" s="1"/>
      <c r="W107" s="1"/>
      <c r="X107" s="1"/>
      <c r="Y107" s="1"/>
      <c r="Z107" s="1"/>
      <c r="AA107" s="1"/>
      <c r="AB107" s="1"/>
      <c r="AC107" s="1"/>
      <c r="AD107" s="1"/>
      <c r="AE107" s="1"/>
      <c r="AF107" s="1"/>
      <c r="AG107" s="1"/>
      <c r="AH107" s="72"/>
      <c r="AI107" s="3"/>
      <c r="AJ107" s="1"/>
      <c r="AK107" s="1"/>
      <c r="AL107" s="104"/>
      <c r="AM107" s="104"/>
      <c r="AN107" s="104"/>
      <c r="AO107" s="1"/>
      <c r="AP107" s="1"/>
      <c r="AQ107" s="1"/>
      <c r="AR107" s="1"/>
      <c r="AS107" s="1"/>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c r="CA107" s="104"/>
      <c r="CB107" s="104"/>
      <c r="CC107" s="104"/>
      <c r="CD107" s="104"/>
      <c r="CE107" s="104"/>
      <c r="CF107" s="104"/>
      <c r="CG107" s="104"/>
      <c r="CH107" s="104"/>
      <c r="CI107" s="104"/>
      <c r="CJ107" s="104"/>
      <c r="CK107" s="104"/>
      <c r="CL107" s="104"/>
      <c r="CM107" s="104"/>
      <c r="CN107" s="104"/>
      <c r="CO107" s="104"/>
      <c r="CP107" s="104"/>
      <c r="CQ107" s="104"/>
      <c r="CR107" s="104"/>
      <c r="CS107" s="104"/>
      <c r="CT107" s="104"/>
      <c r="CU107" s="104"/>
      <c r="CV107" s="104"/>
      <c r="CW107" s="104"/>
      <c r="CX107" s="104"/>
      <c r="CY107" s="104"/>
      <c r="CZ107" s="104"/>
    </row>
    <row r="108" spans="1:104" s="80" customFormat="1" ht="19.350000000000001" hidden="1" customHeight="1" outlineLevel="1">
      <c r="A108" s="250"/>
      <c r="B108" s="329">
        <f>O95</f>
        <v>0</v>
      </c>
      <c r="C108" s="330"/>
      <c r="D108" s="268"/>
      <c r="E108" s="278" t="s">
        <v>88</v>
      </c>
      <c r="F108" s="313" t="str">
        <f>"("&amp;$H$138&amp;" "&amp;$K$138&amp;" + "&amp;$I$53&amp;" "&amp;$I$54&amp;" + "&amp;$J$53&amp;" "&amp;$J$54&amp;")"</f>
        <v>(NEDO事業の従事時間(h/月) 0 + 他の公的事業従事時間(h/月) 0 + 休日NEDO従事時間(h/月) 0)</v>
      </c>
      <c r="G108" s="290"/>
      <c r="H108" s="291"/>
      <c r="I108" s="291"/>
      <c r="J108" s="291"/>
      <c r="K108" s="291"/>
      <c r="L108" s="291"/>
      <c r="M108" s="292"/>
      <c r="N108" s="292"/>
      <c r="O108" s="278"/>
      <c r="P108" s="325"/>
      <c r="Q108" s="320"/>
      <c r="S108" s="1"/>
      <c r="T108" s="1"/>
      <c r="U108" s="1"/>
      <c r="V108" s="1"/>
      <c r="W108" s="1"/>
      <c r="X108" s="1"/>
      <c r="Y108" s="1"/>
      <c r="Z108" s="1"/>
      <c r="AA108" s="1"/>
      <c r="AB108" s="1"/>
      <c r="AC108" s="1"/>
      <c r="AD108" s="1"/>
      <c r="AE108" s="1"/>
      <c r="AF108" s="1"/>
      <c r="AG108" s="1"/>
      <c r="AH108" s="72"/>
      <c r="AI108" s="3"/>
      <c r="AJ108" s="1"/>
      <c r="AK108" s="1"/>
      <c r="AL108" s="104"/>
      <c r="AM108" s="104"/>
      <c r="AN108" s="104"/>
      <c r="AO108" s="1"/>
      <c r="AP108" s="1"/>
      <c r="AQ108" s="1"/>
      <c r="AR108" s="1"/>
      <c r="AS108" s="1"/>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c r="CA108" s="104"/>
      <c r="CB108" s="104"/>
      <c r="CC108" s="104"/>
      <c r="CD108" s="104"/>
      <c r="CE108" s="104"/>
      <c r="CF108" s="104"/>
      <c r="CG108" s="104"/>
      <c r="CH108" s="104"/>
      <c r="CI108" s="104"/>
      <c r="CJ108" s="104"/>
      <c r="CK108" s="104"/>
      <c r="CL108" s="104"/>
      <c r="CM108" s="104"/>
      <c r="CN108" s="104"/>
      <c r="CO108" s="104"/>
      <c r="CP108" s="104"/>
      <c r="CQ108" s="104"/>
      <c r="CR108" s="104"/>
      <c r="CS108" s="104"/>
      <c r="CT108" s="104"/>
      <c r="CU108" s="104"/>
      <c r="CV108" s="104"/>
      <c r="CW108" s="104"/>
      <c r="CX108" s="104"/>
      <c r="CY108" s="104"/>
      <c r="CZ108" s="104"/>
    </row>
    <row r="109" spans="1:104" s="80" customFormat="1" ht="19.350000000000001" hidden="1" customHeight="1" outlineLevel="1">
      <c r="A109" s="250"/>
      <c r="B109" s="250"/>
      <c r="C109" s="250"/>
      <c r="D109" s="266"/>
      <c r="E109" s="266"/>
      <c r="F109" s="266"/>
      <c r="G109" s="266"/>
      <c r="H109" s="266"/>
      <c r="I109" s="266"/>
      <c r="J109" s="217"/>
      <c r="K109" s="217"/>
      <c r="L109" s="217"/>
      <c r="M109" s="217"/>
      <c r="N109" s="217"/>
      <c r="O109" s="217"/>
      <c r="P109" s="217"/>
      <c r="Q109" s="317"/>
      <c r="S109" s="1"/>
      <c r="T109" s="1"/>
      <c r="U109" s="1"/>
      <c r="V109" s="1"/>
      <c r="W109" s="1"/>
      <c r="X109" s="1"/>
      <c r="Y109" s="1"/>
      <c r="Z109" s="1"/>
      <c r="AA109" s="1"/>
      <c r="AB109" s="1"/>
      <c r="AC109" s="1"/>
      <c r="AD109" s="1"/>
      <c r="AE109" s="1"/>
      <c r="AF109" s="1"/>
      <c r="AG109" s="1"/>
      <c r="AH109" s="72"/>
      <c r="AI109" s="3"/>
      <c r="AJ109" s="1"/>
      <c r="AK109" s="1"/>
      <c r="AL109" s="104"/>
      <c r="AM109" s="104"/>
      <c r="AN109" s="104"/>
      <c r="AO109" s="1"/>
      <c r="AP109" s="1"/>
      <c r="AQ109" s="1"/>
      <c r="AR109" s="1"/>
      <c r="AS109" s="1"/>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c r="BO109" s="104"/>
      <c r="BP109" s="104"/>
      <c r="BQ109" s="104"/>
      <c r="BR109" s="104"/>
      <c r="BS109" s="104"/>
      <c r="BT109" s="104"/>
      <c r="BU109" s="104"/>
      <c r="BV109" s="104"/>
      <c r="BW109" s="104"/>
      <c r="BX109" s="104"/>
      <c r="BY109" s="104"/>
      <c r="BZ109" s="104"/>
      <c r="CA109" s="104"/>
      <c r="CB109" s="104"/>
      <c r="CC109" s="104"/>
      <c r="CD109" s="104"/>
      <c r="CE109" s="104"/>
      <c r="CF109" s="104"/>
      <c r="CG109" s="104"/>
      <c r="CH109" s="104"/>
      <c r="CI109" s="104"/>
      <c r="CJ109" s="104"/>
      <c r="CK109" s="104"/>
      <c r="CL109" s="104"/>
      <c r="CM109" s="104"/>
      <c r="CN109" s="104"/>
      <c r="CO109" s="104"/>
      <c r="CP109" s="104"/>
      <c r="CQ109" s="104"/>
      <c r="CR109" s="104"/>
      <c r="CS109" s="104"/>
      <c r="CT109" s="104"/>
      <c r="CU109" s="104"/>
      <c r="CV109" s="104"/>
      <c r="CW109" s="104"/>
      <c r="CX109" s="104"/>
      <c r="CY109" s="104"/>
      <c r="CZ109" s="104"/>
    </row>
    <row r="110" spans="1:104" s="80" customFormat="1" ht="19.350000000000001" hidden="1" customHeight="1" outlineLevel="1">
      <c r="A110" s="250"/>
      <c r="B110" s="250"/>
      <c r="C110" s="250"/>
      <c r="D110" s="266"/>
      <c r="E110" s="266"/>
      <c r="F110" s="266"/>
      <c r="G110" s="266"/>
      <c r="H110" s="266"/>
      <c r="I110" s="266"/>
      <c r="J110" s="217"/>
      <c r="K110" s="217"/>
      <c r="L110" s="217"/>
      <c r="M110" s="217"/>
      <c r="N110" s="217"/>
      <c r="O110" s="217"/>
      <c r="P110" s="217"/>
      <c r="Q110" s="317"/>
      <c r="S110" s="1"/>
      <c r="T110" s="1"/>
      <c r="U110" s="1"/>
      <c r="V110" s="1"/>
      <c r="W110" s="1"/>
      <c r="X110" s="1"/>
      <c r="Y110" s="1"/>
      <c r="Z110" s="1"/>
      <c r="AA110" s="1"/>
      <c r="AB110" s="1"/>
      <c r="AC110" s="1"/>
      <c r="AD110" s="1"/>
      <c r="AE110" s="1"/>
      <c r="AF110" s="1"/>
      <c r="AG110" s="1"/>
      <c r="AH110" s="72"/>
      <c r="AI110" s="3"/>
      <c r="AJ110" s="1"/>
      <c r="AK110" s="1"/>
      <c r="AL110" s="104"/>
      <c r="AM110" s="104"/>
      <c r="AN110" s="104"/>
      <c r="AO110" s="1"/>
      <c r="AP110" s="1"/>
      <c r="AQ110" s="1"/>
      <c r="AR110" s="1"/>
      <c r="AS110" s="1"/>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4"/>
      <c r="BT110" s="104"/>
      <c r="BU110" s="104"/>
      <c r="BV110" s="104"/>
      <c r="BW110" s="104"/>
      <c r="BX110" s="104"/>
      <c r="BY110" s="104"/>
      <c r="BZ110" s="104"/>
      <c r="CA110" s="104"/>
      <c r="CB110" s="104"/>
      <c r="CC110" s="104"/>
      <c r="CD110" s="104"/>
      <c r="CE110" s="104"/>
      <c r="CF110" s="104"/>
      <c r="CG110" s="104"/>
      <c r="CH110" s="104"/>
      <c r="CI110" s="104"/>
      <c r="CJ110" s="104"/>
      <c r="CK110" s="104"/>
      <c r="CL110" s="104"/>
      <c r="CM110" s="104"/>
      <c r="CN110" s="104"/>
      <c r="CO110" s="104"/>
      <c r="CP110" s="104"/>
      <c r="CQ110" s="104"/>
      <c r="CR110" s="104"/>
      <c r="CS110" s="104"/>
      <c r="CT110" s="104"/>
      <c r="CU110" s="104"/>
      <c r="CV110" s="104"/>
      <c r="CW110" s="104"/>
      <c r="CX110" s="104"/>
      <c r="CY110" s="104"/>
      <c r="CZ110" s="104"/>
    </row>
    <row r="111" spans="1:104" s="80" customFormat="1" ht="19.350000000000001" hidden="1" customHeight="1" outlineLevel="1">
      <c r="A111" s="250"/>
      <c r="B111" s="250"/>
      <c r="C111" s="250"/>
      <c r="D111" s="266"/>
      <c r="E111" s="266"/>
      <c r="F111" s="266"/>
      <c r="G111" s="266"/>
      <c r="H111" s="266"/>
      <c r="I111" s="266"/>
      <c r="J111" s="217"/>
      <c r="K111" s="217"/>
      <c r="L111" s="217"/>
      <c r="M111" s="217"/>
      <c r="N111" s="217"/>
      <c r="O111" s="217"/>
      <c r="P111" s="217"/>
      <c r="Q111" s="317"/>
      <c r="S111" s="1"/>
      <c r="T111" s="1"/>
      <c r="U111" s="1"/>
      <c r="V111" s="1"/>
      <c r="W111" s="1"/>
      <c r="X111" s="1"/>
      <c r="Y111" s="1"/>
      <c r="Z111" s="1"/>
      <c r="AA111" s="1"/>
      <c r="AB111" s="1"/>
      <c r="AC111" s="1"/>
      <c r="AD111" s="1"/>
      <c r="AE111" s="1"/>
      <c r="AF111" s="1"/>
      <c r="AG111" s="1"/>
      <c r="AH111" s="72"/>
      <c r="AI111" s="3"/>
      <c r="AJ111" s="1"/>
      <c r="AK111" s="1"/>
      <c r="AL111" s="104"/>
      <c r="AM111" s="104"/>
      <c r="AN111" s="104"/>
      <c r="AO111" s="1"/>
      <c r="AP111" s="1"/>
      <c r="AQ111" s="1"/>
      <c r="AR111" s="1"/>
      <c r="AS111" s="1"/>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row>
    <row r="112" spans="1:104" s="80" customFormat="1" ht="19.350000000000001" hidden="1" customHeight="1" outlineLevel="1">
      <c r="A112" s="250"/>
      <c r="B112" s="250"/>
      <c r="C112" s="250"/>
      <c r="D112" s="266"/>
      <c r="E112" s="266"/>
      <c r="F112" s="266"/>
      <c r="G112" s="266"/>
      <c r="H112" s="266"/>
      <c r="I112" s="266"/>
      <c r="J112" s="217"/>
      <c r="K112" s="217"/>
      <c r="L112" s="217"/>
      <c r="M112" s="217"/>
      <c r="N112" s="217"/>
      <c r="O112" s="217"/>
      <c r="P112" s="217"/>
      <c r="Q112" s="317"/>
      <c r="S112" s="1"/>
      <c r="T112" s="1"/>
      <c r="U112" s="1"/>
      <c r="V112" s="1"/>
      <c r="W112" s="1"/>
      <c r="X112" s="1"/>
      <c r="Y112" s="1"/>
      <c r="Z112" s="1"/>
      <c r="AA112" s="1"/>
      <c r="AB112" s="1"/>
      <c r="AC112" s="1"/>
      <c r="AD112" s="1"/>
      <c r="AE112" s="1"/>
      <c r="AF112" s="1"/>
      <c r="AG112" s="1"/>
      <c r="AH112" s="72"/>
      <c r="AI112" s="3"/>
      <c r="AJ112" s="1"/>
      <c r="AK112" s="1"/>
      <c r="AL112" s="104"/>
      <c r="AM112" s="104"/>
      <c r="AN112" s="104"/>
      <c r="AO112" s="1"/>
      <c r="AP112" s="1"/>
      <c r="AQ112" s="1"/>
      <c r="AR112" s="1"/>
      <c r="AS112" s="1"/>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U112" s="104"/>
      <c r="BV112" s="104"/>
      <c r="BW112" s="104"/>
      <c r="BX112" s="104"/>
      <c r="BY112" s="104"/>
      <c r="BZ112" s="104"/>
      <c r="CA112" s="104"/>
      <c r="CB112" s="104"/>
      <c r="CC112" s="104"/>
      <c r="CD112" s="104"/>
      <c r="CE112" s="104"/>
      <c r="CF112" s="104"/>
      <c r="CG112" s="104"/>
      <c r="CH112" s="104"/>
      <c r="CI112" s="104"/>
      <c r="CJ112" s="104"/>
      <c r="CK112" s="104"/>
      <c r="CL112" s="104"/>
      <c r="CM112" s="104"/>
      <c r="CN112" s="104"/>
      <c r="CO112" s="104"/>
      <c r="CP112" s="104"/>
      <c r="CQ112" s="104"/>
      <c r="CR112" s="104"/>
      <c r="CS112" s="104"/>
      <c r="CT112" s="104"/>
      <c r="CU112" s="104"/>
      <c r="CV112" s="104"/>
      <c r="CW112" s="104"/>
      <c r="CX112" s="104"/>
      <c r="CY112" s="104"/>
      <c r="CZ112" s="104"/>
    </row>
    <row r="113" spans="1:104" s="80" customFormat="1" ht="19.350000000000001" hidden="1" customHeight="1" outlineLevel="1">
      <c r="A113" s="250"/>
      <c r="B113" s="250"/>
      <c r="C113" s="250"/>
      <c r="D113" s="266"/>
      <c r="E113" s="266"/>
      <c r="F113" s="266"/>
      <c r="G113" s="266"/>
      <c r="H113" s="266"/>
      <c r="I113" s="266"/>
      <c r="J113" s="217"/>
      <c r="K113" s="217"/>
      <c r="L113" s="217"/>
      <c r="M113" s="217"/>
      <c r="N113" s="217"/>
      <c r="O113" s="217"/>
      <c r="P113" s="217"/>
      <c r="Q113" s="317"/>
      <c r="S113" s="1"/>
      <c r="T113" s="1"/>
      <c r="U113" s="1"/>
      <c r="V113" s="1"/>
      <c r="W113" s="1"/>
      <c r="X113" s="1"/>
      <c r="Y113" s="1"/>
      <c r="Z113" s="1"/>
      <c r="AA113" s="1"/>
      <c r="AB113" s="1"/>
      <c r="AC113" s="1"/>
      <c r="AD113" s="1"/>
      <c r="AE113" s="1"/>
      <c r="AF113" s="1"/>
      <c r="AG113" s="1"/>
      <c r="AH113" s="72"/>
      <c r="AI113" s="3"/>
      <c r="AJ113" s="1"/>
      <c r="AK113" s="1"/>
      <c r="AL113" s="104"/>
      <c r="AM113" s="104"/>
      <c r="AN113" s="104"/>
      <c r="AO113" s="1"/>
      <c r="AP113" s="1"/>
      <c r="AQ113" s="1"/>
      <c r="AR113" s="1"/>
      <c r="AS113" s="1"/>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U113" s="104"/>
      <c r="BV113" s="104"/>
      <c r="BW113" s="104"/>
      <c r="BX113" s="104"/>
      <c r="BY113" s="104"/>
      <c r="BZ113" s="104"/>
      <c r="CA113" s="104"/>
      <c r="CB113" s="104"/>
      <c r="CC113" s="104"/>
      <c r="CD113" s="104"/>
      <c r="CE113" s="104"/>
      <c r="CF113" s="104"/>
      <c r="CG113" s="104"/>
      <c r="CH113" s="104"/>
      <c r="CI113" s="104"/>
      <c r="CJ113" s="104"/>
      <c r="CK113" s="104"/>
      <c r="CL113" s="104"/>
      <c r="CM113" s="104"/>
      <c r="CN113" s="104"/>
      <c r="CO113" s="104"/>
      <c r="CP113" s="104"/>
      <c r="CQ113" s="104"/>
      <c r="CR113" s="104"/>
      <c r="CS113" s="104"/>
      <c r="CT113" s="104"/>
      <c r="CU113" s="104"/>
      <c r="CV113" s="104"/>
      <c r="CW113" s="104"/>
      <c r="CX113" s="104"/>
      <c r="CY113" s="104"/>
      <c r="CZ113" s="104"/>
    </row>
    <row r="114" spans="1:104" s="80" customFormat="1" ht="19.350000000000001" hidden="1" customHeight="1" outlineLevel="1">
      <c r="A114" s="250"/>
      <c r="B114" s="250"/>
      <c r="C114" s="250"/>
      <c r="D114" s="266"/>
      <c r="E114" s="266"/>
      <c r="F114" s="266"/>
      <c r="G114" s="266"/>
      <c r="H114" s="266"/>
      <c r="I114" s="266"/>
      <c r="J114" s="217"/>
      <c r="K114" s="217"/>
      <c r="L114" s="217"/>
      <c r="M114" s="217"/>
      <c r="N114" s="217"/>
      <c r="O114" s="217"/>
      <c r="P114" s="217"/>
      <c r="Q114" s="317"/>
      <c r="S114" s="1"/>
      <c r="T114" s="1"/>
      <c r="U114" s="1"/>
      <c r="V114" s="1"/>
      <c r="W114" s="1"/>
      <c r="X114" s="1"/>
      <c r="Y114" s="1"/>
      <c r="Z114" s="1"/>
      <c r="AA114" s="1"/>
      <c r="AB114" s="1"/>
      <c r="AC114" s="1"/>
      <c r="AD114" s="1"/>
      <c r="AE114" s="1"/>
      <c r="AF114" s="1"/>
      <c r="AG114" s="1"/>
      <c r="AH114" s="72"/>
      <c r="AI114" s="3"/>
      <c r="AJ114" s="1"/>
      <c r="AK114" s="1"/>
      <c r="AL114" s="104"/>
      <c r="AM114" s="104"/>
      <c r="AN114" s="104"/>
      <c r="AO114" s="1"/>
      <c r="AP114" s="1"/>
      <c r="AQ114" s="1"/>
      <c r="AR114" s="1"/>
      <c r="AS114" s="1"/>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row>
    <row r="115" spans="1:104" s="80" customFormat="1" ht="19.350000000000001" hidden="1" customHeight="1" outlineLevel="1">
      <c r="A115" s="250"/>
      <c r="B115" s="250"/>
      <c r="C115" s="250"/>
      <c r="D115" s="266"/>
      <c r="E115" s="266"/>
      <c r="F115" s="266"/>
      <c r="G115" s="266"/>
      <c r="H115" s="266"/>
      <c r="I115" s="266"/>
      <c r="J115" s="217"/>
      <c r="K115" s="217"/>
      <c r="L115" s="217"/>
      <c r="M115" s="217"/>
      <c r="N115" s="217"/>
      <c r="O115" s="217"/>
      <c r="P115" s="217"/>
      <c r="Q115" s="317"/>
      <c r="S115" s="1"/>
      <c r="T115" s="1"/>
      <c r="U115" s="1"/>
      <c r="V115" s="1"/>
      <c r="W115" s="1"/>
      <c r="X115" s="1"/>
      <c r="Y115" s="1"/>
      <c r="Z115" s="1"/>
      <c r="AA115" s="1"/>
      <c r="AB115" s="1"/>
      <c r="AC115" s="1"/>
      <c r="AD115" s="1"/>
      <c r="AE115" s="1"/>
      <c r="AF115" s="1"/>
      <c r="AG115" s="1"/>
      <c r="AH115" s="72"/>
      <c r="AI115" s="3"/>
      <c r="AJ115" s="1"/>
      <c r="AK115" s="1"/>
      <c r="AL115" s="104"/>
      <c r="AM115" s="104"/>
      <c r="AN115" s="104"/>
      <c r="AO115" s="1"/>
      <c r="AP115" s="1"/>
      <c r="AQ115" s="1"/>
      <c r="AR115" s="1"/>
      <c r="AS115" s="1"/>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row>
    <row r="116" spans="1:104" s="80" customFormat="1" ht="19.350000000000001" hidden="1" customHeight="1" outlineLevel="1">
      <c r="A116" s="250"/>
      <c r="B116" s="250"/>
      <c r="C116" s="250"/>
      <c r="D116" s="266"/>
      <c r="E116" s="266"/>
      <c r="F116" s="266"/>
      <c r="G116" s="266"/>
      <c r="H116" s="266"/>
      <c r="I116" s="266"/>
      <c r="J116" s="217"/>
      <c r="K116" s="217"/>
      <c r="L116" s="217"/>
      <c r="M116" s="217"/>
      <c r="N116" s="217"/>
      <c r="O116" s="217"/>
      <c r="P116" s="217"/>
      <c r="Q116" s="317"/>
      <c r="S116" s="1"/>
      <c r="T116" s="1"/>
      <c r="U116" s="1"/>
      <c r="V116" s="1"/>
      <c r="W116" s="1"/>
      <c r="X116" s="1"/>
      <c r="Y116" s="1"/>
      <c r="Z116" s="1"/>
      <c r="AA116" s="1"/>
      <c r="AB116" s="1"/>
      <c r="AC116" s="1"/>
      <c r="AD116" s="1"/>
      <c r="AE116" s="1"/>
      <c r="AF116" s="1"/>
      <c r="AG116" s="1"/>
      <c r="AH116" s="72"/>
      <c r="AI116" s="3"/>
      <c r="AJ116" s="1"/>
      <c r="AK116" s="1"/>
      <c r="AL116" s="104"/>
      <c r="AM116" s="104"/>
      <c r="AN116" s="104"/>
      <c r="AO116" s="1"/>
      <c r="AP116" s="1"/>
      <c r="AQ116" s="1"/>
      <c r="AR116" s="1"/>
      <c r="AS116" s="1"/>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4"/>
      <c r="CQ116" s="104"/>
      <c r="CR116" s="104"/>
      <c r="CS116" s="104"/>
      <c r="CT116" s="104"/>
      <c r="CU116" s="104"/>
      <c r="CV116" s="104"/>
      <c r="CW116" s="104"/>
      <c r="CX116" s="104"/>
      <c r="CY116" s="104"/>
      <c r="CZ116" s="104"/>
    </row>
    <row r="117" spans="1:104" s="80" customFormat="1" ht="19.350000000000001" hidden="1" customHeight="1" outlineLevel="1">
      <c r="A117" s="250"/>
      <c r="B117" s="250"/>
      <c r="C117" s="250"/>
      <c r="D117" s="266"/>
      <c r="E117" s="266"/>
      <c r="F117" s="266"/>
      <c r="G117" s="266"/>
      <c r="H117" s="266"/>
      <c r="I117" s="266"/>
      <c r="J117" s="217"/>
      <c r="K117" s="217"/>
      <c r="L117" s="217"/>
      <c r="M117" s="217"/>
      <c r="N117" s="217"/>
      <c r="O117" s="217"/>
      <c r="P117" s="217"/>
      <c r="Q117" s="317"/>
      <c r="S117" s="1"/>
      <c r="T117" s="1"/>
      <c r="U117" s="1"/>
      <c r="V117" s="1"/>
      <c r="W117" s="1"/>
      <c r="X117" s="1"/>
      <c r="Y117" s="1"/>
      <c r="Z117" s="1"/>
      <c r="AA117" s="1"/>
      <c r="AB117" s="1"/>
      <c r="AC117" s="1"/>
      <c r="AD117" s="1"/>
      <c r="AE117" s="1"/>
      <c r="AF117" s="1"/>
      <c r="AG117" s="1"/>
      <c r="AH117" s="72"/>
      <c r="AI117" s="3"/>
      <c r="AJ117" s="1"/>
      <c r="AK117" s="1"/>
      <c r="AL117" s="104"/>
      <c r="AM117" s="104"/>
      <c r="AN117" s="104"/>
      <c r="AO117" s="1"/>
      <c r="AP117" s="1"/>
      <c r="AQ117" s="1"/>
      <c r="AR117" s="1"/>
      <c r="AS117" s="1"/>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104"/>
      <c r="BW117" s="104"/>
      <c r="BX117" s="104"/>
      <c r="BY117" s="104"/>
      <c r="BZ117" s="104"/>
      <c r="CA117" s="104"/>
      <c r="CB117" s="104"/>
      <c r="CC117" s="104"/>
      <c r="CD117" s="104"/>
      <c r="CE117" s="104"/>
      <c r="CF117" s="104"/>
      <c r="CG117" s="104"/>
      <c r="CH117" s="104"/>
      <c r="CI117" s="104"/>
      <c r="CJ117" s="104"/>
      <c r="CK117" s="104"/>
      <c r="CL117" s="104"/>
      <c r="CM117" s="104"/>
      <c r="CN117" s="104"/>
      <c r="CO117" s="104"/>
      <c r="CP117" s="104"/>
      <c r="CQ117" s="104"/>
      <c r="CR117" s="104"/>
      <c r="CS117" s="104"/>
      <c r="CT117" s="104"/>
      <c r="CU117" s="104"/>
      <c r="CV117" s="104"/>
      <c r="CW117" s="104"/>
      <c r="CX117" s="104"/>
      <c r="CY117" s="104"/>
      <c r="CZ117" s="104"/>
    </row>
    <row r="118" spans="1:104" s="80" customFormat="1" ht="19.350000000000001" hidden="1" customHeight="1" outlineLevel="1">
      <c r="A118" s="250"/>
      <c r="B118" s="250"/>
      <c r="C118" s="250"/>
      <c r="D118" s="266"/>
      <c r="E118" s="266"/>
      <c r="F118" s="266"/>
      <c r="G118" s="266"/>
      <c r="H118" s="266"/>
      <c r="I118" s="266"/>
      <c r="J118" s="217"/>
      <c r="K118" s="217"/>
      <c r="L118" s="217"/>
      <c r="M118" s="217"/>
      <c r="N118" s="217"/>
      <c r="O118" s="217"/>
      <c r="P118" s="217"/>
      <c r="Q118" s="317"/>
      <c r="S118" s="1"/>
      <c r="T118" s="1"/>
      <c r="U118" s="1"/>
      <c r="V118" s="1"/>
      <c r="W118" s="1"/>
      <c r="X118" s="1"/>
      <c r="Y118" s="1"/>
      <c r="Z118" s="1"/>
      <c r="AA118" s="1"/>
      <c r="AB118" s="1"/>
      <c r="AC118" s="1"/>
      <c r="AD118" s="1"/>
      <c r="AE118" s="1"/>
      <c r="AF118" s="1"/>
      <c r="AG118" s="1"/>
      <c r="AH118" s="72"/>
      <c r="AI118" s="3"/>
      <c r="AJ118" s="1"/>
      <c r="AK118" s="1"/>
      <c r="AL118" s="104"/>
      <c r="AM118" s="104"/>
      <c r="AN118" s="104"/>
      <c r="AO118" s="1"/>
      <c r="AP118" s="1"/>
      <c r="AQ118" s="1"/>
      <c r="AR118" s="1"/>
      <c r="AS118" s="1"/>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c r="BU118" s="104"/>
      <c r="BV118" s="104"/>
      <c r="BW118" s="104"/>
      <c r="BX118" s="104"/>
      <c r="BY118" s="104"/>
      <c r="BZ118" s="104"/>
      <c r="CA118" s="104"/>
      <c r="CB118" s="104"/>
      <c r="CC118" s="104"/>
      <c r="CD118" s="104"/>
      <c r="CE118" s="104"/>
      <c r="CF118" s="104"/>
      <c r="CG118" s="104"/>
      <c r="CH118" s="104"/>
      <c r="CI118" s="104"/>
      <c r="CJ118" s="104"/>
      <c r="CK118" s="104"/>
      <c r="CL118" s="104"/>
      <c r="CM118" s="104"/>
      <c r="CN118" s="104"/>
      <c r="CO118" s="104"/>
      <c r="CP118" s="104"/>
      <c r="CQ118" s="104"/>
      <c r="CR118" s="104"/>
      <c r="CS118" s="104"/>
      <c r="CT118" s="104"/>
      <c r="CU118" s="104"/>
      <c r="CV118" s="104"/>
      <c r="CW118" s="104"/>
      <c r="CX118" s="104"/>
      <c r="CY118" s="104"/>
      <c r="CZ118" s="104"/>
    </row>
    <row r="119" spans="1:104" s="80" customFormat="1" ht="19.350000000000001" hidden="1" customHeight="1" outlineLevel="1">
      <c r="A119" s="250"/>
      <c r="B119" s="250"/>
      <c r="C119" s="250"/>
      <c r="D119" s="266"/>
      <c r="E119" s="266"/>
      <c r="F119" s="266"/>
      <c r="G119" s="266"/>
      <c r="H119" s="266"/>
      <c r="I119" s="266"/>
      <c r="J119" s="217"/>
      <c r="K119" s="217"/>
      <c r="L119" s="217"/>
      <c r="M119" s="217"/>
      <c r="N119" s="217"/>
      <c r="O119" s="217"/>
      <c r="P119" s="217"/>
      <c r="Q119" s="317"/>
      <c r="S119" s="1"/>
      <c r="T119" s="1"/>
      <c r="U119" s="1"/>
      <c r="V119" s="1"/>
      <c r="W119" s="1"/>
      <c r="X119" s="1"/>
      <c r="Y119" s="1"/>
      <c r="Z119" s="1"/>
      <c r="AA119" s="1"/>
      <c r="AB119" s="1"/>
      <c r="AC119" s="1"/>
      <c r="AD119" s="1"/>
      <c r="AE119" s="1"/>
      <c r="AF119" s="1"/>
      <c r="AG119" s="1"/>
      <c r="AH119" s="72"/>
      <c r="AI119" s="3"/>
      <c r="AJ119" s="1"/>
      <c r="AK119" s="1"/>
      <c r="AL119" s="104"/>
      <c r="AM119" s="104"/>
      <c r="AN119" s="104"/>
      <c r="AO119" s="1"/>
      <c r="AP119" s="1"/>
      <c r="AQ119" s="1"/>
      <c r="AR119" s="1"/>
      <c r="AS119" s="1"/>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row>
    <row r="120" spans="1:104" s="80" customFormat="1" ht="19.350000000000001" hidden="1" customHeight="1" outlineLevel="1">
      <c r="A120" s="250"/>
      <c r="B120" s="250"/>
      <c r="C120" s="250"/>
      <c r="D120" s="266"/>
      <c r="E120" s="266"/>
      <c r="F120" s="266"/>
      <c r="G120" s="266"/>
      <c r="H120" s="266"/>
      <c r="I120" s="266"/>
      <c r="J120" s="217"/>
      <c r="K120" s="217"/>
      <c r="L120" s="217"/>
      <c r="M120" s="217"/>
      <c r="N120" s="217"/>
      <c r="O120" s="217"/>
      <c r="P120" s="217"/>
      <c r="Q120" s="317"/>
      <c r="S120" s="1"/>
      <c r="T120" s="1"/>
      <c r="U120" s="1"/>
      <c r="V120" s="1"/>
      <c r="W120" s="1"/>
      <c r="X120" s="1"/>
      <c r="Y120" s="1"/>
      <c r="Z120" s="1"/>
      <c r="AA120" s="1"/>
      <c r="AB120" s="1"/>
      <c r="AC120" s="1"/>
      <c r="AD120" s="1"/>
      <c r="AE120" s="1"/>
      <c r="AF120" s="1"/>
      <c r="AG120" s="1"/>
      <c r="AH120" s="72"/>
      <c r="AI120" s="3"/>
      <c r="AJ120" s="1"/>
      <c r="AK120" s="1"/>
      <c r="AL120" s="104"/>
      <c r="AM120" s="104"/>
      <c r="AN120" s="104"/>
      <c r="AO120" s="1"/>
      <c r="AP120" s="1"/>
      <c r="AQ120" s="1"/>
      <c r="AR120" s="1"/>
      <c r="AS120" s="1"/>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c r="BU120" s="104"/>
      <c r="BV120" s="104"/>
      <c r="BW120" s="104"/>
      <c r="BX120" s="104"/>
      <c r="BY120" s="104"/>
      <c r="BZ120" s="104"/>
      <c r="CA120" s="104"/>
      <c r="CB120" s="104"/>
      <c r="CC120" s="104"/>
      <c r="CD120" s="104"/>
      <c r="CE120" s="104"/>
      <c r="CF120" s="104"/>
      <c r="CG120" s="104"/>
      <c r="CH120" s="104"/>
      <c r="CI120" s="104"/>
      <c r="CJ120" s="104"/>
      <c r="CK120" s="104"/>
      <c r="CL120" s="104"/>
      <c r="CM120" s="104"/>
      <c r="CN120" s="104"/>
      <c r="CO120" s="104"/>
      <c r="CP120" s="104"/>
      <c r="CQ120" s="104"/>
      <c r="CR120" s="104"/>
      <c r="CS120" s="104"/>
      <c r="CT120" s="104"/>
      <c r="CU120" s="104"/>
      <c r="CV120" s="104"/>
      <c r="CW120" s="104"/>
      <c r="CX120" s="104"/>
      <c r="CY120" s="104"/>
      <c r="CZ120" s="104"/>
    </row>
    <row r="121" spans="1:104" s="80" customFormat="1" ht="19.350000000000001" hidden="1" customHeight="1" outlineLevel="1">
      <c r="A121" s="250"/>
      <c r="B121" s="250"/>
      <c r="C121" s="250"/>
      <c r="D121" s="266"/>
      <c r="E121" s="266"/>
      <c r="F121" s="266"/>
      <c r="G121" s="266"/>
      <c r="H121" s="266"/>
      <c r="I121" s="266"/>
      <c r="J121" s="217"/>
      <c r="K121" s="217"/>
      <c r="L121" s="217"/>
      <c r="M121" s="217"/>
      <c r="N121" s="217"/>
      <c r="O121" s="217"/>
      <c r="P121" s="217"/>
      <c r="Q121" s="317"/>
      <c r="S121" s="1"/>
      <c r="T121" s="1"/>
      <c r="U121" s="1"/>
      <c r="V121" s="1"/>
      <c r="W121" s="1"/>
      <c r="X121" s="1"/>
      <c r="Y121" s="1"/>
      <c r="Z121" s="1"/>
      <c r="AA121" s="1"/>
      <c r="AB121" s="1"/>
      <c r="AC121" s="1"/>
      <c r="AD121" s="1"/>
      <c r="AE121" s="1"/>
      <c r="AF121" s="1"/>
      <c r="AG121" s="1"/>
      <c r="AH121" s="72"/>
      <c r="AI121" s="3"/>
      <c r="AJ121" s="1"/>
      <c r="AK121" s="1"/>
      <c r="AL121" s="104"/>
      <c r="AM121" s="104"/>
      <c r="AN121" s="104"/>
      <c r="AO121" s="1"/>
      <c r="AP121" s="1"/>
      <c r="AQ121" s="1"/>
      <c r="AR121" s="1"/>
      <c r="AS121" s="1"/>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c r="BU121" s="104"/>
      <c r="BV121" s="104"/>
      <c r="BW121" s="104"/>
      <c r="BX121" s="104"/>
      <c r="BY121" s="104"/>
      <c r="BZ121" s="104"/>
      <c r="CA121" s="104"/>
      <c r="CB121" s="104"/>
      <c r="CC121" s="104"/>
      <c r="CD121" s="104"/>
      <c r="CE121" s="104"/>
      <c r="CF121" s="104"/>
      <c r="CG121" s="104"/>
      <c r="CH121" s="104"/>
      <c r="CI121" s="104"/>
      <c r="CJ121" s="104"/>
      <c r="CK121" s="104"/>
      <c r="CL121" s="104"/>
      <c r="CM121" s="104"/>
      <c r="CN121" s="104"/>
      <c r="CO121" s="104"/>
      <c r="CP121" s="104"/>
      <c r="CQ121" s="104"/>
      <c r="CR121" s="104"/>
      <c r="CS121" s="104"/>
      <c r="CT121" s="104"/>
      <c r="CU121" s="104"/>
      <c r="CV121" s="104"/>
      <c r="CW121" s="104"/>
      <c r="CX121" s="104"/>
      <c r="CY121" s="104"/>
      <c r="CZ121" s="104"/>
    </row>
    <row r="122" spans="1:104" s="80" customFormat="1" ht="19.350000000000001" hidden="1" customHeight="1" outlineLevel="1">
      <c r="A122" s="250"/>
      <c r="B122" s="250"/>
      <c r="C122" s="250"/>
      <c r="D122" s="266"/>
      <c r="E122" s="266"/>
      <c r="F122" s="266"/>
      <c r="G122" s="266"/>
      <c r="H122" s="266"/>
      <c r="I122" s="266"/>
      <c r="J122" s="217"/>
      <c r="K122" s="217"/>
      <c r="L122" s="217"/>
      <c r="M122" s="217"/>
      <c r="N122" s="217"/>
      <c r="O122" s="217"/>
      <c r="P122" s="217"/>
      <c r="Q122" s="317"/>
      <c r="S122" s="1"/>
      <c r="T122" s="1"/>
      <c r="U122" s="1"/>
      <c r="V122" s="1"/>
      <c r="W122" s="1"/>
      <c r="X122" s="1"/>
      <c r="Y122" s="1"/>
      <c r="Z122" s="1"/>
      <c r="AA122" s="1"/>
      <c r="AB122" s="1"/>
      <c r="AC122" s="1"/>
      <c r="AD122" s="1"/>
      <c r="AE122" s="1"/>
      <c r="AF122" s="1"/>
      <c r="AG122" s="1"/>
      <c r="AH122" s="72"/>
      <c r="AI122" s="3"/>
      <c r="AJ122" s="1"/>
      <c r="AK122" s="1"/>
      <c r="AL122" s="104"/>
      <c r="AM122" s="104"/>
      <c r="AN122" s="104"/>
      <c r="AO122" s="1"/>
      <c r="AP122" s="1"/>
      <c r="AQ122" s="1"/>
      <c r="AR122" s="1"/>
      <c r="AS122" s="1"/>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c r="BU122" s="104"/>
      <c r="BV122" s="104"/>
      <c r="BW122" s="104"/>
      <c r="BX122" s="104"/>
      <c r="BY122" s="104"/>
      <c r="BZ122" s="104"/>
      <c r="CA122" s="104"/>
      <c r="CB122" s="104"/>
      <c r="CC122" s="104"/>
      <c r="CD122" s="104"/>
      <c r="CE122" s="104"/>
      <c r="CF122" s="104"/>
      <c r="CG122" s="104"/>
      <c r="CH122" s="104"/>
      <c r="CI122" s="104"/>
      <c r="CJ122" s="104"/>
      <c r="CK122" s="104"/>
      <c r="CL122" s="104"/>
      <c r="CM122" s="104"/>
      <c r="CN122" s="104"/>
      <c r="CO122" s="104"/>
      <c r="CP122" s="104"/>
      <c r="CQ122" s="104"/>
      <c r="CR122" s="104"/>
      <c r="CS122" s="104"/>
      <c r="CT122" s="104"/>
      <c r="CU122" s="104"/>
      <c r="CV122" s="104"/>
      <c r="CW122" s="104"/>
      <c r="CX122" s="104"/>
      <c r="CY122" s="104"/>
      <c r="CZ122" s="104"/>
    </row>
    <row r="123" spans="1:104" s="80" customFormat="1" ht="19.350000000000001" hidden="1" customHeight="1" outlineLevel="1">
      <c r="A123" s="250"/>
      <c r="B123" s="250"/>
      <c r="C123" s="250"/>
      <c r="D123" s="266"/>
      <c r="E123" s="266"/>
      <c r="F123" s="266"/>
      <c r="G123" s="266"/>
      <c r="H123" s="266"/>
      <c r="I123" s="266"/>
      <c r="J123" s="217"/>
      <c r="K123" s="217"/>
      <c r="L123" s="217"/>
      <c r="M123" s="217"/>
      <c r="N123" s="217"/>
      <c r="O123" s="217"/>
      <c r="P123" s="217"/>
      <c r="Q123" s="317"/>
      <c r="S123" s="1"/>
      <c r="T123" s="1"/>
      <c r="U123" s="1"/>
      <c r="V123" s="1"/>
      <c r="W123" s="1"/>
      <c r="X123" s="1"/>
      <c r="Y123" s="1"/>
      <c r="Z123" s="1"/>
      <c r="AA123" s="1"/>
      <c r="AB123" s="1"/>
      <c r="AC123" s="1"/>
      <c r="AD123" s="1"/>
      <c r="AE123" s="1"/>
      <c r="AF123" s="1"/>
      <c r="AG123" s="1"/>
      <c r="AH123" s="72"/>
      <c r="AI123" s="3"/>
      <c r="AJ123" s="1"/>
      <c r="AK123" s="1"/>
      <c r="AL123" s="104"/>
      <c r="AM123" s="104"/>
      <c r="AN123" s="104"/>
      <c r="AO123" s="1"/>
      <c r="AP123" s="1"/>
      <c r="AQ123" s="1"/>
      <c r="AR123" s="1"/>
      <c r="AS123" s="1"/>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c r="BU123" s="104"/>
      <c r="BV123" s="104"/>
      <c r="BW123" s="104"/>
      <c r="BX123" s="104"/>
      <c r="BY123" s="104"/>
      <c r="BZ123" s="104"/>
      <c r="CA123" s="104"/>
      <c r="CB123" s="104"/>
      <c r="CC123" s="104"/>
      <c r="CD123" s="104"/>
      <c r="CE123" s="104"/>
      <c r="CF123" s="104"/>
      <c r="CG123" s="104"/>
      <c r="CH123" s="104"/>
      <c r="CI123" s="104"/>
      <c r="CJ123" s="104"/>
      <c r="CK123" s="104"/>
      <c r="CL123" s="104"/>
      <c r="CM123" s="104"/>
      <c r="CN123" s="104"/>
      <c r="CO123" s="104"/>
      <c r="CP123" s="104"/>
      <c r="CQ123" s="104"/>
      <c r="CR123" s="104"/>
      <c r="CS123" s="104"/>
      <c r="CT123" s="104"/>
      <c r="CU123" s="104"/>
      <c r="CV123" s="104"/>
      <c r="CW123" s="104"/>
      <c r="CX123" s="104"/>
      <c r="CY123" s="104"/>
      <c r="CZ123" s="104"/>
    </row>
    <row r="124" spans="1:104" s="80" customFormat="1" ht="19.350000000000001" hidden="1" customHeight="1" outlineLevel="1">
      <c r="A124" s="259" t="s">
        <v>56</v>
      </c>
      <c r="B124" s="255" t="s">
        <v>62</v>
      </c>
      <c r="C124" s="305"/>
      <c r="D124" s="266"/>
      <c r="E124" s="266"/>
      <c r="F124" s="266"/>
      <c r="G124" s="266"/>
      <c r="H124" s="266"/>
      <c r="I124" s="266"/>
      <c r="J124" s="217"/>
      <c r="K124" s="217"/>
      <c r="L124" s="217"/>
      <c r="M124" s="217"/>
      <c r="N124" s="217"/>
      <c r="O124" s="217"/>
      <c r="P124" s="217"/>
      <c r="Q124" s="317"/>
      <c r="S124" s="1"/>
      <c r="T124" s="1"/>
      <c r="U124" s="1"/>
      <c r="V124" s="1"/>
      <c r="W124" s="1"/>
      <c r="X124" s="1"/>
      <c r="Y124" s="1"/>
      <c r="Z124" s="1"/>
      <c r="AA124" s="1"/>
      <c r="AB124" s="1"/>
      <c r="AC124" s="1"/>
      <c r="AD124" s="1"/>
      <c r="AE124" s="1"/>
      <c r="AF124" s="1"/>
      <c r="AG124" s="1"/>
      <c r="AH124" s="72"/>
      <c r="AI124" s="3"/>
      <c r="AJ124" s="1"/>
      <c r="AK124" s="1"/>
      <c r="AL124" s="104"/>
      <c r="AM124" s="104"/>
      <c r="AN124" s="104"/>
      <c r="AO124" s="1"/>
      <c r="AP124" s="1"/>
      <c r="AQ124" s="1"/>
      <c r="AR124" s="1"/>
      <c r="AS124" s="1"/>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c r="BO124" s="104"/>
      <c r="BP124" s="104"/>
      <c r="BQ124" s="104"/>
      <c r="BR124" s="104"/>
      <c r="BS124" s="104"/>
      <c r="BT124" s="104"/>
      <c r="BU124" s="104"/>
      <c r="BV124" s="104"/>
      <c r="BW124" s="104"/>
      <c r="BX124" s="104"/>
      <c r="BY124" s="104"/>
      <c r="BZ124" s="104"/>
      <c r="CA124" s="104"/>
      <c r="CB124" s="104"/>
      <c r="CC124" s="104"/>
      <c r="CD124" s="104"/>
      <c r="CE124" s="104"/>
      <c r="CF124" s="104"/>
      <c r="CG124" s="104"/>
      <c r="CH124" s="104"/>
      <c r="CI124" s="104"/>
      <c r="CJ124" s="104"/>
      <c r="CK124" s="104"/>
      <c r="CL124" s="104"/>
      <c r="CM124" s="104"/>
      <c r="CN124" s="104"/>
      <c r="CO124" s="104"/>
      <c r="CP124" s="104"/>
      <c r="CQ124" s="104"/>
      <c r="CR124" s="104"/>
      <c r="CS124" s="104"/>
      <c r="CT124" s="104"/>
      <c r="CU124" s="104"/>
      <c r="CV124" s="104"/>
      <c r="CW124" s="104"/>
      <c r="CX124" s="104"/>
      <c r="CY124" s="104"/>
      <c r="CZ124" s="104"/>
    </row>
    <row r="125" spans="1:104" s="80" customFormat="1" ht="16.5" hidden="1" outlineLevel="1">
      <c r="A125" s="250"/>
      <c r="B125" s="249" t="str">
        <f>$A$53</f>
        <v>所定労働日数(日/月)</v>
      </c>
      <c r="C125" s="235"/>
      <c r="D125" s="250"/>
      <c r="E125" s="234">
        <f>$A$54</f>
        <v>23</v>
      </c>
      <c r="F125" s="252" t="str">
        <f>$F$53</f>
        <v>稼働日数(日/月)</v>
      </c>
      <c r="G125" s="266"/>
      <c r="H125" s="306" t="str" cm="1">
        <f t="array" ref="H125">_xlfn.IFS($N$54="裁量労働制","みなし労働時間(h/日)",$N$54="固定残業制","みなし労働日数(日/月)",TRUE,"所定労働時間(h/日)")</f>
        <v>所定労働時間(h/日)</v>
      </c>
      <c r="I125" s="266"/>
      <c r="J125" s="217"/>
      <c r="K125" s="217"/>
      <c r="L125" s="217"/>
      <c r="M125" s="256" t="s">
        <v>145</v>
      </c>
      <c r="N125" s="217"/>
      <c r="O125" s="272" t="s">
        <v>147</v>
      </c>
      <c r="P125" s="217"/>
      <c r="Q125" s="317"/>
      <c r="S125" s="1"/>
      <c r="T125" s="1"/>
      <c r="U125" s="1"/>
      <c r="V125" s="1"/>
      <c r="W125" s="1"/>
      <c r="X125" s="1"/>
      <c r="Y125" s="1"/>
      <c r="Z125" s="1"/>
      <c r="AA125" s="1"/>
      <c r="AB125" s="1"/>
      <c r="AC125" s="1"/>
      <c r="AD125" s="1"/>
      <c r="AE125" s="1"/>
      <c r="AF125" s="1"/>
      <c r="AG125" s="1"/>
      <c r="AH125" s="72"/>
      <c r="AI125" s="3"/>
      <c r="AJ125" s="1"/>
      <c r="AK125" s="1"/>
      <c r="AL125" s="104"/>
      <c r="AM125" s="104"/>
      <c r="AN125" s="104"/>
      <c r="AO125" s="1"/>
      <c r="AP125" s="1"/>
      <c r="AQ125" s="1"/>
      <c r="AR125" s="1"/>
      <c r="AS125" s="1"/>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row>
    <row r="126" spans="1:104" s="80" customFormat="1" ht="16.5" hidden="1" outlineLevel="1">
      <c r="A126" s="250"/>
      <c r="B126" s="258" t="str">
        <f>$E$53</f>
        <v>休暇日数(日/月)</v>
      </c>
      <c r="C126" s="259"/>
      <c r="D126" s="250"/>
      <c r="E126" s="234">
        <f>$E$54</f>
        <v>0</v>
      </c>
      <c r="F126" s="260">
        <f>$F$54</f>
        <v>23</v>
      </c>
      <c r="G126" s="273" t="s">
        <v>51</v>
      </c>
      <c r="H126" s="260" cm="1">
        <f t="array" ref="H126">_xlfn.IFS($I$9="裁量",$D$57,$I$9="固定残業代有",$D$58,$I$9="管理職",$D$56,TRUE,$B$54)</f>
        <v>0</v>
      </c>
      <c r="I126" s="266"/>
      <c r="J126" s="250"/>
      <c r="K126" s="233" t="s">
        <v>76</v>
      </c>
      <c r="L126" s="217"/>
      <c r="M126" s="263">
        <f>$G$54</f>
        <v>0</v>
      </c>
      <c r="N126" s="250" t="s">
        <v>52</v>
      </c>
      <c r="O126" s="262">
        <f>F126*H126-M126</f>
        <v>0</v>
      </c>
      <c r="P126" s="217"/>
      <c r="Q126" s="317"/>
      <c r="S126" s="1"/>
      <c r="T126" s="1"/>
      <c r="U126" s="1"/>
      <c r="V126" s="1"/>
      <c r="W126" s="1"/>
      <c r="X126" s="1"/>
      <c r="Y126" s="1"/>
      <c r="Z126" s="1"/>
      <c r="AA126" s="1"/>
      <c r="AB126" s="1"/>
      <c r="AC126" s="1"/>
      <c r="AD126" s="1"/>
      <c r="AE126" s="1"/>
      <c r="AF126" s="1"/>
      <c r="AG126" s="1"/>
      <c r="AH126" s="72"/>
      <c r="AI126" s="3"/>
      <c r="AJ126" s="1"/>
      <c r="AK126" s="1"/>
      <c r="AL126" s="104"/>
      <c r="AM126" s="104"/>
      <c r="AN126" s="104"/>
      <c r="AO126" s="1"/>
      <c r="AP126" s="1"/>
      <c r="AQ126" s="1"/>
      <c r="AR126" s="1"/>
      <c r="AS126" s="1"/>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row>
    <row r="127" spans="1:104" s="80" customFormat="1" ht="19.350000000000001" hidden="1" customHeight="1" outlineLevel="1">
      <c r="A127" s="250"/>
      <c r="B127" s="265" t="s">
        <v>85</v>
      </c>
      <c r="C127" s="265"/>
      <c r="D127" s="258"/>
      <c r="E127" s="266"/>
      <c r="F127" s="266"/>
      <c r="G127" s="266"/>
      <c r="H127" s="266"/>
      <c r="I127" s="266"/>
      <c r="J127" s="217"/>
      <c r="K127" s="217"/>
      <c r="L127" s="217"/>
      <c r="M127" s="217"/>
      <c r="N127" s="217"/>
      <c r="O127" s="217"/>
      <c r="P127" s="217"/>
      <c r="Q127" s="317"/>
      <c r="S127" s="1"/>
      <c r="T127" s="1"/>
      <c r="U127" s="1"/>
      <c r="V127" s="1"/>
      <c r="W127" s="1"/>
      <c r="X127" s="1"/>
      <c r="Y127" s="1"/>
      <c r="Z127" s="1"/>
      <c r="AA127" s="1"/>
      <c r="AB127" s="1"/>
      <c r="AC127" s="1"/>
      <c r="AD127" s="1"/>
      <c r="AE127" s="1"/>
      <c r="AF127" s="1"/>
      <c r="AG127" s="1"/>
      <c r="AH127" s="72"/>
      <c r="AI127" s="3"/>
      <c r="AJ127" s="1"/>
      <c r="AK127" s="1"/>
      <c r="AL127" s="104"/>
      <c r="AM127" s="104"/>
      <c r="AN127" s="104"/>
      <c r="AO127" s="1"/>
      <c r="AP127" s="1"/>
      <c r="AQ127" s="1"/>
      <c r="AR127" s="1"/>
      <c r="AS127" s="1"/>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row>
    <row r="128" spans="1:104" s="80" customFormat="1" ht="19.350000000000001" hidden="1" customHeight="1" outlineLevel="1">
      <c r="A128" s="250"/>
      <c r="B128" s="265"/>
      <c r="C128" s="265"/>
      <c r="D128" s="258"/>
      <c r="E128" s="266"/>
      <c r="F128" s="266"/>
      <c r="G128" s="266"/>
      <c r="H128" s="266"/>
      <c r="I128" s="266"/>
      <c r="J128" s="217"/>
      <c r="K128" s="217"/>
      <c r="L128" s="217"/>
      <c r="M128" s="217"/>
      <c r="N128" s="217"/>
      <c r="O128" s="217"/>
      <c r="P128" s="217"/>
      <c r="Q128" s="317"/>
      <c r="S128" s="1"/>
      <c r="T128" s="1"/>
      <c r="U128" s="1"/>
      <c r="V128" s="1"/>
      <c r="W128" s="1"/>
      <c r="X128" s="1"/>
      <c r="Y128" s="1"/>
      <c r="Z128" s="1"/>
      <c r="AA128" s="1"/>
      <c r="AB128" s="1"/>
      <c r="AC128" s="1"/>
      <c r="AD128" s="1"/>
      <c r="AE128" s="1"/>
      <c r="AF128" s="1"/>
      <c r="AG128" s="1"/>
      <c r="AH128" s="72"/>
      <c r="AI128" s="3"/>
      <c r="AJ128" s="1"/>
      <c r="AK128" s="1"/>
      <c r="AL128" s="104"/>
      <c r="AM128" s="104"/>
      <c r="AN128" s="104"/>
      <c r="AO128" s="1"/>
      <c r="AP128" s="1"/>
      <c r="AQ128" s="1"/>
      <c r="AR128" s="1"/>
      <c r="AS128" s="1"/>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row>
    <row r="129" spans="1:104" s="80" customFormat="1" ht="19.350000000000001" hidden="1" customHeight="1" outlineLevel="1">
      <c r="A129" s="272"/>
      <c r="B129" s="271" t="s">
        <v>147</v>
      </c>
      <c r="C129" s="272"/>
      <c r="D129" s="271"/>
      <c r="E129" s="272"/>
      <c r="F129" s="266"/>
      <c r="G129" s="273"/>
      <c r="H129" s="274" t="s">
        <v>148</v>
      </c>
      <c r="I129" s="273"/>
      <c r="J129" s="258" t="str">
        <f>$H$53</f>
        <v>NEDO事業の従事時間(h/月)</v>
      </c>
      <c r="K129" s="217"/>
      <c r="L129" s="217"/>
      <c r="M129" s="258"/>
      <c r="N129" s="259"/>
      <c r="O129" s="259" t="str">
        <f>I53</f>
        <v>他の公的事業従事時間(h/月)</v>
      </c>
      <c r="P129" s="217"/>
      <c r="Q129" s="317"/>
      <c r="S129" s="1"/>
      <c r="T129" s="1"/>
      <c r="U129" s="1"/>
      <c r="V129" s="1"/>
      <c r="W129" s="1"/>
      <c r="X129" s="1"/>
      <c r="Y129" s="1"/>
      <c r="Z129" s="1"/>
      <c r="AA129" s="1"/>
      <c r="AB129" s="1"/>
      <c r="AC129" s="1"/>
      <c r="AD129" s="1"/>
      <c r="AE129" s="1"/>
      <c r="AF129" s="1"/>
      <c r="AG129" s="1"/>
      <c r="AH129" s="72"/>
      <c r="AI129" s="3"/>
      <c r="AJ129" s="1"/>
      <c r="AK129" s="1"/>
      <c r="AL129" s="104"/>
      <c r="AM129" s="104"/>
      <c r="AN129" s="104"/>
      <c r="AO129" s="1"/>
      <c r="AP129" s="1"/>
      <c r="AQ129" s="1"/>
      <c r="AR129" s="1"/>
      <c r="AS129" s="1"/>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row>
    <row r="130" spans="1:104" s="80" customFormat="1" ht="19.350000000000001" hidden="1" customHeight="1" outlineLevel="1">
      <c r="A130" s="250"/>
      <c r="B130" s="329">
        <f>O126</f>
        <v>0</v>
      </c>
      <c r="C130" s="330"/>
      <c r="D130" s="268"/>
      <c r="E130" s="278" t="str" cm="1">
        <f t="array" ref="E130">_xlfn.IFS(B130&lt;G130,"＜",B130&gt;=G130,"≧",TRUE,"")</f>
        <v>≧</v>
      </c>
      <c r="F130" s="266"/>
      <c r="G130" s="308">
        <f>$H$54+$I$54</f>
        <v>0</v>
      </c>
      <c r="H130" s="280" t="s">
        <v>57</v>
      </c>
      <c r="I130" s="250" t="s">
        <v>58</v>
      </c>
      <c r="J130" s="309">
        <f>$H$54</f>
        <v>0</v>
      </c>
      <c r="K130" s="279"/>
      <c r="L130" s="279"/>
      <c r="M130" s="292"/>
      <c r="N130" s="301" t="s">
        <v>61</v>
      </c>
      <c r="O130" s="279">
        <f>$I$54</f>
        <v>0</v>
      </c>
      <c r="P130" s="250" t="s">
        <v>54</v>
      </c>
      <c r="Q130" s="317"/>
      <c r="S130" s="1"/>
      <c r="T130" s="1"/>
      <c r="U130" s="1"/>
      <c r="V130" s="1"/>
      <c r="W130" s="1"/>
      <c r="X130" s="1"/>
      <c r="Y130" s="1"/>
      <c r="Z130" s="1"/>
      <c r="AA130" s="1"/>
      <c r="AB130" s="1"/>
      <c r="AC130" s="1"/>
      <c r="AD130" s="1"/>
      <c r="AE130" s="1"/>
      <c r="AF130" s="1"/>
      <c r="AG130" s="1"/>
      <c r="AH130" s="72"/>
      <c r="AI130" s="3"/>
      <c r="AJ130" s="1"/>
      <c r="AK130" s="1"/>
      <c r="AL130" s="104"/>
      <c r="AM130" s="104"/>
      <c r="AN130" s="104"/>
      <c r="AO130" s="1"/>
      <c r="AP130" s="1"/>
      <c r="AQ130" s="1"/>
      <c r="AR130" s="1"/>
      <c r="AS130" s="1"/>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c r="BO130" s="104"/>
      <c r="BP130" s="104"/>
      <c r="BQ130" s="104"/>
      <c r="BR130" s="104"/>
      <c r="BS130" s="104"/>
      <c r="BT130" s="104"/>
      <c r="BU130" s="104"/>
      <c r="BV130" s="104"/>
      <c r="BW130" s="104"/>
      <c r="BX130" s="104"/>
      <c r="BY130" s="104"/>
      <c r="BZ130" s="104"/>
      <c r="CA130" s="104"/>
      <c r="CB130" s="104"/>
      <c r="CC130" s="104"/>
      <c r="CD130" s="104"/>
      <c r="CE130" s="104"/>
      <c r="CF130" s="104"/>
      <c r="CG130" s="104"/>
      <c r="CH130" s="104"/>
      <c r="CI130" s="104"/>
      <c r="CJ130" s="104"/>
      <c r="CK130" s="104"/>
      <c r="CL130" s="104"/>
      <c r="CM130" s="104"/>
      <c r="CN130" s="104"/>
      <c r="CO130" s="104"/>
      <c r="CP130" s="104"/>
      <c r="CQ130" s="104"/>
      <c r="CR130" s="104"/>
      <c r="CS130" s="104"/>
      <c r="CT130" s="104"/>
      <c r="CU130" s="104"/>
      <c r="CV130" s="104"/>
      <c r="CW130" s="104"/>
      <c r="CX130" s="104"/>
      <c r="CY130" s="104"/>
      <c r="CZ130" s="104"/>
    </row>
    <row r="131" spans="1:104" s="80" customFormat="1" ht="19.350000000000001" hidden="1" customHeight="1" outlineLevel="1">
      <c r="A131" s="250"/>
      <c r="B131" s="268"/>
      <c r="C131" s="235"/>
      <c r="D131" s="268" t="s">
        <v>87</v>
      </c>
      <c r="E131" s="268" t="s">
        <v>87</v>
      </c>
      <c r="F131" s="268" t="s">
        <v>87</v>
      </c>
      <c r="G131" s="250"/>
      <c r="H131" s="279"/>
      <c r="I131" s="250"/>
      <c r="J131" s="273"/>
      <c r="K131" s="279"/>
      <c r="L131" s="235"/>
      <c r="M131" s="250"/>
      <c r="N131" s="279"/>
      <c r="O131" s="250"/>
      <c r="P131" s="217"/>
      <c r="Q131" s="317"/>
      <c r="S131" s="1"/>
      <c r="T131" s="1"/>
      <c r="U131" s="1"/>
      <c r="V131" s="1"/>
      <c r="W131" s="1"/>
      <c r="X131" s="1"/>
      <c r="Y131" s="1"/>
      <c r="Z131" s="1"/>
      <c r="AA131" s="1"/>
      <c r="AB131" s="1"/>
      <c r="AC131" s="1"/>
      <c r="AD131" s="1"/>
      <c r="AE131" s="1"/>
      <c r="AF131" s="1"/>
      <c r="AG131" s="1"/>
      <c r="AH131" s="72"/>
      <c r="AI131" s="3"/>
      <c r="AJ131" s="1"/>
      <c r="AK131" s="1"/>
      <c r="AL131" s="104"/>
      <c r="AM131" s="104"/>
      <c r="AN131" s="104"/>
      <c r="AO131" s="1"/>
      <c r="AP131" s="1"/>
      <c r="AQ131" s="1"/>
      <c r="AR131" s="1"/>
      <c r="AS131" s="1"/>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4"/>
      <c r="BQ131" s="104"/>
      <c r="BR131" s="104"/>
      <c r="BS131" s="104"/>
      <c r="BT131" s="104"/>
      <c r="BU131" s="104"/>
      <c r="BV131" s="104"/>
      <c r="BW131" s="104"/>
      <c r="BX131" s="104"/>
      <c r="BY131" s="104"/>
      <c r="BZ131" s="104"/>
      <c r="CA131" s="104"/>
      <c r="CB131" s="104"/>
      <c r="CC131" s="104"/>
      <c r="CD131" s="104"/>
      <c r="CE131" s="104"/>
      <c r="CF131" s="104"/>
      <c r="CG131" s="104"/>
      <c r="CH131" s="104"/>
      <c r="CI131" s="104"/>
      <c r="CJ131" s="104"/>
      <c r="CK131" s="104"/>
      <c r="CL131" s="104"/>
      <c r="CM131" s="104"/>
      <c r="CN131" s="104"/>
      <c r="CO131" s="104"/>
      <c r="CP131" s="104"/>
      <c r="CQ131" s="104"/>
      <c r="CR131" s="104"/>
      <c r="CS131" s="104"/>
      <c r="CT131" s="104"/>
      <c r="CU131" s="104"/>
      <c r="CV131" s="104"/>
      <c r="CW131" s="104"/>
      <c r="CX131" s="104"/>
      <c r="CY131" s="104"/>
      <c r="CZ131" s="104"/>
    </row>
    <row r="132" spans="1:104" s="80" customFormat="1" ht="19.350000000000001" hidden="1" customHeight="1" outlineLevel="1">
      <c r="A132" s="250"/>
      <c r="B132" s="268" t="s">
        <v>60</v>
      </c>
      <c r="C132" s="235"/>
      <c r="D132" s="268"/>
      <c r="E132" s="278"/>
      <c r="F132" s="265"/>
      <c r="G132" s="266"/>
      <c r="H132" s="279"/>
      <c r="I132" s="250"/>
      <c r="J132" s="273"/>
      <c r="K132" s="279"/>
      <c r="L132" s="235"/>
      <c r="M132" s="217"/>
      <c r="N132" s="217"/>
      <c r="O132" s="217"/>
      <c r="P132" s="217"/>
      <c r="Q132" s="317"/>
      <c r="S132" s="1"/>
      <c r="T132" s="1"/>
      <c r="U132" s="1"/>
      <c r="V132" s="1"/>
      <c r="W132" s="1"/>
      <c r="X132" s="1"/>
      <c r="Y132" s="1"/>
      <c r="Z132" s="1"/>
      <c r="AA132" s="1"/>
      <c r="AB132" s="1"/>
      <c r="AC132" s="1"/>
      <c r="AD132" s="1"/>
      <c r="AE132" s="1"/>
      <c r="AF132" s="1"/>
      <c r="AG132" s="1"/>
      <c r="AH132" s="72"/>
      <c r="AI132" s="3"/>
      <c r="AJ132" s="1"/>
      <c r="AK132" s="1"/>
      <c r="AL132" s="104"/>
      <c r="AM132" s="104"/>
      <c r="AN132" s="104"/>
      <c r="AO132" s="1"/>
      <c r="AP132" s="1"/>
      <c r="AQ132" s="1"/>
      <c r="AR132" s="1"/>
      <c r="AS132" s="1"/>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c r="BO132" s="104"/>
      <c r="BP132" s="104"/>
      <c r="BQ132" s="104"/>
      <c r="BR132" s="104"/>
      <c r="BS132" s="104"/>
      <c r="BT132" s="104"/>
      <c r="BU132" s="104"/>
      <c r="BV132" s="104"/>
      <c r="BW132" s="104"/>
      <c r="BX132" s="104"/>
      <c r="BY132" s="104"/>
      <c r="BZ132" s="104"/>
      <c r="CA132" s="104"/>
      <c r="CB132" s="104"/>
      <c r="CC132" s="104"/>
      <c r="CD132" s="104"/>
      <c r="CE132" s="104"/>
      <c r="CF132" s="104"/>
      <c r="CG132" s="104"/>
      <c r="CH132" s="104"/>
      <c r="CI132" s="104"/>
      <c r="CJ132" s="104"/>
      <c r="CK132" s="104"/>
      <c r="CL132" s="104"/>
      <c r="CM132" s="104"/>
      <c r="CN132" s="104"/>
      <c r="CO132" s="104"/>
      <c r="CP132" s="104"/>
      <c r="CQ132" s="104"/>
      <c r="CR132" s="104"/>
      <c r="CS132" s="104"/>
      <c r="CT132" s="104"/>
      <c r="CU132" s="104"/>
      <c r="CV132" s="104"/>
      <c r="CW132" s="104"/>
      <c r="CX132" s="104"/>
      <c r="CY132" s="104"/>
      <c r="CZ132" s="104"/>
    </row>
    <row r="133" spans="1:104" s="80" customFormat="1" ht="19.350000000000001" hidden="1" customHeight="1" outlineLevel="1">
      <c r="A133" s="250"/>
      <c r="B133" s="268" t="str">
        <f>$H$53</f>
        <v>NEDO事業の従事時間(h/月)</v>
      </c>
      <c r="C133" s="235"/>
      <c r="D133" s="268"/>
      <c r="E133" s="278"/>
      <c r="F133" s="279">
        <f>$H$54</f>
        <v>0</v>
      </c>
      <c r="G133" s="273"/>
      <c r="H133" s="279"/>
      <c r="I133" s="250"/>
      <c r="J133" s="273"/>
      <c r="K133" s="279"/>
      <c r="L133" s="235"/>
      <c r="M133" s="276"/>
      <c r="N133" s="259"/>
      <c r="O133" s="217"/>
      <c r="P133" s="217"/>
      <c r="Q133" s="317"/>
      <c r="S133" s="1"/>
      <c r="T133" s="1"/>
      <c r="U133" s="1"/>
      <c r="V133" s="1"/>
      <c r="W133" s="1"/>
      <c r="X133" s="1"/>
      <c r="Y133" s="1"/>
      <c r="Z133" s="1"/>
      <c r="AA133" s="1"/>
      <c r="AB133" s="1"/>
      <c r="AC133" s="1"/>
      <c r="AD133" s="1"/>
      <c r="AE133" s="1"/>
      <c r="AF133" s="1"/>
      <c r="AG133" s="1"/>
      <c r="AH133" s="72"/>
      <c r="AI133" s="3"/>
      <c r="AJ133" s="1"/>
      <c r="AK133" s="1"/>
      <c r="AL133" s="104"/>
      <c r="AM133" s="104"/>
      <c r="AN133" s="104"/>
      <c r="AO133" s="1"/>
      <c r="AP133" s="1"/>
      <c r="AQ133" s="1"/>
      <c r="AR133" s="1"/>
      <c r="AS133" s="1"/>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04"/>
      <c r="CD133" s="104"/>
      <c r="CE133" s="104"/>
      <c r="CF133" s="104"/>
      <c r="CG133" s="104"/>
      <c r="CH133" s="104"/>
      <c r="CI133" s="104"/>
      <c r="CJ133" s="104"/>
      <c r="CK133" s="104"/>
      <c r="CL133" s="104"/>
      <c r="CM133" s="104"/>
      <c r="CN133" s="104"/>
      <c r="CO133" s="104"/>
      <c r="CP133" s="104"/>
      <c r="CQ133" s="104"/>
      <c r="CR133" s="104"/>
      <c r="CS133" s="104"/>
      <c r="CT133" s="104"/>
      <c r="CU133" s="104"/>
      <c r="CV133" s="104"/>
      <c r="CW133" s="104"/>
      <c r="CX133" s="104"/>
      <c r="CY133" s="104"/>
      <c r="CZ133" s="104"/>
    </row>
    <row r="134" spans="1:104" s="80" customFormat="1" ht="19.350000000000001" hidden="1" customHeight="1" outlineLevel="1">
      <c r="A134" s="250"/>
      <c r="B134" s="268"/>
      <c r="C134" s="235"/>
      <c r="D134" s="268"/>
      <c r="E134" s="278"/>
      <c r="F134" s="278"/>
      <c r="G134" s="273"/>
      <c r="H134" s="279"/>
      <c r="I134" s="250"/>
      <c r="J134" s="273"/>
      <c r="K134" s="279"/>
      <c r="L134" s="292" t="s">
        <v>89</v>
      </c>
      <c r="M134" s="276"/>
      <c r="N134" s="259"/>
      <c r="O134" s="259" t="s">
        <v>146</v>
      </c>
      <c r="P134" s="259"/>
      <c r="Q134" s="318" t="str">
        <f>IF($N$54="裁量労働制","計上時間","")</f>
        <v/>
      </c>
      <c r="S134" s="1"/>
      <c r="T134" s="1"/>
      <c r="U134" s="1"/>
      <c r="V134" s="1"/>
      <c r="W134" s="1"/>
      <c r="X134" s="1"/>
      <c r="Y134" s="1"/>
      <c r="Z134" s="1"/>
      <c r="AA134" s="1"/>
      <c r="AB134" s="1"/>
      <c r="AC134" s="1"/>
      <c r="AD134" s="1"/>
      <c r="AE134" s="1"/>
      <c r="AF134" s="1"/>
      <c r="AG134" s="1"/>
      <c r="AH134" s="72"/>
      <c r="AI134" s="3"/>
      <c r="AJ134" s="1"/>
      <c r="AK134" s="1"/>
      <c r="AL134" s="104"/>
      <c r="AM134" s="104"/>
      <c r="AN134" s="104"/>
      <c r="AO134" s="1"/>
      <c r="AP134" s="1"/>
      <c r="AQ134" s="1"/>
      <c r="AR134" s="1"/>
      <c r="AS134" s="1"/>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c r="BO134" s="104"/>
      <c r="BP134" s="104"/>
      <c r="BQ134" s="104"/>
      <c r="BR134" s="104"/>
      <c r="BS134" s="104"/>
      <c r="BT134" s="104"/>
      <c r="BU134" s="104"/>
      <c r="BV134" s="104"/>
      <c r="BW134" s="104"/>
      <c r="BX134" s="104"/>
      <c r="BY134" s="104"/>
      <c r="BZ134" s="104"/>
      <c r="CA134" s="104"/>
      <c r="CB134" s="104"/>
      <c r="CC134" s="104"/>
      <c r="CD134" s="104"/>
      <c r="CE134" s="104"/>
      <c r="CF134" s="104"/>
      <c r="CG134" s="104"/>
      <c r="CH134" s="104"/>
      <c r="CI134" s="104"/>
      <c r="CJ134" s="104"/>
      <c r="CK134" s="104"/>
      <c r="CL134" s="104"/>
      <c r="CM134" s="104"/>
      <c r="CN134" s="104"/>
      <c r="CO134" s="104"/>
      <c r="CP134" s="104"/>
      <c r="CQ134" s="104"/>
      <c r="CR134" s="104"/>
      <c r="CS134" s="104"/>
      <c r="CT134" s="104"/>
      <c r="CU134" s="104"/>
      <c r="CV134" s="104"/>
      <c r="CW134" s="104"/>
      <c r="CX134" s="104"/>
      <c r="CY134" s="104"/>
      <c r="CZ134" s="104"/>
    </row>
    <row r="135" spans="1:104" s="80" customFormat="1" ht="19.350000000000001" hidden="1" customHeight="1" outlineLevel="1">
      <c r="A135" s="250"/>
      <c r="B135" s="268"/>
      <c r="C135" s="235"/>
      <c r="D135" s="268"/>
      <c r="E135" s="278"/>
      <c r="F135" s="278"/>
      <c r="G135" s="273"/>
      <c r="H135" s="279"/>
      <c r="I135" s="250"/>
      <c r="J135" s="273"/>
      <c r="K135" s="279"/>
      <c r="L135" s="292" t="s">
        <v>90</v>
      </c>
      <c r="M135" s="276" t="s">
        <v>22</v>
      </c>
      <c r="N135" s="286" t="s">
        <v>61</v>
      </c>
      <c r="O135" s="280">
        <f>$J$54</f>
        <v>0</v>
      </c>
      <c r="P135" s="287" t="str">
        <f>IF($N$54="裁量労働制","＝","")</f>
        <v/>
      </c>
      <c r="Q135" s="321" t="str">
        <f>IF($N$54="裁量労働制",$Q$44,"")</f>
        <v/>
      </c>
      <c r="S135" s="1"/>
      <c r="T135" s="1"/>
      <c r="U135" s="1"/>
      <c r="V135" s="1"/>
      <c r="W135" s="1"/>
      <c r="X135" s="1"/>
      <c r="Y135" s="1"/>
      <c r="Z135" s="1"/>
      <c r="AA135" s="1"/>
      <c r="AB135" s="1"/>
      <c r="AC135" s="1"/>
      <c r="AD135" s="1"/>
      <c r="AE135" s="1"/>
      <c r="AF135" s="1"/>
      <c r="AG135" s="1"/>
      <c r="AH135" s="72"/>
      <c r="AI135" s="3"/>
      <c r="AJ135" s="1"/>
      <c r="AK135" s="1"/>
      <c r="AL135" s="104"/>
      <c r="AM135" s="104"/>
      <c r="AN135" s="104"/>
      <c r="AO135" s="1"/>
      <c r="AP135" s="1"/>
      <c r="AQ135" s="1"/>
      <c r="AR135" s="1"/>
      <c r="AS135" s="1"/>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row>
    <row r="136" spans="1:104" s="80" customFormat="1" ht="19.350000000000001" hidden="1" customHeight="1" outlineLevel="1">
      <c r="A136" s="250"/>
      <c r="B136" s="268"/>
      <c r="C136" s="235"/>
      <c r="D136" s="268"/>
      <c r="E136" s="278"/>
      <c r="F136" s="278"/>
      <c r="G136" s="273"/>
      <c r="H136" s="279"/>
      <c r="I136" s="250"/>
      <c r="J136" s="273"/>
      <c r="K136" s="279"/>
      <c r="L136" s="292" t="s">
        <v>89</v>
      </c>
      <c r="M136" s="276"/>
      <c r="N136" s="286"/>
      <c r="O136" s="286"/>
      <c r="P136" s="287"/>
      <c r="Q136" s="321"/>
      <c r="S136" s="1"/>
      <c r="T136" s="1"/>
      <c r="U136" s="1"/>
      <c r="V136" s="1"/>
      <c r="W136" s="1"/>
      <c r="X136" s="1"/>
      <c r="Y136" s="1"/>
      <c r="Z136" s="1"/>
      <c r="AA136" s="1"/>
      <c r="AB136" s="1"/>
      <c r="AC136" s="1"/>
      <c r="AD136" s="1"/>
      <c r="AE136" s="1"/>
      <c r="AF136" s="1"/>
      <c r="AG136" s="1"/>
      <c r="AH136" s="72"/>
      <c r="AI136" s="3"/>
      <c r="AJ136" s="1"/>
      <c r="AK136" s="1"/>
      <c r="AL136" s="104"/>
      <c r="AM136" s="104"/>
      <c r="AN136" s="104"/>
      <c r="AO136" s="1"/>
      <c r="AP136" s="1"/>
      <c r="AQ136" s="1"/>
      <c r="AR136" s="1"/>
      <c r="AS136" s="1"/>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row>
    <row r="137" spans="1:104" s="80" customFormat="1" ht="19.350000000000001" hidden="1" customHeight="1" outlineLevel="1">
      <c r="A137" s="250"/>
      <c r="B137" s="268" t="s">
        <v>59</v>
      </c>
      <c r="C137" s="235"/>
      <c r="D137" s="268"/>
      <c r="E137" s="217"/>
      <c r="F137" s="265"/>
      <c r="G137" s="279"/>
      <c r="H137" s="235"/>
      <c r="I137" s="279"/>
      <c r="J137" s="265"/>
      <c r="K137" s="295"/>
      <c r="L137" s="293"/>
      <c r="M137" s="292"/>
      <c r="N137" s="217"/>
      <c r="O137" s="217"/>
      <c r="P137" s="217"/>
      <c r="Q137" s="309"/>
      <c r="S137" s="1"/>
      <c r="T137" s="1"/>
      <c r="U137" s="1"/>
      <c r="V137" s="1"/>
      <c r="W137" s="1"/>
      <c r="X137" s="1"/>
      <c r="Y137" s="1"/>
      <c r="Z137" s="1"/>
      <c r="AA137" s="1"/>
      <c r="AB137" s="1"/>
      <c r="AC137" s="1"/>
      <c r="AD137" s="1"/>
      <c r="AE137" s="1"/>
      <c r="AF137" s="1"/>
      <c r="AG137" s="1"/>
      <c r="AH137" s="72"/>
      <c r="AI137" s="3"/>
      <c r="AJ137" s="1"/>
      <c r="AK137" s="1"/>
      <c r="AL137" s="104"/>
      <c r="AM137" s="104"/>
      <c r="AN137" s="104"/>
      <c r="AO137" s="1"/>
      <c r="AP137" s="1"/>
      <c r="AQ137" s="1"/>
      <c r="AR137" s="1"/>
      <c r="AS137" s="1"/>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c r="BO137" s="104"/>
      <c r="BP137" s="104"/>
      <c r="BQ137" s="104"/>
      <c r="BR137" s="104"/>
      <c r="BS137" s="104"/>
      <c r="BT137" s="104"/>
      <c r="BU137" s="104"/>
      <c r="BV137" s="104"/>
      <c r="BW137" s="104"/>
      <c r="BX137" s="104"/>
      <c r="BY137" s="104"/>
      <c r="BZ137" s="104"/>
      <c r="CA137" s="104"/>
      <c r="CB137" s="104"/>
      <c r="CC137" s="104"/>
      <c r="CD137" s="104"/>
      <c r="CE137" s="104"/>
      <c r="CF137" s="104"/>
      <c r="CG137" s="104"/>
      <c r="CH137" s="104"/>
      <c r="CI137" s="104"/>
      <c r="CJ137" s="104"/>
      <c r="CK137" s="104"/>
      <c r="CL137" s="104"/>
      <c r="CM137" s="104"/>
      <c r="CN137" s="104"/>
      <c r="CO137" s="104"/>
      <c r="CP137" s="104"/>
      <c r="CQ137" s="104"/>
      <c r="CR137" s="104"/>
      <c r="CS137" s="104"/>
      <c r="CT137" s="104"/>
      <c r="CU137" s="104"/>
      <c r="CV137" s="104"/>
      <c r="CW137" s="104"/>
      <c r="CX137" s="104"/>
      <c r="CY137" s="104"/>
      <c r="CZ137" s="104"/>
    </row>
    <row r="138" spans="1:104" s="80" customFormat="1" ht="19.350000000000001" hidden="1" customHeight="1" outlineLevel="1">
      <c r="A138" s="250"/>
      <c r="B138" s="271" t="str">
        <f>$O$125</f>
        <v>所定労働時間(h/月)</v>
      </c>
      <c r="C138" s="256"/>
      <c r="D138" s="217"/>
      <c r="E138" s="266"/>
      <c r="F138" s="250"/>
      <c r="G138" s="250"/>
      <c r="H138" s="258" t="str">
        <f>$H$53</f>
        <v>NEDO事業の従事時間(h/月)</v>
      </c>
      <c r="I138" s="235"/>
      <c r="J138" s="228"/>
      <c r="K138" s="230">
        <f>$H$54</f>
        <v>0</v>
      </c>
      <c r="L138" s="217"/>
      <c r="M138" s="338"/>
      <c r="N138" s="259"/>
      <c r="O138" s="324"/>
      <c r="P138" s="336"/>
      <c r="Q138" s="309"/>
      <c r="S138" s="1"/>
      <c r="T138" s="1"/>
      <c r="U138" s="1"/>
      <c r="V138" s="1"/>
      <c r="W138" s="1"/>
      <c r="X138" s="1"/>
      <c r="Y138" s="1"/>
      <c r="Z138" s="1"/>
      <c r="AA138" s="1"/>
      <c r="AB138" s="1"/>
      <c r="AC138" s="1"/>
      <c r="AD138" s="1"/>
      <c r="AE138" s="1"/>
      <c r="AF138" s="1"/>
      <c r="AG138" s="1"/>
      <c r="AH138" s="72"/>
      <c r="AI138" s="3"/>
      <c r="AJ138" s="1"/>
      <c r="AK138" s="1"/>
      <c r="AL138" s="104"/>
      <c r="AM138" s="104"/>
      <c r="AN138" s="104"/>
      <c r="AO138" s="1"/>
      <c r="AP138" s="1"/>
      <c r="AQ138" s="1"/>
      <c r="AR138" s="1"/>
      <c r="AS138" s="1"/>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c r="BO138" s="104"/>
      <c r="BP138" s="104"/>
      <c r="BQ138" s="104"/>
      <c r="BR138" s="104"/>
      <c r="BS138" s="104"/>
      <c r="BT138" s="104"/>
      <c r="BU138" s="104"/>
      <c r="BV138" s="104"/>
      <c r="BW138" s="104"/>
      <c r="BX138" s="104"/>
      <c r="BY138" s="104"/>
      <c r="BZ138" s="104"/>
      <c r="CA138" s="104"/>
      <c r="CB138" s="104"/>
      <c r="CC138" s="104"/>
      <c r="CD138" s="104"/>
      <c r="CE138" s="104"/>
      <c r="CF138" s="104"/>
      <c r="CG138" s="104"/>
      <c r="CH138" s="104"/>
      <c r="CI138" s="104"/>
      <c r="CJ138" s="104"/>
      <c r="CK138" s="104"/>
      <c r="CL138" s="104"/>
      <c r="CM138" s="104"/>
      <c r="CN138" s="104"/>
      <c r="CO138" s="104"/>
      <c r="CP138" s="104"/>
      <c r="CQ138" s="104"/>
      <c r="CR138" s="104"/>
      <c r="CS138" s="104"/>
      <c r="CT138" s="104"/>
      <c r="CU138" s="104"/>
      <c r="CV138" s="104"/>
      <c r="CW138" s="104"/>
      <c r="CX138" s="104"/>
      <c r="CY138" s="104"/>
      <c r="CZ138" s="104"/>
    </row>
    <row r="139" spans="1:104" s="80" customFormat="1" ht="19.350000000000001" hidden="1" customHeight="1" outlineLevel="1">
      <c r="A139" s="250"/>
      <c r="B139" s="329">
        <f>$O$126</f>
        <v>0</v>
      </c>
      <c r="C139" s="330"/>
      <c r="D139" s="268"/>
      <c r="E139" s="259" t="s">
        <v>51</v>
      </c>
      <c r="F139" s="289" t="str">
        <f>"("&amp;$H$138&amp;" "&amp;$K$138&amp;" + "&amp;$I$53&amp;" "&amp;$I$54&amp;")"</f>
        <v>(NEDO事業の従事時間(h/月) 0 + 他の公的事業従事時間(h/月) 0)</v>
      </c>
      <c r="G139" s="290"/>
      <c r="H139" s="291"/>
      <c r="I139" s="291"/>
      <c r="J139" s="291"/>
      <c r="K139" s="291"/>
      <c r="L139" s="291"/>
      <c r="M139" s="339"/>
      <c r="N139" s="280"/>
      <c r="O139" s="325"/>
      <c r="P139" s="325"/>
      <c r="Q139" s="320"/>
      <c r="S139" s="1"/>
      <c r="T139" s="1"/>
      <c r="U139" s="1"/>
      <c r="V139" s="1"/>
      <c r="W139" s="1"/>
      <c r="X139" s="1"/>
      <c r="Y139" s="1"/>
      <c r="Z139" s="1"/>
      <c r="AA139" s="1"/>
      <c r="AB139" s="1"/>
      <c r="AC139" s="1"/>
      <c r="AD139" s="1"/>
      <c r="AE139" s="1"/>
      <c r="AF139" s="1"/>
      <c r="AG139" s="1"/>
      <c r="AH139" s="72"/>
      <c r="AI139" s="3"/>
      <c r="AJ139" s="1"/>
      <c r="AK139" s="1"/>
      <c r="AL139" s="104"/>
      <c r="AM139" s="104"/>
      <c r="AN139" s="104"/>
      <c r="AO139" s="1"/>
      <c r="AP139" s="1"/>
      <c r="AQ139" s="1"/>
      <c r="AR139" s="1"/>
      <c r="AS139" s="1"/>
      <c r="AT139" s="104"/>
      <c r="AU139" s="104"/>
      <c r="AV139" s="104"/>
      <c r="AW139" s="104"/>
      <c r="AX139" s="104"/>
      <c r="AY139" s="104"/>
      <c r="AZ139" s="104"/>
      <c r="BA139" s="104"/>
      <c r="BB139" s="104"/>
      <c r="BC139" s="104"/>
      <c r="BD139" s="104"/>
      <c r="BE139" s="104"/>
      <c r="BF139" s="104"/>
      <c r="BG139" s="104"/>
      <c r="BH139" s="104"/>
      <c r="BI139" s="104"/>
      <c r="BJ139" s="104"/>
      <c r="BK139" s="104"/>
      <c r="BL139" s="104"/>
      <c r="BM139" s="104"/>
      <c r="BN139" s="104"/>
      <c r="BO139" s="104"/>
      <c r="BP139" s="104"/>
      <c r="BQ139" s="104"/>
      <c r="BR139" s="104"/>
      <c r="BS139" s="104"/>
      <c r="BT139" s="104"/>
      <c r="BU139" s="104"/>
      <c r="BV139" s="104"/>
      <c r="BW139" s="104"/>
      <c r="BX139" s="104"/>
      <c r="BY139" s="104"/>
      <c r="BZ139" s="104"/>
      <c r="CA139" s="104"/>
      <c r="CB139" s="104"/>
      <c r="CC139" s="104"/>
      <c r="CD139" s="104"/>
      <c r="CE139" s="104"/>
      <c r="CF139" s="104"/>
      <c r="CG139" s="104"/>
      <c r="CH139" s="104"/>
      <c r="CI139" s="104"/>
      <c r="CJ139" s="104"/>
      <c r="CK139" s="104"/>
      <c r="CL139" s="104"/>
      <c r="CM139" s="104"/>
      <c r="CN139" s="104"/>
      <c r="CO139" s="104"/>
      <c r="CP139" s="104"/>
      <c r="CQ139" s="104"/>
      <c r="CR139" s="104"/>
      <c r="CS139" s="104"/>
      <c r="CT139" s="104"/>
      <c r="CU139" s="104"/>
      <c r="CV139" s="104"/>
      <c r="CW139" s="104"/>
      <c r="CX139" s="104"/>
      <c r="CY139" s="104"/>
      <c r="CZ139" s="104"/>
    </row>
    <row r="140" spans="1:104" s="80" customFormat="1" ht="19.350000000000001" hidden="1" customHeight="1" outlineLevel="1">
      <c r="A140" s="250"/>
      <c r="B140" s="250"/>
      <c r="C140" s="250"/>
      <c r="D140" s="266"/>
      <c r="E140" s="266"/>
      <c r="F140" s="266"/>
      <c r="G140" s="266"/>
      <c r="H140" s="266"/>
      <c r="I140" s="266"/>
      <c r="J140" s="217"/>
      <c r="K140" s="217"/>
      <c r="L140" s="217"/>
      <c r="M140" s="217"/>
      <c r="N140" s="217"/>
      <c r="O140" s="217"/>
      <c r="P140" s="217"/>
      <c r="Q140" s="317"/>
      <c r="S140" s="1"/>
      <c r="T140" s="1"/>
      <c r="U140" s="1"/>
      <c r="V140" s="1"/>
      <c r="W140" s="1"/>
      <c r="X140" s="1"/>
      <c r="Y140" s="1"/>
      <c r="Z140" s="1"/>
      <c r="AA140" s="1"/>
      <c r="AB140" s="1"/>
      <c r="AC140" s="1"/>
      <c r="AD140" s="1"/>
      <c r="AE140" s="1"/>
      <c r="AF140" s="1"/>
      <c r="AG140" s="1"/>
      <c r="AH140" s="72"/>
      <c r="AI140" s="3"/>
      <c r="AJ140" s="1"/>
      <c r="AK140" s="1"/>
      <c r="AL140" s="104"/>
      <c r="AM140" s="104"/>
      <c r="AN140" s="104"/>
      <c r="AO140" s="1"/>
      <c r="AP140" s="1"/>
      <c r="AQ140" s="1"/>
      <c r="AR140" s="1"/>
      <c r="AS140" s="1"/>
      <c r="AT140" s="104"/>
      <c r="AU140" s="104"/>
      <c r="AV140" s="104"/>
      <c r="AW140" s="104"/>
      <c r="AX140" s="104"/>
      <c r="AY140" s="104"/>
      <c r="AZ140" s="104"/>
      <c r="BA140" s="104"/>
      <c r="BB140" s="104"/>
      <c r="BC140" s="104"/>
      <c r="BD140" s="104"/>
      <c r="BE140" s="104"/>
      <c r="BF140" s="104"/>
      <c r="BG140" s="104"/>
      <c r="BH140" s="104"/>
      <c r="BI140" s="104"/>
      <c r="BJ140" s="104"/>
      <c r="BK140" s="104"/>
      <c r="BL140" s="104"/>
      <c r="BM140" s="104"/>
      <c r="BN140" s="104"/>
      <c r="BO140" s="104"/>
      <c r="BP140" s="104"/>
      <c r="BQ140" s="104"/>
      <c r="BR140" s="104"/>
      <c r="BS140" s="104"/>
      <c r="BT140" s="104"/>
      <c r="BU140" s="104"/>
      <c r="BV140" s="104"/>
      <c r="BW140" s="104"/>
      <c r="BX140" s="104"/>
      <c r="BY140" s="104"/>
      <c r="BZ140" s="104"/>
      <c r="CA140" s="104"/>
      <c r="CB140" s="104"/>
      <c r="CC140" s="104"/>
      <c r="CD140" s="104"/>
      <c r="CE140" s="104"/>
      <c r="CF140" s="104"/>
      <c r="CG140" s="104"/>
      <c r="CH140" s="104"/>
      <c r="CI140" s="104"/>
      <c r="CJ140" s="104"/>
      <c r="CK140" s="104"/>
      <c r="CL140" s="104"/>
      <c r="CM140" s="104"/>
      <c r="CN140" s="104"/>
      <c r="CO140" s="104"/>
      <c r="CP140" s="104"/>
      <c r="CQ140" s="104"/>
      <c r="CR140" s="104"/>
      <c r="CS140" s="104"/>
      <c r="CT140" s="104"/>
      <c r="CU140" s="104"/>
      <c r="CV140" s="104"/>
      <c r="CW140" s="104"/>
      <c r="CX140" s="104"/>
      <c r="CY140" s="104"/>
      <c r="CZ140" s="104"/>
    </row>
    <row r="141" spans="1:104" s="80" customFormat="1" ht="19.350000000000001" hidden="1" customHeight="1" outlineLevel="1">
      <c r="A141" s="250"/>
      <c r="B141" s="250"/>
      <c r="C141" s="250"/>
      <c r="D141" s="266"/>
      <c r="E141" s="266"/>
      <c r="F141" s="266"/>
      <c r="G141" s="266"/>
      <c r="H141" s="266"/>
      <c r="I141" s="266"/>
      <c r="J141" s="217"/>
      <c r="K141" s="217"/>
      <c r="L141" s="217"/>
      <c r="M141" s="217"/>
      <c r="N141" s="217"/>
      <c r="O141" s="217"/>
      <c r="P141" s="217"/>
      <c r="Q141" s="317"/>
      <c r="S141" s="1"/>
      <c r="T141" s="1"/>
      <c r="U141" s="1"/>
      <c r="V141" s="1"/>
      <c r="W141" s="1"/>
      <c r="X141" s="1"/>
      <c r="Y141" s="1"/>
      <c r="Z141" s="1"/>
      <c r="AA141" s="1"/>
      <c r="AB141" s="1"/>
      <c r="AC141" s="1"/>
      <c r="AD141" s="1"/>
      <c r="AE141" s="1"/>
      <c r="AF141" s="1"/>
      <c r="AG141" s="1"/>
      <c r="AH141" s="72"/>
      <c r="AI141" s="3"/>
      <c r="AJ141" s="1"/>
      <c r="AK141" s="1"/>
      <c r="AL141" s="104"/>
      <c r="AM141" s="104"/>
      <c r="AN141" s="104"/>
      <c r="AO141" s="1"/>
      <c r="AP141" s="1"/>
      <c r="AQ141" s="1"/>
      <c r="AR141" s="1"/>
      <c r="AS141" s="1"/>
      <c r="AT141" s="104"/>
      <c r="AU141" s="104"/>
      <c r="AV141" s="104"/>
      <c r="AW141" s="104"/>
      <c r="AX141" s="104"/>
      <c r="AY141" s="104"/>
      <c r="AZ141" s="104"/>
      <c r="BA141" s="104"/>
      <c r="BB141" s="104"/>
      <c r="BC141" s="104"/>
      <c r="BD141" s="104"/>
      <c r="BE141" s="104"/>
      <c r="BF141" s="104"/>
      <c r="BG141" s="104"/>
      <c r="BH141" s="104"/>
      <c r="BI141" s="104"/>
      <c r="BJ141" s="104"/>
      <c r="BK141" s="104"/>
      <c r="BL141" s="104"/>
      <c r="BM141" s="104"/>
      <c r="BN141" s="104"/>
      <c r="BO141" s="104"/>
      <c r="BP141" s="104"/>
      <c r="BQ141" s="104"/>
      <c r="BR141" s="104"/>
      <c r="BS141" s="104"/>
      <c r="BT141" s="104"/>
      <c r="BU141" s="104"/>
      <c r="BV141" s="104"/>
      <c r="BW141" s="104"/>
      <c r="BX141" s="104"/>
      <c r="BY141" s="104"/>
      <c r="BZ141" s="104"/>
      <c r="CA141" s="104"/>
      <c r="CB141" s="104"/>
      <c r="CC141" s="104"/>
      <c r="CD141" s="104"/>
      <c r="CE141" s="104"/>
      <c r="CF141" s="104"/>
      <c r="CG141" s="104"/>
      <c r="CH141" s="104"/>
      <c r="CI141" s="104"/>
      <c r="CJ141" s="104"/>
      <c r="CK141" s="104"/>
      <c r="CL141" s="104"/>
      <c r="CM141" s="104"/>
      <c r="CN141" s="104"/>
      <c r="CO141" s="104"/>
      <c r="CP141" s="104"/>
      <c r="CQ141" s="104"/>
      <c r="CR141" s="104"/>
      <c r="CS141" s="104"/>
      <c r="CT141" s="104"/>
      <c r="CU141" s="104"/>
      <c r="CV141" s="104"/>
      <c r="CW141" s="104"/>
      <c r="CX141" s="104"/>
      <c r="CY141" s="104"/>
      <c r="CZ141" s="104"/>
    </row>
    <row r="142" spans="1:104" s="80" customFormat="1" ht="19.350000000000001" hidden="1" customHeight="1" outlineLevel="1">
      <c r="A142" s="250"/>
      <c r="B142" s="250"/>
      <c r="C142" s="250"/>
      <c r="D142" s="266"/>
      <c r="E142" s="266"/>
      <c r="F142" s="266"/>
      <c r="G142" s="266"/>
      <c r="H142" s="266"/>
      <c r="I142" s="266"/>
      <c r="J142" s="217"/>
      <c r="K142" s="217"/>
      <c r="L142" s="217"/>
      <c r="M142" s="217"/>
      <c r="N142" s="217"/>
      <c r="O142" s="217"/>
      <c r="P142" s="217"/>
      <c r="Q142" s="317"/>
      <c r="S142" s="1"/>
      <c r="T142" s="1"/>
      <c r="U142" s="1"/>
      <c r="V142" s="1"/>
      <c r="W142" s="1"/>
      <c r="X142" s="1"/>
      <c r="Y142" s="1"/>
      <c r="Z142" s="1"/>
      <c r="AA142" s="1"/>
      <c r="AB142" s="1"/>
      <c r="AC142" s="1"/>
      <c r="AD142" s="1"/>
      <c r="AE142" s="1"/>
      <c r="AF142" s="1"/>
      <c r="AG142" s="1"/>
      <c r="AH142" s="72"/>
      <c r="AI142" s="3"/>
      <c r="AJ142" s="1"/>
      <c r="AK142" s="1"/>
      <c r="AL142" s="104"/>
      <c r="AM142" s="104"/>
      <c r="AN142" s="104"/>
      <c r="AO142" s="1"/>
      <c r="AP142" s="1"/>
      <c r="AQ142" s="1"/>
      <c r="AR142" s="1"/>
      <c r="AS142" s="1"/>
      <c r="AT142" s="104"/>
      <c r="AU142" s="104"/>
      <c r="AV142" s="104"/>
      <c r="AW142" s="104"/>
      <c r="AX142" s="104"/>
      <c r="AY142" s="104"/>
      <c r="AZ142" s="104"/>
      <c r="BA142" s="104"/>
      <c r="BB142" s="104"/>
      <c r="BC142" s="104"/>
      <c r="BD142" s="104"/>
      <c r="BE142" s="104"/>
      <c r="BF142" s="104"/>
      <c r="BG142" s="104"/>
      <c r="BH142" s="104"/>
      <c r="BI142" s="104"/>
      <c r="BJ142" s="104"/>
      <c r="BK142" s="104"/>
      <c r="BL142" s="104"/>
      <c r="BM142" s="104"/>
      <c r="BN142" s="104"/>
      <c r="BO142" s="104"/>
      <c r="BP142" s="104"/>
      <c r="BQ142" s="104"/>
      <c r="BR142" s="104"/>
      <c r="BS142" s="104"/>
      <c r="BT142" s="104"/>
      <c r="BU142" s="104"/>
      <c r="BV142" s="104"/>
      <c r="BW142" s="104"/>
      <c r="BX142" s="104"/>
      <c r="BY142" s="104"/>
      <c r="BZ142" s="104"/>
      <c r="CA142" s="104"/>
      <c r="CB142" s="104"/>
      <c r="CC142" s="104"/>
      <c r="CD142" s="104"/>
      <c r="CE142" s="104"/>
      <c r="CF142" s="104"/>
      <c r="CG142" s="104"/>
      <c r="CH142" s="104"/>
      <c r="CI142" s="104"/>
      <c r="CJ142" s="104"/>
      <c r="CK142" s="104"/>
      <c r="CL142" s="104"/>
      <c r="CM142" s="104"/>
      <c r="CN142" s="104"/>
      <c r="CO142" s="104"/>
      <c r="CP142" s="104"/>
      <c r="CQ142" s="104"/>
      <c r="CR142" s="104"/>
      <c r="CS142" s="104"/>
      <c r="CT142" s="104"/>
      <c r="CU142" s="104"/>
      <c r="CV142" s="104"/>
      <c r="CW142" s="104"/>
      <c r="CX142" s="104"/>
      <c r="CY142" s="104"/>
      <c r="CZ142" s="104"/>
    </row>
    <row r="143" spans="1:104" s="80" customFormat="1" ht="19.350000000000001" hidden="1" customHeight="1" outlineLevel="1">
      <c r="A143" s="250"/>
      <c r="B143" s="250"/>
      <c r="C143" s="250"/>
      <c r="D143" s="266"/>
      <c r="E143" s="266"/>
      <c r="F143" s="266"/>
      <c r="G143" s="266"/>
      <c r="H143" s="266"/>
      <c r="I143" s="266"/>
      <c r="J143" s="217"/>
      <c r="K143" s="217"/>
      <c r="L143" s="217"/>
      <c r="M143" s="217"/>
      <c r="N143" s="217"/>
      <c r="O143" s="217"/>
      <c r="P143" s="217"/>
      <c r="Q143" s="317"/>
      <c r="S143" s="1"/>
      <c r="T143" s="1"/>
      <c r="U143" s="1"/>
      <c r="V143" s="1"/>
      <c r="W143" s="1"/>
      <c r="X143" s="1"/>
      <c r="Y143" s="1"/>
      <c r="Z143" s="1"/>
      <c r="AA143" s="1"/>
      <c r="AB143" s="1"/>
      <c r="AC143" s="1"/>
      <c r="AD143" s="1"/>
      <c r="AE143" s="1"/>
      <c r="AF143" s="1"/>
      <c r="AG143" s="1"/>
      <c r="AH143" s="72"/>
      <c r="AI143" s="3"/>
      <c r="AJ143" s="1"/>
      <c r="AK143" s="1"/>
      <c r="AL143" s="104"/>
      <c r="AM143" s="104"/>
      <c r="AN143" s="104"/>
      <c r="AO143" s="1"/>
      <c r="AP143" s="1"/>
      <c r="AQ143" s="1"/>
      <c r="AR143" s="1"/>
      <c r="AS143" s="1"/>
      <c r="AT143" s="104"/>
      <c r="AU143" s="104"/>
      <c r="AV143" s="104"/>
      <c r="AW143" s="104"/>
      <c r="AX143" s="104"/>
      <c r="AY143" s="104"/>
      <c r="AZ143" s="104"/>
      <c r="BA143" s="104"/>
      <c r="BB143" s="104"/>
      <c r="BC143" s="104"/>
      <c r="BD143" s="104"/>
      <c r="BE143" s="104"/>
      <c r="BF143" s="104"/>
      <c r="BG143" s="104"/>
      <c r="BH143" s="104"/>
      <c r="BI143" s="104"/>
      <c r="BJ143" s="104"/>
      <c r="BK143" s="104"/>
      <c r="BL143" s="104"/>
      <c r="BM143" s="104"/>
      <c r="BN143" s="104"/>
      <c r="BO143" s="104"/>
      <c r="BP143" s="104"/>
      <c r="BQ143" s="104"/>
      <c r="BR143" s="104"/>
      <c r="BS143" s="104"/>
      <c r="BT143" s="104"/>
      <c r="BU143" s="104"/>
      <c r="BV143" s="104"/>
      <c r="BW143" s="104"/>
      <c r="BX143" s="104"/>
      <c r="BY143" s="104"/>
      <c r="BZ143" s="104"/>
      <c r="CA143" s="104"/>
      <c r="CB143" s="104"/>
      <c r="CC143" s="104"/>
      <c r="CD143" s="104"/>
      <c r="CE143" s="104"/>
      <c r="CF143" s="104"/>
      <c r="CG143" s="104"/>
      <c r="CH143" s="104"/>
      <c r="CI143" s="104"/>
      <c r="CJ143" s="104"/>
      <c r="CK143" s="104"/>
      <c r="CL143" s="104"/>
      <c r="CM143" s="104"/>
      <c r="CN143" s="104"/>
      <c r="CO143" s="104"/>
      <c r="CP143" s="104"/>
      <c r="CQ143" s="104"/>
      <c r="CR143" s="104"/>
      <c r="CS143" s="104"/>
      <c r="CT143" s="104"/>
      <c r="CU143" s="104"/>
      <c r="CV143" s="104"/>
      <c r="CW143" s="104"/>
      <c r="CX143" s="104"/>
      <c r="CY143" s="104"/>
      <c r="CZ143" s="104"/>
    </row>
    <row r="144" spans="1:104" s="80" customFormat="1" ht="19.350000000000001" hidden="1" customHeight="1" outlineLevel="1">
      <c r="A144" s="250"/>
      <c r="B144" s="250"/>
      <c r="C144" s="250"/>
      <c r="D144" s="266"/>
      <c r="E144" s="266"/>
      <c r="F144" s="266"/>
      <c r="G144" s="266"/>
      <c r="H144" s="266"/>
      <c r="I144" s="266"/>
      <c r="J144" s="217"/>
      <c r="K144" s="217"/>
      <c r="L144" s="217"/>
      <c r="M144" s="217"/>
      <c r="N144" s="217"/>
      <c r="O144" s="217"/>
      <c r="P144" s="217"/>
      <c r="Q144" s="317"/>
      <c r="S144" s="1"/>
      <c r="T144" s="1"/>
      <c r="U144" s="1"/>
      <c r="V144" s="1"/>
      <c r="W144" s="1"/>
      <c r="X144" s="1"/>
      <c r="Y144" s="1"/>
      <c r="Z144" s="1"/>
      <c r="AA144" s="1"/>
      <c r="AB144" s="1"/>
      <c r="AC144" s="1"/>
      <c r="AD144" s="1"/>
      <c r="AE144" s="1"/>
      <c r="AF144" s="1"/>
      <c r="AG144" s="1"/>
      <c r="AH144" s="72"/>
      <c r="AI144" s="3"/>
      <c r="AJ144" s="1"/>
      <c r="AK144" s="1"/>
      <c r="AL144" s="104"/>
      <c r="AM144" s="104"/>
      <c r="AN144" s="104"/>
      <c r="AO144" s="1"/>
      <c r="AP144" s="1"/>
      <c r="AQ144" s="1"/>
      <c r="AR144" s="1"/>
      <c r="AS144" s="1"/>
      <c r="AT144" s="104"/>
      <c r="AU144" s="104"/>
      <c r="AV144" s="104"/>
      <c r="AW144" s="104"/>
      <c r="AX144" s="104"/>
      <c r="AY144" s="104"/>
      <c r="AZ144" s="104"/>
      <c r="BA144" s="104"/>
      <c r="BB144" s="104"/>
      <c r="BC144" s="104"/>
      <c r="BD144" s="104"/>
      <c r="BE144" s="104"/>
      <c r="BF144" s="104"/>
      <c r="BG144" s="104"/>
      <c r="BH144" s="104"/>
      <c r="BI144" s="104"/>
      <c r="BJ144" s="104"/>
      <c r="BK144" s="104"/>
      <c r="BL144" s="104"/>
      <c r="BM144" s="104"/>
      <c r="BN144" s="104"/>
      <c r="BO144" s="104"/>
      <c r="BP144" s="104"/>
      <c r="BQ144" s="104"/>
      <c r="BR144" s="104"/>
      <c r="BS144" s="104"/>
      <c r="BT144" s="104"/>
      <c r="BU144" s="104"/>
      <c r="BV144" s="104"/>
      <c r="BW144" s="104"/>
      <c r="BX144" s="104"/>
      <c r="BY144" s="104"/>
      <c r="BZ144" s="104"/>
      <c r="CA144" s="104"/>
      <c r="CB144" s="104"/>
      <c r="CC144" s="104"/>
      <c r="CD144" s="104"/>
      <c r="CE144" s="104"/>
      <c r="CF144" s="104"/>
      <c r="CG144" s="104"/>
      <c r="CH144" s="104"/>
      <c r="CI144" s="104"/>
      <c r="CJ144" s="104"/>
      <c r="CK144" s="104"/>
      <c r="CL144" s="104"/>
      <c r="CM144" s="104"/>
      <c r="CN144" s="104"/>
      <c r="CO144" s="104"/>
      <c r="CP144" s="104"/>
      <c r="CQ144" s="104"/>
      <c r="CR144" s="104"/>
      <c r="CS144" s="104"/>
      <c r="CT144" s="104"/>
      <c r="CU144" s="104"/>
      <c r="CV144" s="104"/>
      <c r="CW144" s="104"/>
      <c r="CX144" s="104"/>
      <c r="CY144" s="104"/>
      <c r="CZ144" s="104"/>
    </row>
    <row r="145" spans="1:104" s="80" customFormat="1" ht="19.350000000000001" hidden="1" customHeight="1" outlineLevel="1">
      <c r="A145" s="250"/>
      <c r="B145" s="250"/>
      <c r="C145" s="250"/>
      <c r="D145" s="266"/>
      <c r="E145" s="266"/>
      <c r="F145" s="266"/>
      <c r="G145" s="266"/>
      <c r="H145" s="266"/>
      <c r="I145" s="266"/>
      <c r="J145" s="217"/>
      <c r="K145" s="217"/>
      <c r="L145" s="217"/>
      <c r="M145" s="217"/>
      <c r="N145" s="217"/>
      <c r="O145" s="217"/>
      <c r="P145" s="217"/>
      <c r="Q145" s="317"/>
      <c r="S145" s="1"/>
      <c r="T145" s="1"/>
      <c r="U145" s="1"/>
      <c r="V145" s="1"/>
      <c r="W145" s="1"/>
      <c r="X145" s="1"/>
      <c r="Y145" s="1"/>
      <c r="Z145" s="1"/>
      <c r="AA145" s="1"/>
      <c r="AB145" s="1"/>
      <c r="AC145" s="1"/>
      <c r="AD145" s="1"/>
      <c r="AE145" s="1"/>
      <c r="AF145" s="1"/>
      <c r="AG145" s="1"/>
      <c r="AH145" s="72"/>
      <c r="AI145" s="3"/>
      <c r="AJ145" s="1"/>
      <c r="AK145" s="1"/>
      <c r="AL145" s="104"/>
      <c r="AM145" s="104"/>
      <c r="AN145" s="104"/>
      <c r="AO145" s="1"/>
      <c r="AP145" s="1"/>
      <c r="AQ145" s="1"/>
      <c r="AR145" s="1"/>
      <c r="AS145" s="1"/>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row>
    <row r="146" spans="1:104" s="80" customFormat="1" ht="19.350000000000001" hidden="1" customHeight="1" outlineLevel="1">
      <c r="A146" s="250"/>
      <c r="B146" s="250"/>
      <c r="C146" s="250"/>
      <c r="D146" s="266"/>
      <c r="E146" s="266"/>
      <c r="F146" s="266"/>
      <c r="G146" s="266"/>
      <c r="H146" s="266"/>
      <c r="I146" s="266"/>
      <c r="J146" s="217"/>
      <c r="K146" s="217"/>
      <c r="L146" s="217"/>
      <c r="M146" s="217"/>
      <c r="N146" s="217"/>
      <c r="O146" s="217"/>
      <c r="P146" s="217"/>
      <c r="Q146" s="317"/>
      <c r="S146" s="1"/>
      <c r="T146" s="1"/>
      <c r="U146" s="1"/>
      <c r="V146" s="1"/>
      <c r="W146" s="1"/>
      <c r="X146" s="1"/>
      <c r="Y146" s="1"/>
      <c r="Z146" s="1"/>
      <c r="AA146" s="1"/>
      <c r="AB146" s="1"/>
      <c r="AC146" s="1"/>
      <c r="AD146" s="1"/>
      <c r="AE146" s="1"/>
      <c r="AF146" s="1"/>
      <c r="AG146" s="1"/>
      <c r="AH146" s="72"/>
      <c r="AI146" s="3"/>
      <c r="AJ146" s="1"/>
      <c r="AK146" s="1"/>
      <c r="AL146" s="104"/>
      <c r="AM146" s="104"/>
      <c r="AN146" s="104"/>
      <c r="AO146" s="1"/>
      <c r="AP146" s="1"/>
      <c r="AQ146" s="1"/>
      <c r="AR146" s="1"/>
      <c r="AS146" s="1"/>
      <c r="AT146" s="104"/>
      <c r="AU146" s="104"/>
      <c r="AV146" s="104"/>
      <c r="AW146" s="104"/>
      <c r="AX146" s="104"/>
      <c r="AY146" s="104"/>
      <c r="AZ146" s="104"/>
      <c r="BA146" s="104"/>
      <c r="BB146" s="104"/>
      <c r="BC146" s="104"/>
      <c r="BD146" s="104"/>
      <c r="BE146" s="104"/>
      <c r="BF146" s="104"/>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row>
    <row r="147" spans="1:104" s="80" customFormat="1" ht="19.350000000000001" hidden="1" customHeight="1" outlineLevel="1">
      <c r="A147" s="250"/>
      <c r="B147" s="250"/>
      <c r="C147" s="250"/>
      <c r="D147" s="266"/>
      <c r="E147" s="266"/>
      <c r="F147" s="266"/>
      <c r="G147" s="266"/>
      <c r="H147" s="266"/>
      <c r="I147" s="266"/>
      <c r="J147" s="217"/>
      <c r="K147" s="217"/>
      <c r="L147" s="217"/>
      <c r="M147" s="217"/>
      <c r="N147" s="217"/>
      <c r="O147" s="217"/>
      <c r="P147" s="217"/>
      <c r="Q147" s="317"/>
      <c r="S147" s="1"/>
      <c r="T147" s="1"/>
      <c r="U147" s="1"/>
      <c r="V147" s="1"/>
      <c r="W147" s="1"/>
      <c r="X147" s="1"/>
      <c r="Y147" s="1"/>
      <c r="Z147" s="1"/>
      <c r="AA147" s="1"/>
      <c r="AB147" s="1"/>
      <c r="AC147" s="1"/>
      <c r="AD147" s="1"/>
      <c r="AE147" s="1"/>
      <c r="AF147" s="1"/>
      <c r="AG147" s="1"/>
      <c r="AH147" s="72"/>
      <c r="AI147" s="3"/>
      <c r="AJ147" s="1"/>
      <c r="AK147" s="1"/>
      <c r="AL147" s="104"/>
      <c r="AM147" s="104"/>
      <c r="AN147" s="104"/>
      <c r="AO147" s="1"/>
      <c r="AP147" s="1"/>
      <c r="AQ147" s="1"/>
      <c r="AR147" s="1"/>
      <c r="AS147" s="1"/>
      <c r="AT147" s="104"/>
      <c r="AU147" s="104"/>
      <c r="AV147" s="104"/>
      <c r="AW147" s="104"/>
      <c r="AX147" s="104"/>
      <c r="AY147" s="104"/>
      <c r="AZ147" s="104"/>
      <c r="BA147" s="104"/>
      <c r="BB147" s="104"/>
      <c r="BC147" s="104"/>
      <c r="BD147" s="104"/>
      <c r="BE147" s="104"/>
      <c r="BF147" s="104"/>
      <c r="BG147" s="104"/>
      <c r="BH147" s="104"/>
      <c r="BI147" s="104"/>
      <c r="BJ147" s="104"/>
      <c r="BK147" s="104"/>
      <c r="BL147" s="104"/>
      <c r="BM147" s="104"/>
      <c r="BN147" s="104"/>
      <c r="BO147" s="104"/>
      <c r="BP147" s="104"/>
      <c r="BQ147" s="104"/>
      <c r="BR147" s="104"/>
      <c r="BS147" s="104"/>
      <c r="BT147" s="104"/>
      <c r="BU147" s="104"/>
      <c r="BV147" s="104"/>
      <c r="BW147" s="104"/>
      <c r="BX147" s="104"/>
      <c r="BY147" s="104"/>
      <c r="BZ147" s="104"/>
      <c r="CA147" s="104"/>
      <c r="CB147" s="104"/>
      <c r="CC147" s="104"/>
      <c r="CD147" s="104"/>
      <c r="CE147" s="104"/>
      <c r="CF147" s="104"/>
      <c r="CG147" s="104"/>
      <c r="CH147" s="104"/>
      <c r="CI147" s="104"/>
      <c r="CJ147" s="104"/>
      <c r="CK147" s="104"/>
      <c r="CL147" s="104"/>
      <c r="CM147" s="104"/>
      <c r="CN147" s="104"/>
      <c r="CO147" s="104"/>
      <c r="CP147" s="104"/>
      <c r="CQ147" s="104"/>
      <c r="CR147" s="104"/>
      <c r="CS147" s="104"/>
      <c r="CT147" s="104"/>
      <c r="CU147" s="104"/>
      <c r="CV147" s="104"/>
      <c r="CW147" s="104"/>
      <c r="CX147" s="104"/>
      <c r="CY147" s="104"/>
      <c r="CZ147" s="104"/>
    </row>
    <row r="148" spans="1:104" s="80" customFormat="1" ht="19.350000000000001" hidden="1" customHeight="1" outlineLevel="1">
      <c r="A148" s="250"/>
      <c r="B148" s="250"/>
      <c r="C148" s="250"/>
      <c r="D148" s="266"/>
      <c r="E148" s="266"/>
      <c r="F148" s="266"/>
      <c r="G148" s="266"/>
      <c r="H148" s="266"/>
      <c r="I148" s="266"/>
      <c r="J148" s="217"/>
      <c r="K148" s="217"/>
      <c r="L148" s="217"/>
      <c r="M148" s="217"/>
      <c r="N148" s="217"/>
      <c r="O148" s="217"/>
      <c r="P148" s="217"/>
      <c r="Q148" s="317"/>
      <c r="S148" s="1"/>
      <c r="T148" s="1"/>
      <c r="U148" s="1"/>
      <c r="V148" s="1"/>
      <c r="W148" s="1"/>
      <c r="X148" s="1"/>
      <c r="Y148" s="1"/>
      <c r="Z148" s="1"/>
      <c r="AA148" s="1"/>
      <c r="AB148" s="1"/>
      <c r="AC148" s="1"/>
      <c r="AD148" s="1"/>
      <c r="AE148" s="1"/>
      <c r="AF148" s="1"/>
      <c r="AG148" s="1"/>
      <c r="AH148" s="72"/>
      <c r="AI148" s="3"/>
      <c r="AJ148" s="1"/>
      <c r="AK148" s="1"/>
      <c r="AL148" s="104"/>
      <c r="AM148" s="104"/>
      <c r="AN148" s="104"/>
      <c r="AO148" s="1"/>
      <c r="AP148" s="1"/>
      <c r="AQ148" s="1"/>
      <c r="AR148" s="1"/>
      <c r="AS148" s="1"/>
      <c r="AT148" s="104"/>
      <c r="AU148" s="104"/>
      <c r="AV148" s="104"/>
      <c r="AW148" s="104"/>
      <c r="AX148" s="104"/>
      <c r="AY148" s="104"/>
      <c r="AZ148" s="104"/>
      <c r="BA148" s="104"/>
      <c r="BB148" s="104"/>
      <c r="BC148" s="104"/>
      <c r="BD148" s="104"/>
      <c r="BE148" s="104"/>
      <c r="BF148" s="104"/>
      <c r="BG148" s="104"/>
      <c r="BH148" s="104"/>
      <c r="BI148" s="104"/>
      <c r="BJ148" s="104"/>
      <c r="BK148" s="104"/>
      <c r="BL148" s="104"/>
      <c r="BM148" s="104"/>
      <c r="BN148" s="104"/>
      <c r="BO148" s="104"/>
      <c r="BP148" s="104"/>
      <c r="BQ148" s="104"/>
      <c r="BR148" s="104"/>
      <c r="BS148" s="104"/>
      <c r="BT148" s="104"/>
      <c r="BU148" s="104"/>
      <c r="BV148" s="104"/>
      <c r="BW148" s="104"/>
      <c r="BX148" s="104"/>
      <c r="BY148" s="104"/>
      <c r="BZ148" s="104"/>
      <c r="CA148" s="104"/>
      <c r="CB148" s="104"/>
      <c r="CC148" s="104"/>
      <c r="CD148" s="104"/>
      <c r="CE148" s="104"/>
      <c r="CF148" s="104"/>
      <c r="CG148" s="104"/>
      <c r="CH148" s="104"/>
      <c r="CI148" s="104"/>
      <c r="CJ148" s="104"/>
      <c r="CK148" s="104"/>
      <c r="CL148" s="104"/>
      <c r="CM148" s="104"/>
      <c r="CN148" s="104"/>
      <c r="CO148" s="104"/>
      <c r="CP148" s="104"/>
      <c r="CQ148" s="104"/>
      <c r="CR148" s="104"/>
      <c r="CS148" s="104"/>
      <c r="CT148" s="104"/>
      <c r="CU148" s="104"/>
      <c r="CV148" s="104"/>
      <c r="CW148" s="104"/>
      <c r="CX148" s="104"/>
      <c r="CY148" s="104"/>
      <c r="CZ148" s="104"/>
    </row>
    <row r="149" spans="1:104" s="80" customFormat="1" ht="19.350000000000001" hidden="1" customHeight="1" outlineLevel="1">
      <c r="A149" s="250"/>
      <c r="B149" s="250"/>
      <c r="C149" s="250"/>
      <c r="D149" s="266"/>
      <c r="E149" s="266"/>
      <c r="F149" s="266"/>
      <c r="G149" s="266"/>
      <c r="H149" s="266"/>
      <c r="I149" s="266"/>
      <c r="J149" s="217"/>
      <c r="K149" s="217"/>
      <c r="L149" s="217"/>
      <c r="M149" s="217"/>
      <c r="N149" s="217"/>
      <c r="O149" s="217"/>
      <c r="P149" s="217"/>
      <c r="Q149" s="317"/>
      <c r="S149" s="1"/>
      <c r="T149" s="1"/>
      <c r="U149" s="1"/>
      <c r="V149" s="1"/>
      <c r="W149" s="1"/>
      <c r="X149" s="1"/>
      <c r="Y149" s="1"/>
      <c r="Z149" s="1"/>
      <c r="AA149" s="1"/>
      <c r="AB149" s="1"/>
      <c r="AC149" s="1"/>
      <c r="AD149" s="1"/>
      <c r="AE149" s="1"/>
      <c r="AF149" s="1"/>
      <c r="AG149" s="1"/>
      <c r="AH149" s="72"/>
      <c r="AI149" s="3"/>
      <c r="AJ149" s="1"/>
      <c r="AK149" s="1"/>
      <c r="AL149" s="104"/>
      <c r="AM149" s="104"/>
      <c r="AN149" s="104"/>
      <c r="AO149" s="1"/>
      <c r="AP149" s="1"/>
      <c r="AQ149" s="1"/>
      <c r="AR149" s="1"/>
      <c r="AS149" s="1"/>
      <c r="AT149" s="104"/>
      <c r="AU149" s="104"/>
      <c r="AV149" s="104"/>
      <c r="AW149" s="104"/>
      <c r="AX149" s="104"/>
      <c r="AY149" s="104"/>
      <c r="AZ149" s="104"/>
      <c r="BA149" s="104"/>
      <c r="BB149" s="104"/>
      <c r="BC149" s="104"/>
      <c r="BD149" s="104"/>
      <c r="BE149" s="104"/>
      <c r="BF149" s="104"/>
      <c r="BG149" s="104"/>
      <c r="BH149" s="104"/>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row>
    <row r="150" spans="1:104" s="80" customFormat="1" ht="19.350000000000001" hidden="1" customHeight="1" outlineLevel="1">
      <c r="A150" s="250"/>
      <c r="B150" s="250"/>
      <c r="C150" s="250"/>
      <c r="D150" s="266"/>
      <c r="E150" s="266"/>
      <c r="F150" s="266"/>
      <c r="G150" s="266"/>
      <c r="H150" s="266"/>
      <c r="I150" s="266"/>
      <c r="J150" s="217"/>
      <c r="K150" s="217"/>
      <c r="L150" s="217"/>
      <c r="M150" s="217"/>
      <c r="N150" s="217"/>
      <c r="O150" s="217"/>
      <c r="P150" s="217"/>
      <c r="Q150" s="317"/>
      <c r="S150" s="1"/>
      <c r="T150" s="1"/>
      <c r="U150" s="1"/>
      <c r="V150" s="1"/>
      <c r="W150" s="1"/>
      <c r="X150" s="1"/>
      <c r="Y150" s="1"/>
      <c r="Z150" s="1"/>
      <c r="AA150" s="1"/>
      <c r="AB150" s="1"/>
      <c r="AC150" s="1"/>
      <c r="AD150" s="1"/>
      <c r="AE150" s="1"/>
      <c r="AF150" s="1"/>
      <c r="AG150" s="1"/>
      <c r="AH150" s="72"/>
      <c r="AI150" s="3"/>
      <c r="AJ150" s="1"/>
      <c r="AK150" s="1"/>
      <c r="AL150" s="104"/>
      <c r="AM150" s="104"/>
      <c r="AN150" s="104"/>
      <c r="AO150" s="1"/>
      <c r="AP150" s="1"/>
      <c r="AQ150" s="1"/>
      <c r="AR150" s="1"/>
      <c r="AS150" s="1"/>
      <c r="AT150" s="104"/>
      <c r="AU150" s="104"/>
      <c r="AV150" s="104"/>
      <c r="AW150" s="104"/>
      <c r="AX150" s="104"/>
      <c r="AY150" s="104"/>
      <c r="AZ150" s="104"/>
      <c r="BA150" s="104"/>
      <c r="BB150" s="104"/>
      <c r="BC150" s="104"/>
      <c r="BD150" s="104"/>
      <c r="BE150" s="104"/>
      <c r="BF150" s="104"/>
      <c r="BG150" s="104"/>
      <c r="BH150" s="104"/>
      <c r="BI150" s="104"/>
      <c r="BJ150" s="104"/>
      <c r="BK150" s="104"/>
      <c r="BL150" s="104"/>
      <c r="BM150" s="104"/>
      <c r="BN150" s="104"/>
      <c r="BO150" s="104"/>
      <c r="BP150" s="104"/>
      <c r="BQ150" s="104"/>
      <c r="BR150" s="104"/>
      <c r="BS150" s="104"/>
      <c r="BT150" s="104"/>
      <c r="BU150" s="104"/>
      <c r="BV150" s="104"/>
      <c r="BW150" s="104"/>
      <c r="BX150" s="104"/>
      <c r="BY150" s="104"/>
      <c r="BZ150" s="104"/>
      <c r="CA150" s="104"/>
      <c r="CB150" s="104"/>
      <c r="CC150" s="104"/>
      <c r="CD150" s="104"/>
      <c r="CE150" s="104"/>
      <c r="CF150" s="104"/>
      <c r="CG150" s="104"/>
      <c r="CH150" s="104"/>
      <c r="CI150" s="104"/>
      <c r="CJ150" s="104"/>
      <c r="CK150" s="104"/>
      <c r="CL150" s="104"/>
      <c r="CM150" s="104"/>
      <c r="CN150" s="104"/>
      <c r="CO150" s="104"/>
      <c r="CP150" s="104"/>
      <c r="CQ150" s="104"/>
      <c r="CR150" s="104"/>
      <c r="CS150" s="104"/>
      <c r="CT150" s="104"/>
      <c r="CU150" s="104"/>
      <c r="CV150" s="104"/>
      <c r="CW150" s="104"/>
      <c r="CX150" s="104"/>
      <c r="CY150" s="104"/>
      <c r="CZ150" s="104"/>
    </row>
    <row r="151" spans="1:104" s="80" customFormat="1" ht="19.350000000000001" hidden="1" customHeight="1" outlineLevel="1">
      <c r="A151" s="250"/>
      <c r="B151" s="250"/>
      <c r="C151" s="250"/>
      <c r="D151" s="266"/>
      <c r="E151" s="266"/>
      <c r="F151" s="266"/>
      <c r="G151" s="266"/>
      <c r="H151" s="266"/>
      <c r="I151" s="266"/>
      <c r="J151" s="217"/>
      <c r="K151" s="217"/>
      <c r="L151" s="217"/>
      <c r="M151" s="217"/>
      <c r="N151" s="217"/>
      <c r="O151" s="217"/>
      <c r="P151" s="217"/>
      <c r="Q151" s="317"/>
      <c r="S151" s="1"/>
      <c r="T151" s="1"/>
      <c r="U151" s="1"/>
      <c r="V151" s="1"/>
      <c r="W151" s="1"/>
      <c r="X151" s="1"/>
      <c r="Y151" s="1"/>
      <c r="Z151" s="1"/>
      <c r="AA151" s="1"/>
      <c r="AB151" s="1"/>
      <c r="AC151" s="1"/>
      <c r="AD151" s="1"/>
      <c r="AE151" s="1"/>
      <c r="AF151" s="1"/>
      <c r="AG151" s="1"/>
      <c r="AH151" s="72"/>
      <c r="AI151" s="3"/>
      <c r="AJ151" s="1"/>
      <c r="AK151" s="1"/>
      <c r="AL151" s="104"/>
      <c r="AM151" s="104"/>
      <c r="AN151" s="104"/>
      <c r="AO151" s="1"/>
      <c r="AP151" s="1"/>
      <c r="AQ151" s="1"/>
      <c r="AR151" s="1"/>
      <c r="AS151" s="1"/>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4"/>
      <c r="BR151" s="104"/>
      <c r="BS151" s="104"/>
      <c r="BT151" s="104"/>
      <c r="BU151" s="104"/>
      <c r="BV151" s="104"/>
      <c r="BW151" s="104"/>
      <c r="BX151" s="104"/>
      <c r="BY151" s="104"/>
      <c r="BZ151" s="104"/>
      <c r="CA151" s="104"/>
      <c r="CB151" s="104"/>
      <c r="CC151" s="104"/>
      <c r="CD151" s="104"/>
      <c r="CE151" s="104"/>
      <c r="CF151" s="104"/>
      <c r="CG151" s="104"/>
      <c r="CH151" s="104"/>
      <c r="CI151" s="104"/>
      <c r="CJ151" s="104"/>
      <c r="CK151" s="104"/>
      <c r="CL151" s="104"/>
      <c r="CM151" s="104"/>
      <c r="CN151" s="104"/>
      <c r="CO151" s="104"/>
      <c r="CP151" s="104"/>
      <c r="CQ151" s="104"/>
      <c r="CR151" s="104"/>
      <c r="CS151" s="104"/>
      <c r="CT151" s="104"/>
      <c r="CU151" s="104"/>
      <c r="CV151" s="104"/>
      <c r="CW151" s="104"/>
      <c r="CX151" s="104"/>
      <c r="CY151" s="104"/>
      <c r="CZ151" s="104"/>
    </row>
    <row r="152" spans="1:104" s="80" customFormat="1" ht="19.350000000000001" hidden="1" customHeight="1" outlineLevel="1">
      <c r="A152" s="250"/>
      <c r="B152" s="250"/>
      <c r="C152" s="250"/>
      <c r="D152" s="266"/>
      <c r="E152" s="266"/>
      <c r="F152" s="266"/>
      <c r="G152" s="266"/>
      <c r="H152" s="266"/>
      <c r="I152" s="266"/>
      <c r="J152" s="217"/>
      <c r="K152" s="217"/>
      <c r="L152" s="217"/>
      <c r="M152" s="217"/>
      <c r="N152" s="217"/>
      <c r="O152" s="217"/>
      <c r="P152" s="217"/>
      <c r="Q152" s="317"/>
      <c r="S152" s="1"/>
      <c r="T152" s="1"/>
      <c r="U152" s="1"/>
      <c r="V152" s="1"/>
      <c r="W152" s="1"/>
      <c r="X152" s="1"/>
      <c r="Y152" s="1"/>
      <c r="Z152" s="1"/>
      <c r="AA152" s="1"/>
      <c r="AB152" s="1"/>
      <c r="AC152" s="1"/>
      <c r="AD152" s="1"/>
      <c r="AE152" s="1"/>
      <c r="AF152" s="1"/>
      <c r="AG152" s="1"/>
      <c r="AH152" s="72"/>
      <c r="AI152" s="3"/>
      <c r="AJ152" s="1"/>
      <c r="AK152" s="1"/>
      <c r="AL152" s="104"/>
      <c r="AM152" s="104"/>
      <c r="AN152" s="104"/>
      <c r="AO152" s="1"/>
      <c r="AP152" s="1"/>
      <c r="AQ152" s="1"/>
      <c r="AR152" s="1"/>
      <c r="AS152" s="1"/>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04"/>
      <c r="BP152" s="104"/>
      <c r="BQ152" s="104"/>
      <c r="BR152" s="104"/>
      <c r="BS152" s="104"/>
      <c r="BT152" s="104"/>
      <c r="BU152" s="104"/>
      <c r="BV152" s="104"/>
      <c r="BW152" s="104"/>
      <c r="BX152" s="104"/>
      <c r="BY152" s="104"/>
      <c r="BZ152" s="104"/>
      <c r="CA152" s="104"/>
      <c r="CB152" s="104"/>
      <c r="CC152" s="104"/>
      <c r="CD152" s="104"/>
      <c r="CE152" s="104"/>
      <c r="CF152" s="104"/>
      <c r="CG152" s="104"/>
      <c r="CH152" s="104"/>
      <c r="CI152" s="104"/>
      <c r="CJ152" s="104"/>
      <c r="CK152" s="104"/>
      <c r="CL152" s="104"/>
      <c r="CM152" s="104"/>
      <c r="CN152" s="104"/>
      <c r="CO152" s="104"/>
      <c r="CP152" s="104"/>
      <c r="CQ152" s="104"/>
      <c r="CR152" s="104"/>
      <c r="CS152" s="104"/>
      <c r="CT152" s="104"/>
      <c r="CU152" s="104"/>
      <c r="CV152" s="104"/>
      <c r="CW152" s="104"/>
      <c r="CX152" s="104"/>
      <c r="CY152" s="104"/>
      <c r="CZ152" s="104"/>
    </row>
    <row r="153" spans="1:104" s="80" customFormat="1" ht="19.350000000000001" hidden="1" customHeight="1" outlineLevel="1">
      <c r="A153" s="250"/>
      <c r="B153" s="250"/>
      <c r="C153" s="250"/>
      <c r="D153" s="266"/>
      <c r="E153" s="266"/>
      <c r="F153" s="266"/>
      <c r="G153" s="266"/>
      <c r="H153" s="266"/>
      <c r="I153" s="266"/>
      <c r="J153" s="217"/>
      <c r="K153" s="217"/>
      <c r="L153" s="217"/>
      <c r="M153" s="217"/>
      <c r="N153" s="217"/>
      <c r="O153" s="217"/>
      <c r="P153" s="217"/>
      <c r="Q153" s="317"/>
      <c r="S153" s="1"/>
      <c r="T153" s="1"/>
      <c r="U153" s="1"/>
      <c r="V153" s="1"/>
      <c r="W153" s="1"/>
      <c r="X153" s="1"/>
      <c r="Y153" s="1"/>
      <c r="Z153" s="1"/>
      <c r="AA153" s="1"/>
      <c r="AB153" s="1"/>
      <c r="AC153" s="1"/>
      <c r="AD153" s="1"/>
      <c r="AE153" s="1"/>
      <c r="AF153" s="1"/>
      <c r="AG153" s="1"/>
      <c r="AH153" s="72"/>
      <c r="AI153" s="3"/>
      <c r="AJ153" s="1"/>
      <c r="AK153" s="1"/>
      <c r="AL153" s="104"/>
      <c r="AM153" s="104"/>
      <c r="AN153" s="104"/>
      <c r="AO153" s="1"/>
      <c r="AP153" s="1"/>
      <c r="AQ153" s="1"/>
      <c r="AR153" s="1"/>
      <c r="AS153" s="1"/>
      <c r="AT153" s="104"/>
      <c r="AU153" s="104"/>
      <c r="AV153" s="104"/>
      <c r="AW153" s="104"/>
      <c r="AX153" s="104"/>
      <c r="AY153" s="104"/>
      <c r="AZ153" s="104"/>
      <c r="BA153" s="104"/>
      <c r="BB153" s="104"/>
      <c r="BC153" s="104"/>
      <c r="BD153" s="104"/>
      <c r="BE153" s="104"/>
      <c r="BF153" s="104"/>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row>
    <row r="154" spans="1:104" s="80" customFormat="1" ht="19.350000000000001" hidden="1" customHeight="1" outlineLevel="1">
      <c r="A154" s="250"/>
      <c r="B154" s="250"/>
      <c r="C154" s="250"/>
      <c r="D154" s="266"/>
      <c r="E154" s="266"/>
      <c r="F154" s="266"/>
      <c r="G154" s="266"/>
      <c r="H154" s="266"/>
      <c r="I154" s="266"/>
      <c r="J154" s="217"/>
      <c r="K154" s="217"/>
      <c r="L154" s="217"/>
      <c r="M154" s="217"/>
      <c r="N154" s="217"/>
      <c r="O154" s="217"/>
      <c r="P154" s="217"/>
      <c r="Q154" s="317"/>
      <c r="S154" s="1"/>
      <c r="T154" s="1"/>
      <c r="U154" s="1"/>
      <c r="V154" s="1"/>
      <c r="W154" s="1"/>
      <c r="X154" s="1"/>
      <c r="Y154" s="1"/>
      <c r="Z154" s="1"/>
      <c r="AA154" s="1"/>
      <c r="AB154" s="1"/>
      <c r="AC154" s="1"/>
      <c r="AD154" s="1"/>
      <c r="AE154" s="1"/>
      <c r="AF154" s="1"/>
      <c r="AG154" s="1"/>
      <c r="AH154" s="72"/>
      <c r="AI154" s="3"/>
      <c r="AJ154" s="1"/>
      <c r="AK154" s="1"/>
      <c r="AL154" s="104"/>
      <c r="AM154" s="104"/>
      <c r="AN154" s="104"/>
      <c r="AO154" s="1"/>
      <c r="AP154" s="1"/>
      <c r="AQ154" s="1"/>
      <c r="AR154" s="1"/>
      <c r="AS154" s="1"/>
      <c r="AT154" s="104"/>
      <c r="AU154" s="104"/>
      <c r="AV154" s="104"/>
      <c r="AW154" s="104"/>
      <c r="AX154" s="104"/>
      <c r="AY154" s="104"/>
      <c r="AZ154" s="104"/>
      <c r="BA154" s="104"/>
      <c r="BB154" s="104"/>
      <c r="BC154" s="104"/>
      <c r="BD154" s="104"/>
      <c r="BE154" s="104"/>
      <c r="BF154" s="104"/>
      <c r="BG154" s="104"/>
      <c r="BH154" s="104"/>
      <c r="BI154" s="104"/>
      <c r="BJ154" s="104"/>
      <c r="BK154" s="104"/>
      <c r="BL154" s="104"/>
      <c r="BM154" s="104"/>
      <c r="BN154" s="104"/>
      <c r="BO154" s="104"/>
      <c r="BP154" s="104"/>
      <c r="BQ154" s="104"/>
      <c r="BR154" s="104"/>
      <c r="BS154" s="104"/>
      <c r="BT154" s="104"/>
      <c r="BU154" s="104"/>
      <c r="BV154" s="104"/>
      <c r="BW154" s="104"/>
      <c r="BX154" s="104"/>
      <c r="BY154" s="104"/>
      <c r="BZ154" s="104"/>
      <c r="CA154" s="104"/>
      <c r="CB154" s="104"/>
      <c r="CC154" s="104"/>
      <c r="CD154" s="104"/>
      <c r="CE154" s="104"/>
      <c r="CF154" s="104"/>
      <c r="CG154" s="104"/>
      <c r="CH154" s="104"/>
      <c r="CI154" s="104"/>
      <c r="CJ154" s="104"/>
      <c r="CK154" s="104"/>
      <c r="CL154" s="104"/>
      <c r="CM154" s="104"/>
      <c r="CN154" s="104"/>
      <c r="CO154" s="104"/>
      <c r="CP154" s="104"/>
      <c r="CQ154" s="104"/>
      <c r="CR154" s="104"/>
      <c r="CS154" s="104"/>
      <c r="CT154" s="104"/>
      <c r="CU154" s="104"/>
      <c r="CV154" s="104"/>
      <c r="CW154" s="104"/>
      <c r="CX154" s="104"/>
      <c r="CY154" s="104"/>
      <c r="CZ154" s="104"/>
    </row>
    <row r="155" spans="1:104" s="80" customFormat="1" ht="19.350000000000001" hidden="1" customHeight="1" outlineLevel="1">
      <c r="A155" s="259" t="s">
        <v>56</v>
      </c>
      <c r="B155" s="255" t="s">
        <v>63</v>
      </c>
      <c r="C155" s="305"/>
      <c r="D155" s="266"/>
      <c r="E155" s="266"/>
      <c r="F155" s="266"/>
      <c r="G155" s="266"/>
      <c r="H155" s="266"/>
      <c r="I155" s="266"/>
      <c r="J155" s="217"/>
      <c r="K155" s="217"/>
      <c r="L155" s="217"/>
      <c r="M155" s="217"/>
      <c r="N155" s="217"/>
      <c r="O155" s="217"/>
      <c r="P155" s="217"/>
      <c r="Q155" s="317"/>
      <c r="S155" s="1"/>
      <c r="T155" s="1"/>
      <c r="U155" s="1"/>
      <c r="V155" s="1"/>
      <c r="W155" s="1"/>
      <c r="X155" s="1"/>
      <c r="Y155" s="1"/>
      <c r="Z155" s="1"/>
      <c r="AA155" s="1"/>
      <c r="AB155" s="1"/>
      <c r="AC155" s="1"/>
      <c r="AD155" s="1"/>
      <c r="AE155" s="1"/>
      <c r="AF155" s="1"/>
      <c r="AG155" s="1"/>
      <c r="AH155" s="72"/>
      <c r="AI155" s="3"/>
      <c r="AJ155" s="1"/>
      <c r="AK155" s="1"/>
      <c r="AL155" s="104"/>
      <c r="AM155" s="104"/>
      <c r="AN155" s="104"/>
      <c r="AO155" s="1"/>
      <c r="AP155" s="1"/>
      <c r="AQ155" s="1"/>
      <c r="AR155" s="1"/>
      <c r="AS155" s="1"/>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04"/>
      <c r="BO155" s="104"/>
      <c r="BP155" s="104"/>
      <c r="BQ155" s="104"/>
      <c r="BR155" s="104"/>
      <c r="BS155" s="104"/>
      <c r="BT155" s="104"/>
      <c r="BU155" s="104"/>
      <c r="BV155" s="104"/>
      <c r="BW155" s="104"/>
      <c r="BX155" s="104"/>
      <c r="BY155" s="104"/>
      <c r="BZ155" s="104"/>
      <c r="CA155" s="104"/>
      <c r="CB155" s="104"/>
      <c r="CC155" s="104"/>
      <c r="CD155" s="104"/>
      <c r="CE155" s="104"/>
      <c r="CF155" s="104"/>
      <c r="CG155" s="104"/>
      <c r="CH155" s="104"/>
      <c r="CI155" s="104"/>
      <c r="CJ155" s="104"/>
      <c r="CK155" s="104"/>
      <c r="CL155" s="104"/>
      <c r="CM155" s="104"/>
      <c r="CN155" s="104"/>
      <c r="CO155" s="104"/>
      <c r="CP155" s="104"/>
      <c r="CQ155" s="104"/>
      <c r="CR155" s="104"/>
      <c r="CS155" s="104"/>
      <c r="CT155" s="104"/>
      <c r="CU155" s="104"/>
      <c r="CV155" s="104"/>
      <c r="CW155" s="104"/>
      <c r="CX155" s="104"/>
      <c r="CY155" s="104"/>
      <c r="CZ155" s="104"/>
    </row>
    <row r="156" spans="1:104" s="80" customFormat="1" ht="19.350000000000001" hidden="1" customHeight="1" outlineLevel="1">
      <c r="A156" s="272"/>
      <c r="B156" s="249" t="str">
        <f>$A$53</f>
        <v>所定労働日数(日/月)</v>
      </c>
      <c r="C156" s="235"/>
      <c r="D156" s="250"/>
      <c r="E156" s="251">
        <f>A54</f>
        <v>23</v>
      </c>
      <c r="F156" s="252" t="str">
        <f>$F$53</f>
        <v>稼働日数(日/月)</v>
      </c>
      <c r="G156" s="253"/>
      <c r="H156" s="254" t="s">
        <v>150</v>
      </c>
      <c r="I156" s="217"/>
      <c r="J156" s="255" t="s">
        <v>151</v>
      </c>
      <c r="K156" s="217"/>
      <c r="L156" s="217"/>
      <c r="M156" s="256" t="s">
        <v>152</v>
      </c>
      <c r="N156" s="217"/>
      <c r="O156" s="257" t="s">
        <v>147</v>
      </c>
      <c r="P156" s="217"/>
      <c r="Q156" s="317"/>
      <c r="S156" s="1"/>
      <c r="T156" s="1"/>
      <c r="U156" s="1"/>
      <c r="V156" s="1"/>
      <c r="W156" s="1"/>
      <c r="X156" s="1"/>
      <c r="Y156" s="1"/>
      <c r="Z156" s="1"/>
      <c r="AA156" s="1"/>
      <c r="AB156" s="1"/>
      <c r="AC156" s="1"/>
      <c r="AD156" s="1"/>
      <c r="AE156" s="1"/>
      <c r="AF156" s="1"/>
      <c r="AG156" s="1"/>
      <c r="AH156" s="72"/>
      <c r="AI156" s="3"/>
      <c r="AJ156" s="1"/>
      <c r="AK156" s="1"/>
      <c r="AL156" s="104"/>
      <c r="AM156" s="104"/>
      <c r="AN156" s="104"/>
      <c r="AO156" s="1"/>
      <c r="AP156" s="1"/>
      <c r="AQ156" s="1"/>
      <c r="AR156" s="1"/>
      <c r="AS156" s="1"/>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04"/>
      <c r="BP156" s="104"/>
      <c r="BQ156" s="104"/>
      <c r="BR156" s="104"/>
      <c r="BS156" s="104"/>
      <c r="BT156" s="104"/>
      <c r="BU156" s="104"/>
      <c r="BV156" s="104"/>
      <c r="BW156" s="104"/>
      <c r="BX156" s="104"/>
      <c r="BY156" s="104"/>
      <c r="BZ156" s="104"/>
      <c r="CA156" s="104"/>
      <c r="CB156" s="104"/>
      <c r="CC156" s="104"/>
      <c r="CD156" s="104"/>
      <c r="CE156" s="104"/>
      <c r="CF156" s="104"/>
      <c r="CG156" s="104"/>
      <c r="CH156" s="104"/>
      <c r="CI156" s="104"/>
      <c r="CJ156" s="104"/>
      <c r="CK156" s="104"/>
      <c r="CL156" s="104"/>
      <c r="CM156" s="104"/>
      <c r="CN156" s="104"/>
      <c r="CO156" s="104"/>
      <c r="CP156" s="104"/>
      <c r="CQ156" s="104"/>
      <c r="CR156" s="104"/>
      <c r="CS156" s="104"/>
      <c r="CT156" s="104"/>
      <c r="CU156" s="104"/>
      <c r="CV156" s="104"/>
      <c r="CW156" s="104"/>
      <c r="CX156" s="104"/>
      <c r="CY156" s="104"/>
      <c r="CZ156" s="104"/>
    </row>
    <row r="157" spans="1:104" s="80" customFormat="1" ht="19.350000000000001" hidden="1" customHeight="1" outlineLevel="1">
      <c r="A157" s="250"/>
      <c r="B157" s="258" t="str">
        <f>$E$53</f>
        <v>休暇日数(日/月)</v>
      </c>
      <c r="C157" s="259"/>
      <c r="D157" s="250"/>
      <c r="E157" s="251">
        <f>E54</f>
        <v>0</v>
      </c>
      <c r="F157" s="260">
        <f>F54</f>
        <v>23</v>
      </c>
      <c r="G157" s="261" t="s">
        <v>51</v>
      </c>
      <c r="H157" s="260">
        <f>B58</f>
        <v>0</v>
      </c>
      <c r="I157" s="261" t="s">
        <v>61</v>
      </c>
      <c r="J157" s="262">
        <f>D58</f>
        <v>0</v>
      </c>
      <c r="K157" s="233" t="s">
        <v>76</v>
      </c>
      <c r="L157" s="217"/>
      <c r="M157" s="263">
        <f>$G$54</f>
        <v>0</v>
      </c>
      <c r="N157" s="264" t="s">
        <v>52</v>
      </c>
      <c r="O157" s="262">
        <f>F157*H157+J157-M157</f>
        <v>0</v>
      </c>
      <c r="P157" s="217"/>
      <c r="Q157" s="317"/>
      <c r="S157" s="1"/>
      <c r="T157" s="1"/>
      <c r="U157" s="1"/>
      <c r="V157" s="1"/>
      <c r="W157" s="1"/>
      <c r="X157" s="1"/>
      <c r="Y157" s="1"/>
      <c r="Z157" s="1"/>
      <c r="AA157" s="1"/>
      <c r="AB157" s="1"/>
      <c r="AC157" s="1"/>
      <c r="AD157" s="1"/>
      <c r="AE157" s="1"/>
      <c r="AF157" s="1"/>
      <c r="AG157" s="1"/>
      <c r="AH157" s="72"/>
      <c r="AI157" s="3"/>
      <c r="AJ157" s="1"/>
      <c r="AK157" s="1"/>
      <c r="AL157" s="104"/>
      <c r="AM157" s="104"/>
      <c r="AN157" s="104"/>
      <c r="AO157" s="1"/>
      <c r="AP157" s="1"/>
      <c r="AQ157" s="1"/>
      <c r="AR157" s="1"/>
      <c r="AS157" s="1"/>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4"/>
      <c r="BR157" s="104"/>
      <c r="BS157" s="104"/>
      <c r="BT157" s="104"/>
      <c r="BU157" s="104"/>
      <c r="BV157" s="104"/>
      <c r="BW157" s="104"/>
      <c r="BX157" s="104"/>
      <c r="BY157" s="104"/>
      <c r="BZ157" s="104"/>
      <c r="CA157" s="104"/>
      <c r="CB157" s="104"/>
      <c r="CC157" s="104"/>
      <c r="CD157" s="104"/>
      <c r="CE157" s="104"/>
      <c r="CF157" s="104"/>
      <c r="CG157" s="104"/>
      <c r="CH157" s="104"/>
      <c r="CI157" s="104"/>
      <c r="CJ157" s="104"/>
      <c r="CK157" s="104"/>
      <c r="CL157" s="104"/>
      <c r="CM157" s="104"/>
      <c r="CN157" s="104"/>
      <c r="CO157" s="104"/>
      <c r="CP157" s="104"/>
      <c r="CQ157" s="104"/>
      <c r="CR157" s="104"/>
      <c r="CS157" s="104"/>
      <c r="CT157" s="104"/>
      <c r="CU157" s="104"/>
      <c r="CV157" s="104"/>
      <c r="CW157" s="104"/>
      <c r="CX157" s="104"/>
      <c r="CY157" s="104"/>
      <c r="CZ157" s="104"/>
    </row>
    <row r="158" spans="1:104" s="80" customFormat="1" ht="19.350000000000001" hidden="1" customHeight="1" outlineLevel="1">
      <c r="A158" s="250"/>
      <c r="B158" s="265" t="s">
        <v>85</v>
      </c>
      <c r="C158" s="265"/>
      <c r="D158" s="258"/>
      <c r="E158" s="266"/>
      <c r="F158" s="266"/>
      <c r="G158" s="266"/>
      <c r="H158" s="266"/>
      <c r="I158" s="266"/>
      <c r="J158" s="217"/>
      <c r="K158" s="217"/>
      <c r="L158" s="217"/>
      <c r="M158" s="217"/>
      <c r="N158" s="267"/>
      <c r="O158" s="217"/>
      <c r="P158" s="217"/>
      <c r="Q158" s="317"/>
      <c r="S158" s="1"/>
      <c r="T158" s="1"/>
      <c r="U158" s="1"/>
      <c r="V158" s="1"/>
      <c r="W158" s="1"/>
      <c r="X158" s="1"/>
      <c r="Y158" s="1"/>
      <c r="Z158" s="1"/>
      <c r="AA158" s="1"/>
      <c r="AB158" s="1"/>
      <c r="AC158" s="1"/>
      <c r="AD158" s="1"/>
      <c r="AE158" s="1"/>
      <c r="AF158" s="1"/>
      <c r="AG158" s="1"/>
      <c r="AH158" s="72"/>
      <c r="AI158" s="3"/>
      <c r="AJ158" s="1"/>
      <c r="AK158" s="1"/>
      <c r="AL158" s="104"/>
      <c r="AM158" s="104"/>
      <c r="AN158" s="104"/>
      <c r="AO158" s="1"/>
      <c r="AP158" s="1"/>
      <c r="AQ158" s="1"/>
      <c r="AR158" s="1"/>
      <c r="AS158" s="1"/>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c r="BQ158" s="104"/>
      <c r="BR158" s="104"/>
      <c r="BS158" s="104"/>
      <c r="BT158" s="104"/>
      <c r="BU158" s="104"/>
      <c r="BV158" s="104"/>
      <c r="BW158" s="104"/>
      <c r="BX158" s="104"/>
      <c r="BY158" s="104"/>
      <c r="BZ158" s="104"/>
      <c r="CA158" s="104"/>
      <c r="CB158" s="104"/>
      <c r="CC158" s="104"/>
      <c r="CD158" s="104"/>
      <c r="CE158" s="104"/>
      <c r="CF158" s="104"/>
      <c r="CG158" s="104"/>
      <c r="CH158" s="104"/>
      <c r="CI158" s="104"/>
      <c r="CJ158" s="104"/>
      <c r="CK158" s="104"/>
      <c r="CL158" s="104"/>
      <c r="CM158" s="104"/>
      <c r="CN158" s="104"/>
      <c r="CO158" s="104"/>
      <c r="CP158" s="104"/>
      <c r="CQ158" s="104"/>
      <c r="CR158" s="104"/>
      <c r="CS158" s="104"/>
      <c r="CT158" s="104"/>
      <c r="CU158" s="104"/>
      <c r="CV158" s="104"/>
      <c r="CW158" s="104"/>
      <c r="CX158" s="104"/>
      <c r="CY158" s="104"/>
      <c r="CZ158" s="104"/>
    </row>
    <row r="159" spans="1:104" s="80" customFormat="1" ht="19.350000000000001" hidden="1" customHeight="1" outlineLevel="1">
      <c r="A159" s="268"/>
      <c r="B159" s="268" t="s">
        <v>67</v>
      </c>
      <c r="C159" s="269"/>
      <c r="D159" s="270"/>
      <c r="E159" s="266"/>
      <c r="F159" s="266"/>
      <c r="G159" s="266"/>
      <c r="H159" s="266"/>
      <c r="I159" s="266"/>
      <c r="J159" s="217"/>
      <c r="K159" s="217"/>
      <c r="L159" s="217"/>
      <c r="M159" s="217"/>
      <c r="N159" s="267"/>
      <c r="O159" s="217"/>
      <c r="P159" s="217"/>
      <c r="Q159" s="317"/>
      <c r="S159" s="1"/>
      <c r="T159" s="1"/>
      <c r="U159" s="1"/>
      <c r="V159" s="1"/>
      <c r="W159" s="1"/>
      <c r="X159" s="1"/>
      <c r="Y159" s="1"/>
      <c r="Z159" s="1"/>
      <c r="AA159" s="1"/>
      <c r="AB159" s="1"/>
      <c r="AC159" s="1"/>
      <c r="AD159" s="1"/>
      <c r="AE159" s="1"/>
      <c r="AF159" s="1"/>
      <c r="AG159" s="1"/>
      <c r="AH159" s="72"/>
      <c r="AI159" s="3"/>
      <c r="AJ159" s="1"/>
      <c r="AK159" s="1"/>
      <c r="AL159" s="104"/>
      <c r="AM159" s="104"/>
      <c r="AN159" s="104"/>
      <c r="AO159" s="1"/>
      <c r="AP159" s="1"/>
      <c r="AQ159" s="1"/>
      <c r="AR159" s="1"/>
      <c r="AS159" s="1"/>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c r="BQ159" s="104"/>
      <c r="BR159" s="104"/>
      <c r="BS159" s="104"/>
      <c r="BT159" s="104"/>
      <c r="BU159" s="104"/>
      <c r="BV159" s="104"/>
      <c r="BW159" s="104"/>
      <c r="BX159" s="104"/>
      <c r="BY159" s="104"/>
      <c r="BZ159" s="104"/>
      <c r="CA159" s="104"/>
      <c r="CB159" s="104"/>
      <c r="CC159" s="104"/>
      <c r="CD159" s="104"/>
      <c r="CE159" s="104"/>
      <c r="CF159" s="104"/>
      <c r="CG159" s="104"/>
      <c r="CH159" s="104"/>
      <c r="CI159" s="104"/>
      <c r="CJ159" s="104"/>
      <c r="CK159" s="104"/>
      <c r="CL159" s="104"/>
      <c r="CM159" s="104"/>
      <c r="CN159" s="104"/>
      <c r="CO159" s="104"/>
      <c r="CP159" s="104"/>
      <c r="CQ159" s="104"/>
      <c r="CR159" s="104"/>
      <c r="CS159" s="104"/>
      <c r="CT159" s="104"/>
      <c r="CU159" s="104"/>
      <c r="CV159" s="104"/>
      <c r="CW159" s="104"/>
      <c r="CX159" s="104"/>
      <c r="CY159" s="104"/>
      <c r="CZ159" s="104"/>
    </row>
    <row r="160" spans="1:104" s="80" customFormat="1" ht="19.350000000000001" hidden="1" customHeight="1" outlineLevel="1">
      <c r="A160" s="272"/>
      <c r="B160" s="271" t="s">
        <v>147</v>
      </c>
      <c r="C160" s="272"/>
      <c r="D160" s="271"/>
      <c r="E160" s="272"/>
      <c r="F160" s="266"/>
      <c r="G160" s="273"/>
      <c r="H160" s="274" t="s">
        <v>153</v>
      </c>
      <c r="I160" s="273"/>
      <c r="J160" s="254" t="str">
        <f>$H$53</f>
        <v>NEDO事業の従事時間(h/月)</v>
      </c>
      <c r="K160" s="275"/>
      <c r="L160" s="217"/>
      <c r="M160" s="258"/>
      <c r="N160" s="276"/>
      <c r="O160" s="276" t="str">
        <f>$I$53</f>
        <v>他の公的事業従事時間(h/月)</v>
      </c>
      <c r="P160" s="332"/>
      <c r="Q160" s="317"/>
      <c r="S160" s="1"/>
      <c r="T160" s="1"/>
      <c r="U160" s="1"/>
      <c r="V160" s="1"/>
      <c r="W160" s="1"/>
      <c r="X160" s="1"/>
      <c r="Y160" s="1"/>
      <c r="Z160" s="1"/>
      <c r="AA160" s="1"/>
      <c r="AB160" s="1"/>
      <c r="AC160" s="1"/>
      <c r="AD160" s="1"/>
      <c r="AE160" s="1"/>
      <c r="AF160" s="1"/>
      <c r="AG160" s="1"/>
      <c r="AH160" s="72"/>
      <c r="AI160" s="3"/>
      <c r="AJ160" s="1"/>
      <c r="AK160" s="1"/>
      <c r="AL160" s="104"/>
      <c r="AM160" s="104"/>
      <c r="AN160" s="104"/>
      <c r="AO160" s="1"/>
      <c r="AP160" s="1"/>
      <c r="AQ160" s="1"/>
      <c r="AR160" s="1"/>
      <c r="AS160" s="1"/>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c r="BQ160" s="104"/>
      <c r="BR160" s="104"/>
      <c r="BS160" s="104"/>
      <c r="BT160" s="104"/>
      <c r="BU160" s="104"/>
      <c r="BV160" s="104"/>
      <c r="BW160" s="104"/>
      <c r="BX160" s="104"/>
      <c r="BY160" s="104"/>
      <c r="BZ160" s="104"/>
      <c r="CA160" s="104"/>
      <c r="CB160" s="104"/>
      <c r="CC160" s="104"/>
      <c r="CD160" s="104"/>
      <c r="CE160" s="104"/>
      <c r="CF160" s="104"/>
      <c r="CG160" s="104"/>
      <c r="CH160" s="104"/>
      <c r="CI160" s="104"/>
      <c r="CJ160" s="104"/>
      <c r="CK160" s="104"/>
      <c r="CL160" s="104"/>
      <c r="CM160" s="104"/>
      <c r="CN160" s="104"/>
      <c r="CO160" s="104"/>
      <c r="CP160" s="104"/>
      <c r="CQ160" s="104"/>
      <c r="CR160" s="104"/>
      <c r="CS160" s="104"/>
      <c r="CT160" s="104"/>
      <c r="CU160" s="104"/>
      <c r="CV160" s="104"/>
      <c r="CW160" s="104"/>
      <c r="CX160" s="104"/>
      <c r="CY160" s="104"/>
      <c r="CZ160" s="104"/>
    </row>
    <row r="161" spans="1:104" s="80" customFormat="1" ht="19.350000000000001" hidden="1" customHeight="1" outlineLevel="1">
      <c r="A161" s="250"/>
      <c r="B161" s="328" t="str">
        <f>TEXT($B$58*$F$58-G58,"###.00")&amp;" /固定除く"</f>
        <v>.00 /固定除く</v>
      </c>
      <c r="C161" s="325"/>
      <c r="D161" s="325"/>
      <c r="E161" s="278" t="str" cm="1">
        <f t="array" ref="E161">_xlfn.IFS(($B$58*$F$58-G58)&lt;G161,"＜",($B$58*$F$58-G58)&gt;=G161,"≧",TRUE,"")</f>
        <v>≧</v>
      </c>
      <c r="F161" s="266"/>
      <c r="G161" s="279">
        <f>$H$54+$I$54</f>
        <v>0</v>
      </c>
      <c r="H161" s="264" t="s">
        <v>57</v>
      </c>
      <c r="I161" s="273"/>
      <c r="J161" s="333">
        <f>$H$54</f>
        <v>0</v>
      </c>
      <c r="K161" s="325"/>
      <c r="L161" s="281"/>
      <c r="M161" s="280"/>
      <c r="N161" s="264" t="s">
        <v>61</v>
      </c>
      <c r="O161" s="280">
        <f>$I$54</f>
        <v>0</v>
      </c>
      <c r="P161" s="332"/>
      <c r="Q161" s="317"/>
      <c r="S161" s="1"/>
      <c r="T161" s="1"/>
      <c r="U161" s="1"/>
      <c r="V161" s="1"/>
      <c r="W161" s="1"/>
      <c r="X161" s="1"/>
      <c r="Y161" s="1"/>
      <c r="Z161" s="1"/>
      <c r="AA161" s="1"/>
      <c r="AB161" s="1"/>
      <c r="AC161" s="1"/>
      <c r="AD161" s="1"/>
      <c r="AE161" s="1"/>
      <c r="AF161" s="1"/>
      <c r="AG161" s="1"/>
      <c r="AH161" s="72"/>
      <c r="AI161" s="3"/>
      <c r="AJ161" s="1"/>
      <c r="AK161" s="1"/>
      <c r="AL161" s="104"/>
      <c r="AM161" s="104"/>
      <c r="AN161" s="104"/>
      <c r="AO161" s="1"/>
      <c r="AP161" s="1"/>
      <c r="AQ161" s="1"/>
      <c r="AR161" s="1"/>
      <c r="AS161" s="1"/>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row>
    <row r="162" spans="1:104" s="80" customFormat="1" ht="19.350000000000001" hidden="1" customHeight="1" outlineLevel="1">
      <c r="A162" s="268"/>
      <c r="B162" s="268" t="s">
        <v>68</v>
      </c>
      <c r="C162" s="235"/>
      <c r="D162" s="268"/>
      <c r="E162" s="278"/>
      <c r="F162" s="266"/>
      <c r="G162" s="250"/>
      <c r="H162" s="279"/>
      <c r="I162" s="250"/>
      <c r="J162" s="273"/>
      <c r="K162" s="279"/>
      <c r="L162" s="235"/>
      <c r="M162" s="250"/>
      <c r="N162" s="279"/>
      <c r="O162" s="250"/>
      <c r="P162" s="217"/>
      <c r="Q162" s="317"/>
      <c r="S162" s="1"/>
      <c r="T162" s="1"/>
      <c r="U162" s="1"/>
      <c r="V162" s="1"/>
      <c r="W162" s="1"/>
      <c r="X162" s="1"/>
      <c r="Y162" s="1"/>
      <c r="Z162" s="1"/>
      <c r="AA162" s="1"/>
      <c r="AB162" s="1"/>
      <c r="AC162" s="1"/>
      <c r="AD162" s="1"/>
      <c r="AE162" s="1"/>
      <c r="AF162" s="1"/>
      <c r="AG162" s="1"/>
      <c r="AH162" s="72"/>
      <c r="AI162" s="3"/>
      <c r="AJ162" s="1"/>
      <c r="AK162" s="1"/>
      <c r="AL162" s="104"/>
      <c r="AM162" s="104"/>
      <c r="AN162" s="104"/>
      <c r="AO162" s="1"/>
      <c r="AP162" s="1"/>
      <c r="AQ162" s="1"/>
      <c r="AR162" s="1"/>
      <c r="AS162" s="1"/>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c r="BQ162" s="104"/>
      <c r="BR162" s="104"/>
      <c r="BS162" s="104"/>
      <c r="BT162" s="104"/>
      <c r="BU162" s="104"/>
      <c r="BV162" s="104"/>
      <c r="BW162" s="104"/>
      <c r="BX162" s="104"/>
      <c r="BY162" s="104"/>
      <c r="BZ162" s="104"/>
      <c r="CA162" s="104"/>
      <c r="CB162" s="104"/>
      <c r="CC162" s="104"/>
      <c r="CD162" s="104"/>
      <c r="CE162" s="104"/>
      <c r="CF162" s="104"/>
      <c r="CG162" s="104"/>
      <c r="CH162" s="104"/>
      <c r="CI162" s="104"/>
      <c r="CJ162" s="104"/>
      <c r="CK162" s="104"/>
      <c r="CL162" s="104"/>
      <c r="CM162" s="104"/>
      <c r="CN162" s="104"/>
      <c r="CO162" s="104"/>
      <c r="CP162" s="104"/>
      <c r="CQ162" s="104"/>
      <c r="CR162" s="104"/>
      <c r="CS162" s="104"/>
      <c r="CT162" s="104"/>
      <c r="CU162" s="104"/>
      <c r="CV162" s="104"/>
      <c r="CW162" s="104"/>
      <c r="CX162" s="104"/>
      <c r="CY162" s="104"/>
      <c r="CZ162" s="104"/>
    </row>
    <row r="163" spans="1:104" s="80" customFormat="1" ht="19.350000000000001" hidden="1" customHeight="1" outlineLevel="1">
      <c r="A163" s="272"/>
      <c r="B163" s="271" t="s">
        <v>53</v>
      </c>
      <c r="C163" s="272"/>
      <c r="D163" s="271"/>
      <c r="E163" s="272"/>
      <c r="F163" s="266"/>
      <c r="G163" s="273"/>
      <c r="H163" s="274" t="s">
        <v>153</v>
      </c>
      <c r="I163" s="273"/>
      <c r="J163" s="258"/>
      <c r="K163" s="274" t="str">
        <f>$H$53</f>
        <v>NEDO事業の従事時間(h/月)</v>
      </c>
      <c r="L163" s="217"/>
      <c r="M163" s="258"/>
      <c r="N163" s="282" t="str">
        <f>$I$53</f>
        <v>他の公的事業従事時間(h/月)</v>
      </c>
      <c r="O163" s="324"/>
      <c r="P163" s="332"/>
      <c r="Q163" s="317"/>
      <c r="S163" s="1"/>
      <c r="T163" s="1"/>
      <c r="U163" s="1"/>
      <c r="V163" s="1"/>
      <c r="W163" s="1"/>
      <c r="X163" s="1"/>
      <c r="Y163" s="1"/>
      <c r="Z163" s="1"/>
      <c r="AA163" s="1"/>
      <c r="AB163" s="1"/>
      <c r="AC163" s="1"/>
      <c r="AD163" s="1"/>
      <c r="AE163" s="1"/>
      <c r="AF163" s="1"/>
      <c r="AG163" s="1"/>
      <c r="AH163" s="72"/>
      <c r="AI163" s="3"/>
      <c r="AJ163" s="1"/>
      <c r="AK163" s="1"/>
      <c r="AL163" s="104"/>
      <c r="AM163" s="104"/>
      <c r="AN163" s="104"/>
      <c r="AO163" s="1"/>
      <c r="AP163" s="1"/>
      <c r="AQ163" s="1"/>
      <c r="AR163" s="1"/>
      <c r="AS163" s="1"/>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c r="BQ163" s="104"/>
      <c r="BR163" s="104"/>
      <c r="BS163" s="104"/>
      <c r="BT163" s="104"/>
      <c r="BU163" s="104"/>
      <c r="BV163" s="104"/>
      <c r="BW163" s="104"/>
      <c r="BX163" s="104"/>
      <c r="BY163" s="104"/>
      <c r="BZ163" s="104"/>
      <c r="CA163" s="104"/>
      <c r="CB163" s="104"/>
      <c r="CC163" s="104"/>
      <c r="CD163" s="104"/>
      <c r="CE163" s="104"/>
      <c r="CF163" s="104"/>
      <c r="CG163" s="104"/>
      <c r="CH163" s="104"/>
      <c r="CI163" s="104"/>
      <c r="CJ163" s="104"/>
      <c r="CK163" s="104"/>
      <c r="CL163" s="104"/>
      <c r="CM163" s="104"/>
      <c r="CN163" s="104"/>
      <c r="CO163" s="104"/>
      <c r="CP163" s="104"/>
      <c r="CQ163" s="104"/>
      <c r="CR163" s="104"/>
      <c r="CS163" s="104"/>
      <c r="CT163" s="104"/>
      <c r="CU163" s="104"/>
      <c r="CV163" s="104"/>
      <c r="CW163" s="104"/>
      <c r="CX163" s="104"/>
      <c r="CY163" s="104"/>
      <c r="CZ163" s="104"/>
    </row>
    <row r="164" spans="1:104" s="80" customFormat="1" ht="19.350000000000001" hidden="1" customHeight="1" outlineLevel="1">
      <c r="A164" s="250"/>
      <c r="B164" s="328" t="str">
        <f>TEXT($B$58*$F$58+$D$58-G58,"###.00")&amp;" /固定含む"</f>
        <v>.00 /固定含む</v>
      </c>
      <c r="C164" s="325"/>
      <c r="D164" s="325"/>
      <c r="E164" s="278" t="str" cm="1">
        <f t="array" ref="E164">_xlfn.IFS(($B$58*$F$58+$D$58-G58)&lt;G164,"＜",($B$58*$F$58+$D$58-G58)&gt;=G164,"≧",TRUE,"")</f>
        <v>≧</v>
      </c>
      <c r="F164" s="266"/>
      <c r="G164" s="279">
        <f>$H$54+$I$54</f>
        <v>0</v>
      </c>
      <c r="H164" s="264" t="s">
        <v>57</v>
      </c>
      <c r="I164" s="279"/>
      <c r="J164" s="283">
        <f>$H$54</f>
        <v>0</v>
      </c>
      <c r="K164" s="278"/>
      <c r="L164" s="284" t="s">
        <v>61</v>
      </c>
      <c r="M164" s="280"/>
      <c r="N164" s="280">
        <f>$I$54</f>
        <v>0</v>
      </c>
      <c r="O164" s="325"/>
      <c r="P164" s="332"/>
      <c r="Q164" s="317"/>
      <c r="S164" s="1"/>
      <c r="T164" s="1"/>
      <c r="U164" s="1"/>
      <c r="V164" s="1"/>
      <c r="W164" s="1"/>
      <c r="X164" s="1"/>
      <c r="Y164" s="1"/>
      <c r="Z164" s="1"/>
      <c r="AA164" s="1"/>
      <c r="AB164" s="1"/>
      <c r="AC164" s="1"/>
      <c r="AD164" s="1"/>
      <c r="AE164" s="1"/>
      <c r="AF164" s="1"/>
      <c r="AG164" s="1"/>
      <c r="AH164" s="72"/>
      <c r="AI164" s="3"/>
      <c r="AJ164" s="1"/>
      <c r="AK164" s="1"/>
      <c r="AL164" s="104"/>
      <c r="AM164" s="104"/>
      <c r="AN164" s="104"/>
      <c r="AO164" s="1"/>
      <c r="AP164" s="1"/>
      <c r="AQ164" s="1"/>
      <c r="AR164" s="1"/>
      <c r="AS164" s="1"/>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c r="BQ164" s="104"/>
      <c r="BR164" s="104"/>
      <c r="BS164" s="104"/>
      <c r="BT164" s="104"/>
      <c r="BU164" s="104"/>
      <c r="BV164" s="104"/>
      <c r="BW164" s="104"/>
      <c r="BX164" s="104"/>
      <c r="BY164" s="104"/>
      <c r="BZ164" s="104"/>
      <c r="CA164" s="104"/>
      <c r="CB164" s="104"/>
      <c r="CC164" s="104"/>
      <c r="CD164" s="104"/>
      <c r="CE164" s="104"/>
      <c r="CF164" s="104"/>
      <c r="CG164" s="104"/>
      <c r="CH164" s="104"/>
      <c r="CI164" s="104"/>
      <c r="CJ164" s="104"/>
      <c r="CK164" s="104"/>
      <c r="CL164" s="104"/>
      <c r="CM164" s="104"/>
      <c r="CN164" s="104"/>
      <c r="CO164" s="104"/>
      <c r="CP164" s="104"/>
      <c r="CQ164" s="104"/>
      <c r="CR164" s="104"/>
      <c r="CS164" s="104"/>
      <c r="CT164" s="104"/>
      <c r="CU164" s="104"/>
      <c r="CV164" s="104"/>
      <c r="CW164" s="104"/>
      <c r="CX164" s="104"/>
      <c r="CY164" s="104"/>
      <c r="CZ164" s="104"/>
    </row>
    <row r="165" spans="1:104" s="80" customFormat="1" ht="19.350000000000001" hidden="1" customHeight="1" outlineLevel="1">
      <c r="A165" s="250"/>
      <c r="B165" s="268"/>
      <c r="C165" s="235"/>
      <c r="D165" s="268" t="s">
        <v>87</v>
      </c>
      <c r="E165" s="268" t="s">
        <v>87</v>
      </c>
      <c r="F165" s="268" t="s">
        <v>87</v>
      </c>
      <c r="G165" s="250"/>
      <c r="H165" s="279"/>
      <c r="I165" s="250"/>
      <c r="J165" s="273"/>
      <c r="K165" s="279"/>
      <c r="L165" s="235"/>
      <c r="M165" s="250"/>
      <c r="N165" s="279"/>
      <c r="O165" s="250"/>
      <c r="P165" s="217"/>
      <c r="Q165" s="317"/>
      <c r="S165" s="1"/>
      <c r="T165" s="1"/>
      <c r="U165" s="1"/>
      <c r="V165" s="1"/>
      <c r="W165" s="1"/>
      <c r="X165" s="1"/>
      <c r="Y165" s="1"/>
      <c r="Z165" s="1"/>
      <c r="AA165" s="1"/>
      <c r="AB165" s="1"/>
      <c r="AC165" s="1"/>
      <c r="AD165" s="1"/>
      <c r="AE165" s="1"/>
      <c r="AF165" s="1"/>
      <c r="AG165" s="1"/>
      <c r="AH165" s="72"/>
      <c r="AI165" s="3"/>
      <c r="AJ165" s="1"/>
      <c r="AK165" s="1"/>
      <c r="AL165" s="104"/>
      <c r="AM165" s="104"/>
      <c r="AN165" s="104"/>
      <c r="AO165" s="1"/>
      <c r="AP165" s="1"/>
      <c r="AQ165" s="1"/>
      <c r="AR165" s="1"/>
      <c r="AS165" s="1"/>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c r="BQ165" s="104"/>
      <c r="BR165" s="104"/>
      <c r="BS165" s="104"/>
      <c r="BT165" s="104"/>
      <c r="BU165" s="104"/>
      <c r="BV165" s="104"/>
      <c r="BW165" s="104"/>
      <c r="BX165" s="104"/>
      <c r="BY165" s="104"/>
      <c r="BZ165" s="104"/>
      <c r="CA165" s="104"/>
      <c r="CB165" s="104"/>
      <c r="CC165" s="104"/>
      <c r="CD165" s="104"/>
      <c r="CE165" s="104"/>
      <c r="CF165" s="104"/>
      <c r="CG165" s="104"/>
      <c r="CH165" s="104"/>
      <c r="CI165" s="104"/>
      <c r="CJ165" s="104"/>
      <c r="CK165" s="104"/>
      <c r="CL165" s="104"/>
      <c r="CM165" s="104"/>
      <c r="CN165" s="104"/>
      <c r="CO165" s="104"/>
      <c r="CP165" s="104"/>
      <c r="CQ165" s="104"/>
      <c r="CR165" s="104"/>
      <c r="CS165" s="104"/>
      <c r="CT165" s="104"/>
      <c r="CU165" s="104"/>
      <c r="CV165" s="104"/>
      <c r="CW165" s="104"/>
      <c r="CX165" s="104"/>
      <c r="CY165" s="104"/>
      <c r="CZ165" s="104"/>
    </row>
    <row r="166" spans="1:104" s="80" customFormat="1" ht="19.350000000000001" hidden="1" customHeight="1" outlineLevel="1">
      <c r="A166" s="250"/>
      <c r="B166" s="268"/>
      <c r="C166" s="235"/>
      <c r="D166" s="268" t="s">
        <v>87</v>
      </c>
      <c r="E166" s="268" t="s">
        <v>87</v>
      </c>
      <c r="F166" s="268" t="s">
        <v>87</v>
      </c>
      <c r="G166" s="250"/>
      <c r="H166" s="279"/>
      <c r="I166" s="250"/>
      <c r="J166" s="273"/>
      <c r="K166" s="279"/>
      <c r="L166" s="235"/>
      <c r="M166" s="250"/>
      <c r="N166" s="279"/>
      <c r="O166" s="250"/>
      <c r="P166" s="217"/>
      <c r="Q166" s="317"/>
      <c r="S166" s="1"/>
      <c r="T166" s="1"/>
      <c r="U166" s="1"/>
      <c r="V166" s="1"/>
      <c r="W166" s="1"/>
      <c r="X166" s="1"/>
      <c r="Y166" s="1"/>
      <c r="Z166" s="1"/>
      <c r="AA166" s="1"/>
      <c r="AB166" s="1"/>
      <c r="AC166" s="1"/>
      <c r="AD166" s="1"/>
      <c r="AE166" s="1"/>
      <c r="AF166" s="1"/>
      <c r="AG166" s="1"/>
      <c r="AH166" s="72"/>
      <c r="AI166" s="3"/>
      <c r="AJ166" s="1"/>
      <c r="AK166" s="1"/>
      <c r="AL166" s="104"/>
      <c r="AM166" s="104"/>
      <c r="AN166" s="104"/>
      <c r="AO166" s="1"/>
      <c r="AP166" s="1"/>
      <c r="AQ166" s="1"/>
      <c r="AR166" s="1"/>
      <c r="AS166" s="1"/>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c r="BQ166" s="104"/>
      <c r="BR166" s="104"/>
      <c r="BS166" s="104"/>
      <c r="BT166" s="104"/>
      <c r="BU166" s="104"/>
      <c r="BV166" s="104"/>
      <c r="BW166" s="104"/>
      <c r="BX166" s="104"/>
      <c r="BY166" s="104"/>
      <c r="BZ166" s="104"/>
      <c r="CA166" s="104"/>
      <c r="CB166" s="104"/>
      <c r="CC166" s="104"/>
      <c r="CD166" s="104"/>
      <c r="CE166" s="104"/>
      <c r="CF166" s="104"/>
      <c r="CG166" s="104"/>
      <c r="CH166" s="104"/>
      <c r="CI166" s="104"/>
      <c r="CJ166" s="104"/>
      <c r="CK166" s="104"/>
      <c r="CL166" s="104"/>
      <c r="CM166" s="104"/>
      <c r="CN166" s="104"/>
      <c r="CO166" s="104"/>
      <c r="CP166" s="104"/>
      <c r="CQ166" s="104"/>
      <c r="CR166" s="104"/>
      <c r="CS166" s="104"/>
      <c r="CT166" s="104"/>
      <c r="CU166" s="104"/>
      <c r="CV166" s="104"/>
      <c r="CW166" s="104"/>
      <c r="CX166" s="104"/>
      <c r="CY166" s="104"/>
      <c r="CZ166" s="104"/>
    </row>
    <row r="167" spans="1:104" s="80" customFormat="1" ht="19.350000000000001" hidden="1" customHeight="1" outlineLevel="1">
      <c r="A167" s="250"/>
      <c r="B167" s="268"/>
      <c r="C167" s="235"/>
      <c r="D167" s="268" t="s">
        <v>87</v>
      </c>
      <c r="E167" s="268" t="s">
        <v>87</v>
      </c>
      <c r="F167" s="268" t="s">
        <v>87</v>
      </c>
      <c r="G167" s="250"/>
      <c r="H167" s="279"/>
      <c r="I167" s="233"/>
      <c r="J167" s="273"/>
      <c r="K167" s="279"/>
      <c r="L167" s="235"/>
      <c r="M167" s="250"/>
      <c r="N167" s="279"/>
      <c r="O167" s="250"/>
      <c r="P167" s="217"/>
      <c r="Q167" s="317"/>
      <c r="S167" s="1"/>
      <c r="T167" s="1"/>
      <c r="U167" s="1"/>
      <c r="V167" s="1"/>
      <c r="W167" s="1"/>
      <c r="X167" s="1"/>
      <c r="Y167" s="1"/>
      <c r="Z167" s="1"/>
      <c r="AA167" s="1"/>
      <c r="AB167" s="1"/>
      <c r="AC167" s="1"/>
      <c r="AD167" s="1"/>
      <c r="AE167" s="1"/>
      <c r="AF167" s="1"/>
      <c r="AG167" s="1"/>
      <c r="AH167" s="72"/>
      <c r="AI167" s="3"/>
      <c r="AJ167" s="1"/>
      <c r="AK167" s="1"/>
      <c r="AL167" s="104"/>
      <c r="AM167" s="104"/>
      <c r="AN167" s="104"/>
      <c r="AO167" s="1"/>
      <c r="AP167" s="1"/>
      <c r="AQ167" s="1"/>
      <c r="AR167" s="1"/>
      <c r="AS167" s="1"/>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c r="BQ167" s="104"/>
      <c r="BR167" s="104"/>
      <c r="BS167" s="104"/>
      <c r="BT167" s="104"/>
      <c r="BU167" s="104"/>
      <c r="BV167" s="104"/>
      <c r="BW167" s="104"/>
      <c r="BX167" s="104"/>
      <c r="BY167" s="104"/>
      <c r="BZ167" s="104"/>
      <c r="CA167" s="104"/>
      <c r="CB167" s="104"/>
      <c r="CC167" s="104"/>
      <c r="CD167" s="104"/>
      <c r="CE167" s="104"/>
      <c r="CF167" s="104"/>
      <c r="CG167" s="104"/>
      <c r="CH167" s="104"/>
      <c r="CI167" s="104"/>
      <c r="CJ167" s="104"/>
      <c r="CK167" s="104"/>
      <c r="CL167" s="104"/>
      <c r="CM167" s="104"/>
      <c r="CN167" s="104"/>
      <c r="CO167" s="104"/>
      <c r="CP167" s="104"/>
      <c r="CQ167" s="104"/>
      <c r="CR167" s="104"/>
      <c r="CS167" s="104"/>
      <c r="CT167" s="104"/>
      <c r="CU167" s="104"/>
      <c r="CV167" s="104"/>
      <c r="CW167" s="104"/>
      <c r="CX167" s="104"/>
      <c r="CY167" s="104"/>
      <c r="CZ167" s="104"/>
    </row>
    <row r="168" spans="1:104" s="80" customFormat="1" ht="19.350000000000001" hidden="1" customHeight="1" outlineLevel="1">
      <c r="A168" s="250"/>
      <c r="B168" s="268"/>
      <c r="C168" s="235"/>
      <c r="D168" s="268" t="s">
        <v>87</v>
      </c>
      <c r="E168" s="268" t="s">
        <v>87</v>
      </c>
      <c r="F168" s="268" t="s">
        <v>87</v>
      </c>
      <c r="G168" s="250"/>
      <c r="H168" s="279"/>
      <c r="I168" s="250"/>
      <c r="J168" s="273"/>
      <c r="K168" s="279"/>
      <c r="L168" s="235"/>
      <c r="M168" s="250"/>
      <c r="N168" s="279"/>
      <c r="O168" s="250"/>
      <c r="P168" s="217"/>
      <c r="Q168" s="317"/>
      <c r="S168" s="1"/>
      <c r="T168" s="1"/>
      <c r="U168" s="1"/>
      <c r="V168" s="1"/>
      <c r="W168" s="1"/>
      <c r="X168" s="1"/>
      <c r="Y168" s="1"/>
      <c r="Z168" s="1"/>
      <c r="AA168" s="1"/>
      <c r="AB168" s="1"/>
      <c r="AC168" s="1"/>
      <c r="AD168" s="1"/>
      <c r="AE168" s="1"/>
      <c r="AF168" s="1"/>
      <c r="AG168" s="1"/>
      <c r="AH168" s="72"/>
      <c r="AI168" s="3"/>
      <c r="AJ168" s="1"/>
      <c r="AK168" s="1"/>
      <c r="AL168" s="104"/>
      <c r="AM168" s="104"/>
      <c r="AN168" s="104"/>
      <c r="AO168" s="1"/>
      <c r="AP168" s="1"/>
      <c r="AQ168" s="1"/>
      <c r="AR168" s="1"/>
      <c r="AS168" s="1"/>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row>
    <row r="169" spans="1:104" s="80" customFormat="1" ht="19.350000000000001" hidden="1" customHeight="1" outlineLevel="1">
      <c r="A169" s="250"/>
      <c r="B169" s="268"/>
      <c r="C169" s="235"/>
      <c r="D169" s="268"/>
      <c r="E169" s="268"/>
      <c r="F169" s="268"/>
      <c r="G169" s="250"/>
      <c r="H169" s="279"/>
      <c r="I169" s="250"/>
      <c r="J169" s="273"/>
      <c r="K169" s="279"/>
      <c r="L169" s="235"/>
      <c r="M169" s="250"/>
      <c r="N169" s="279"/>
      <c r="O169" s="250"/>
      <c r="P169" s="217"/>
      <c r="Q169" s="317"/>
      <c r="S169" s="1"/>
      <c r="T169" s="1"/>
      <c r="U169" s="1"/>
      <c r="V169" s="1"/>
      <c r="W169" s="1"/>
      <c r="X169" s="1"/>
      <c r="Y169" s="1"/>
      <c r="Z169" s="1"/>
      <c r="AA169" s="1"/>
      <c r="AB169" s="1"/>
      <c r="AC169" s="1"/>
      <c r="AD169" s="1"/>
      <c r="AE169" s="1"/>
      <c r="AF169" s="1"/>
      <c r="AG169" s="1"/>
      <c r="AH169" s="72"/>
      <c r="AI169" s="3"/>
      <c r="AJ169" s="1"/>
      <c r="AK169" s="1"/>
      <c r="AL169" s="104"/>
      <c r="AM169" s="104"/>
      <c r="AN169" s="104"/>
      <c r="AO169" s="1"/>
      <c r="AP169" s="1"/>
      <c r="AQ169" s="1"/>
      <c r="AR169" s="1"/>
      <c r="AS169" s="1"/>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c r="BQ169" s="104"/>
      <c r="BR169" s="104"/>
      <c r="BS169" s="104"/>
      <c r="BT169" s="104"/>
      <c r="BU169" s="104"/>
      <c r="BV169" s="104"/>
      <c r="BW169" s="104"/>
      <c r="BX169" s="104"/>
      <c r="BY169" s="104"/>
      <c r="BZ169" s="104"/>
      <c r="CA169" s="104"/>
      <c r="CB169" s="104"/>
      <c r="CC169" s="104"/>
      <c r="CD169" s="104"/>
      <c r="CE169" s="104"/>
      <c r="CF169" s="104"/>
      <c r="CG169" s="104"/>
      <c r="CH169" s="104"/>
      <c r="CI169" s="104"/>
      <c r="CJ169" s="104"/>
      <c r="CK169" s="104"/>
      <c r="CL169" s="104"/>
      <c r="CM169" s="104"/>
      <c r="CN169" s="104"/>
      <c r="CO169" s="104"/>
      <c r="CP169" s="104"/>
      <c r="CQ169" s="104"/>
      <c r="CR169" s="104"/>
      <c r="CS169" s="104"/>
      <c r="CT169" s="104"/>
      <c r="CU169" s="104"/>
      <c r="CV169" s="104"/>
      <c r="CW169" s="104"/>
      <c r="CX169" s="104"/>
      <c r="CY169" s="104"/>
      <c r="CZ169" s="104"/>
    </row>
    <row r="170" spans="1:104" s="80" customFormat="1" ht="19.350000000000001" hidden="1" customHeight="1" outlineLevel="1">
      <c r="A170" s="268" t="s">
        <v>64</v>
      </c>
      <c r="B170" s="235"/>
      <c r="C170" s="235"/>
      <c r="D170" s="268"/>
      <c r="E170" s="217"/>
      <c r="F170" s="265"/>
      <c r="G170" s="279"/>
      <c r="H170" s="279"/>
      <c r="I170" s="279"/>
      <c r="J170" s="279"/>
      <c r="K170" s="279"/>
      <c r="L170" s="279"/>
      <c r="M170" s="217"/>
      <c r="N170" s="217"/>
      <c r="O170" s="285" t="s">
        <v>146</v>
      </c>
      <c r="P170" s="217"/>
      <c r="Q170" s="318"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104"/>
      <c r="AM170" s="104"/>
      <c r="AN170" s="104"/>
      <c r="AO170" s="1"/>
      <c r="AP170" s="1"/>
      <c r="AQ170" s="1"/>
      <c r="AR170" s="1"/>
      <c r="AS170" s="1"/>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c r="BQ170" s="104"/>
      <c r="BR170" s="104"/>
      <c r="BS170" s="104"/>
      <c r="BT170" s="104"/>
      <c r="BU170" s="104"/>
      <c r="BV170" s="104"/>
      <c r="BW170" s="104"/>
      <c r="BX170" s="104"/>
      <c r="BY170" s="104"/>
      <c r="BZ170" s="104"/>
      <c r="CA170" s="104"/>
      <c r="CB170" s="104"/>
      <c r="CC170" s="104"/>
      <c r="CD170" s="104"/>
      <c r="CE170" s="104"/>
      <c r="CF170" s="104"/>
      <c r="CG170" s="104"/>
      <c r="CH170" s="104"/>
      <c r="CI170" s="104"/>
      <c r="CJ170" s="104"/>
      <c r="CK170" s="104"/>
      <c r="CL170" s="104"/>
      <c r="CM170" s="104"/>
      <c r="CN170" s="104"/>
      <c r="CO170" s="104"/>
      <c r="CP170" s="104"/>
      <c r="CQ170" s="104"/>
      <c r="CR170" s="104"/>
      <c r="CS170" s="104"/>
      <c r="CT170" s="104"/>
      <c r="CU170" s="104"/>
      <c r="CV170" s="104"/>
      <c r="CW170" s="104"/>
      <c r="CX170" s="104"/>
      <c r="CY170" s="104"/>
      <c r="CZ170" s="104"/>
    </row>
    <row r="171" spans="1:104" s="80" customFormat="1" ht="19.350000000000001" hidden="1" customHeight="1" outlineLevel="1">
      <c r="A171" s="250"/>
      <c r="B171" s="268" t="str">
        <f>H53</f>
        <v>NEDO事業の従事時間(h/月)</v>
      </c>
      <c r="C171" s="235"/>
      <c r="D171" s="268"/>
      <c r="E171" s="278"/>
      <c r="F171" s="279">
        <f>H54</f>
        <v>0</v>
      </c>
      <c r="G171" s="273"/>
      <c r="H171" s="279"/>
      <c r="I171" s="250"/>
      <c r="J171" s="273"/>
      <c r="K171" s="279"/>
      <c r="L171" s="235"/>
      <c r="M171" s="217"/>
      <c r="N171" s="286" t="s">
        <v>61</v>
      </c>
      <c r="O171" s="280">
        <f>$J$58</f>
        <v>0</v>
      </c>
      <c r="P171" s="287" t="str">
        <f>IF(N54="固定残業制",IF(E161="≧","＝",""),"")</f>
        <v/>
      </c>
      <c r="Q171" s="321" t="str">
        <f>IF(N54="固定残業制",IF(E161="≧",$Q$44,""),"")</f>
        <v/>
      </c>
      <c r="S171" s="1"/>
      <c r="T171" s="1"/>
      <c r="U171" s="1"/>
      <c r="V171" s="1"/>
      <c r="W171" s="1"/>
      <c r="X171" s="1"/>
      <c r="Y171" s="1"/>
      <c r="Z171" s="1"/>
      <c r="AA171" s="1"/>
      <c r="AB171" s="1"/>
      <c r="AC171" s="1"/>
      <c r="AD171" s="1"/>
      <c r="AE171" s="1"/>
      <c r="AF171" s="1"/>
      <c r="AG171" s="1"/>
      <c r="AH171" s="72"/>
      <c r="AI171" s="3"/>
      <c r="AJ171" s="1"/>
      <c r="AK171" s="1"/>
      <c r="AL171" s="104"/>
      <c r="AM171" s="104"/>
      <c r="AN171" s="104"/>
      <c r="AO171" s="1"/>
      <c r="AP171" s="1"/>
      <c r="AQ171" s="1"/>
      <c r="AR171" s="1"/>
      <c r="AS171" s="1"/>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c r="BQ171" s="104"/>
      <c r="BR171" s="104"/>
      <c r="BS171" s="104"/>
      <c r="BT171" s="104"/>
      <c r="BU171" s="104"/>
      <c r="BV171" s="104"/>
      <c r="BW171" s="104"/>
      <c r="BX171" s="104"/>
      <c r="BY171" s="104"/>
      <c r="BZ171" s="104"/>
      <c r="CA171" s="104"/>
      <c r="CB171" s="104"/>
      <c r="CC171" s="104"/>
      <c r="CD171" s="104"/>
      <c r="CE171" s="104"/>
      <c r="CF171" s="104"/>
      <c r="CG171" s="104"/>
      <c r="CH171" s="104"/>
      <c r="CI171" s="104"/>
      <c r="CJ171" s="104"/>
      <c r="CK171" s="104"/>
      <c r="CL171" s="104"/>
      <c r="CM171" s="104"/>
      <c r="CN171" s="104"/>
      <c r="CO171" s="104"/>
      <c r="CP171" s="104"/>
      <c r="CQ171" s="104"/>
      <c r="CR171" s="104"/>
      <c r="CS171" s="104"/>
      <c r="CT171" s="104"/>
      <c r="CU171" s="104"/>
      <c r="CV171" s="104"/>
      <c r="CW171" s="104"/>
      <c r="CX171" s="104"/>
      <c r="CY171" s="104"/>
      <c r="CZ171" s="104"/>
    </row>
    <row r="172" spans="1:104" s="80" customFormat="1" ht="19.350000000000001" hidden="1" customHeight="1" outlineLevel="1">
      <c r="A172" s="250"/>
      <c r="B172" s="268"/>
      <c r="C172" s="235"/>
      <c r="D172" s="288"/>
      <c r="E172" s="278"/>
      <c r="F172" s="289"/>
      <c r="G172" s="290"/>
      <c r="H172" s="291"/>
      <c r="I172" s="291"/>
      <c r="J172" s="291"/>
      <c r="K172" s="291"/>
      <c r="L172" s="291"/>
      <c r="M172" s="292"/>
      <c r="N172" s="286"/>
      <c r="O172" s="280"/>
      <c r="P172" s="286"/>
      <c r="Q172" s="322"/>
      <c r="S172" s="1"/>
      <c r="T172" s="1"/>
      <c r="U172" s="1"/>
      <c r="V172" s="1"/>
      <c r="W172" s="1"/>
      <c r="X172" s="1"/>
      <c r="Y172" s="1"/>
      <c r="Z172" s="1"/>
      <c r="AA172" s="1"/>
      <c r="AB172" s="1"/>
      <c r="AC172" s="1"/>
      <c r="AD172" s="1"/>
      <c r="AE172" s="1"/>
      <c r="AF172" s="1"/>
      <c r="AG172" s="1"/>
      <c r="AH172" s="72"/>
      <c r="AI172" s="3"/>
      <c r="AJ172" s="1"/>
      <c r="AK172" s="1"/>
      <c r="AL172" s="104"/>
      <c r="AM172" s="104"/>
      <c r="AN172" s="104"/>
      <c r="AO172" s="1"/>
      <c r="AP172" s="1"/>
      <c r="AQ172" s="1"/>
      <c r="AR172" s="1"/>
      <c r="AS172" s="1"/>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c r="BQ172" s="104"/>
      <c r="BR172" s="104"/>
      <c r="BS172" s="104"/>
      <c r="BT172" s="104"/>
      <c r="BU172" s="104"/>
      <c r="BV172" s="104"/>
      <c r="BW172" s="104"/>
      <c r="BX172" s="104"/>
      <c r="BY172" s="104"/>
      <c r="BZ172" s="104"/>
      <c r="CA172" s="104"/>
      <c r="CB172" s="104"/>
      <c r="CC172" s="104"/>
      <c r="CD172" s="104"/>
      <c r="CE172" s="104"/>
      <c r="CF172" s="104"/>
      <c r="CG172" s="104"/>
      <c r="CH172" s="104"/>
      <c r="CI172" s="104"/>
      <c r="CJ172" s="104"/>
      <c r="CK172" s="104"/>
      <c r="CL172" s="104"/>
      <c r="CM172" s="104"/>
      <c r="CN172" s="104"/>
      <c r="CO172" s="104"/>
      <c r="CP172" s="104"/>
      <c r="CQ172" s="104"/>
      <c r="CR172" s="104"/>
      <c r="CS172" s="104"/>
      <c r="CT172" s="104"/>
      <c r="CU172" s="104"/>
      <c r="CV172" s="104"/>
      <c r="CW172" s="104"/>
      <c r="CX172" s="104"/>
      <c r="CY172" s="104"/>
      <c r="CZ172" s="104"/>
    </row>
    <row r="173" spans="1:104" s="80" customFormat="1" ht="19.350000000000001" hidden="1" customHeight="1" outlineLevel="1">
      <c r="A173" s="268" t="s">
        <v>66</v>
      </c>
      <c r="B173" s="235"/>
      <c r="C173" s="235"/>
      <c r="D173" s="268"/>
      <c r="E173" s="217"/>
      <c r="F173" s="265"/>
      <c r="G173" s="279"/>
      <c r="H173" s="279"/>
      <c r="I173" s="279"/>
      <c r="J173" s="279"/>
      <c r="K173" s="279"/>
      <c r="L173" s="293"/>
      <c r="M173" s="217"/>
      <c r="N173" s="292"/>
      <c r="O173" s="217"/>
      <c r="P173" s="278"/>
      <c r="Q173" s="317"/>
      <c r="S173" s="1"/>
      <c r="T173" s="1"/>
      <c r="U173" s="1"/>
      <c r="V173" s="1"/>
      <c r="W173" s="1"/>
      <c r="X173" s="1"/>
      <c r="Y173" s="1"/>
      <c r="Z173" s="1"/>
      <c r="AA173" s="1"/>
      <c r="AB173" s="1"/>
      <c r="AC173" s="1"/>
      <c r="AD173" s="1"/>
      <c r="AE173" s="1"/>
      <c r="AF173" s="1"/>
      <c r="AG173" s="1"/>
      <c r="AH173" s="72"/>
      <c r="AI173" s="3"/>
      <c r="AJ173" s="1"/>
      <c r="AK173" s="1"/>
      <c r="AL173" s="104"/>
      <c r="AM173" s="104"/>
      <c r="AN173" s="104"/>
      <c r="AO173" s="1"/>
      <c r="AP173" s="1"/>
      <c r="AQ173" s="1"/>
      <c r="AR173" s="1"/>
      <c r="AS173" s="1"/>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04"/>
      <c r="CB173" s="104"/>
      <c r="CC173" s="104"/>
      <c r="CD173" s="104"/>
      <c r="CE173" s="104"/>
      <c r="CF173" s="104"/>
      <c r="CG173" s="104"/>
      <c r="CH173" s="104"/>
      <c r="CI173" s="104"/>
      <c r="CJ173" s="104"/>
      <c r="CK173" s="104"/>
      <c r="CL173" s="104"/>
      <c r="CM173" s="104"/>
      <c r="CN173" s="104"/>
      <c r="CO173" s="104"/>
      <c r="CP173" s="104"/>
      <c r="CQ173" s="104"/>
      <c r="CR173" s="104"/>
      <c r="CS173" s="104"/>
      <c r="CT173" s="104"/>
      <c r="CU173" s="104"/>
      <c r="CV173" s="104"/>
      <c r="CW173" s="104"/>
      <c r="CX173" s="104"/>
      <c r="CY173" s="104"/>
      <c r="CZ173" s="104"/>
    </row>
    <row r="174" spans="1:104" s="80" customFormat="1" ht="19.350000000000001" hidden="1" customHeight="1" outlineLevel="1">
      <c r="A174" s="250"/>
      <c r="B174" s="271" t="str">
        <f>$O$156</f>
        <v>所定労働時間(h/月)</v>
      </c>
      <c r="C174" s="256"/>
      <c r="D174" s="217"/>
      <c r="E174" s="324" t="s">
        <v>51</v>
      </c>
      <c r="F174" s="250"/>
      <c r="G174" s="250"/>
      <c r="H174" s="258" t="str">
        <f>$H$53</f>
        <v>NEDO事業の従事時間(h/月)</v>
      </c>
      <c r="I174" s="235"/>
      <c r="J174" s="228"/>
      <c r="K174" s="230">
        <f>$H$54</f>
        <v>0</v>
      </c>
      <c r="L174" s="217"/>
      <c r="M174" s="217"/>
      <c r="N174" s="331" t="s">
        <v>61</v>
      </c>
      <c r="O174" s="294" t="s">
        <v>146</v>
      </c>
      <c r="P174" s="287"/>
      <c r="Q174" s="318"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104"/>
      <c r="AM174" s="104"/>
      <c r="AN174" s="104"/>
      <c r="AO174" s="1"/>
      <c r="AP174" s="1"/>
      <c r="AQ174" s="1"/>
      <c r="AR174" s="1"/>
      <c r="AS174" s="1"/>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c r="BQ174" s="104"/>
      <c r="BR174" s="104"/>
      <c r="BS174" s="104"/>
      <c r="BT174" s="104"/>
      <c r="BU174" s="104"/>
      <c r="BV174" s="104"/>
      <c r="BW174" s="104"/>
      <c r="BX174" s="104"/>
      <c r="BY174" s="104"/>
      <c r="BZ174" s="104"/>
      <c r="CA174" s="104"/>
      <c r="CB174" s="104"/>
      <c r="CC174" s="104"/>
      <c r="CD174" s="104"/>
      <c r="CE174" s="104"/>
      <c r="CF174" s="104"/>
      <c r="CG174" s="104"/>
      <c r="CH174" s="104"/>
      <c r="CI174" s="104"/>
      <c r="CJ174" s="104"/>
      <c r="CK174" s="104"/>
      <c r="CL174" s="104"/>
      <c r="CM174" s="104"/>
      <c r="CN174" s="104"/>
      <c r="CO174" s="104"/>
      <c r="CP174" s="104"/>
      <c r="CQ174" s="104"/>
      <c r="CR174" s="104"/>
      <c r="CS174" s="104"/>
      <c r="CT174" s="104"/>
      <c r="CU174" s="104"/>
      <c r="CV174" s="104"/>
      <c r="CW174" s="104"/>
      <c r="CX174" s="104"/>
      <c r="CY174" s="104"/>
      <c r="CZ174" s="104"/>
    </row>
    <row r="175" spans="1:104" s="80" customFormat="1" ht="19.350000000000001" hidden="1" customHeight="1" outlineLevel="1">
      <c r="A175" s="250"/>
      <c r="B175" s="328" t="str">
        <f>TEXT($B$58*$F$58-G58,"###.00")&amp;" /固定除く"</f>
        <v>.00 /固定除く</v>
      </c>
      <c r="C175" s="325"/>
      <c r="D175" s="325"/>
      <c r="E175" s="325"/>
      <c r="F175" s="289" t="str">
        <f>H174&amp;" "&amp;K$174&amp;" + "&amp;$I$53&amp;" "&amp;$I$54</f>
        <v>NEDO事業の従事時間(h/月) 0 + 他の公的事業従事時間(h/月) 0</v>
      </c>
      <c r="G175" s="290"/>
      <c r="H175" s="291"/>
      <c r="I175" s="291"/>
      <c r="J175" s="291"/>
      <c r="K175" s="291"/>
      <c r="L175" s="291"/>
      <c r="M175" s="217"/>
      <c r="N175" s="331"/>
      <c r="O175" s="280">
        <f>$J$58</f>
        <v>0</v>
      </c>
      <c r="P175" s="278" t="str">
        <f>IF(N54="固定残業制",IF(AND(E161="＜",E164="≧"),"＝",""),"")</f>
        <v/>
      </c>
      <c r="Q175" s="321"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104"/>
      <c r="AM175" s="104"/>
      <c r="AN175" s="104"/>
      <c r="AO175" s="1"/>
      <c r="AP175" s="1"/>
      <c r="AQ175" s="1"/>
      <c r="AR175" s="1"/>
      <c r="AS175" s="1"/>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04"/>
      <c r="CB175" s="104"/>
      <c r="CC175" s="104"/>
      <c r="CD175" s="104"/>
      <c r="CE175" s="104"/>
      <c r="CF175" s="104"/>
      <c r="CG175" s="104"/>
      <c r="CH175" s="104"/>
      <c r="CI175" s="104"/>
      <c r="CJ175" s="104"/>
      <c r="CK175" s="104"/>
      <c r="CL175" s="104"/>
      <c r="CM175" s="104"/>
      <c r="CN175" s="104"/>
      <c r="CO175" s="104"/>
      <c r="CP175" s="104"/>
      <c r="CQ175" s="104"/>
      <c r="CR175" s="104"/>
      <c r="CS175" s="104"/>
      <c r="CT175" s="104"/>
      <c r="CU175" s="104"/>
      <c r="CV175" s="104"/>
      <c r="CW175" s="104"/>
      <c r="CX175" s="104"/>
      <c r="CY175" s="104"/>
      <c r="CZ175" s="104"/>
    </row>
    <row r="176" spans="1:104" s="80" customFormat="1" ht="19.350000000000001" hidden="1" customHeight="1" outlineLevel="1">
      <c r="A176" s="250"/>
      <c r="B176" s="268"/>
      <c r="C176" s="235"/>
      <c r="D176" s="288"/>
      <c r="E176" s="278"/>
      <c r="F176" s="289"/>
      <c r="G176" s="290"/>
      <c r="H176" s="291"/>
      <c r="I176" s="291"/>
      <c r="J176" s="291"/>
      <c r="K176" s="291"/>
      <c r="L176" s="291"/>
      <c r="M176" s="292"/>
      <c r="N176" s="280"/>
      <c r="O176" s="278"/>
      <c r="P176" s="217"/>
      <c r="Q176" s="309"/>
      <c r="S176" s="1"/>
      <c r="T176" s="1"/>
      <c r="U176" s="1"/>
      <c r="V176" s="1"/>
      <c r="W176" s="1"/>
      <c r="X176" s="1"/>
      <c r="Y176" s="1"/>
      <c r="Z176" s="1"/>
      <c r="AA176" s="1"/>
      <c r="AB176" s="1"/>
      <c r="AC176" s="1"/>
      <c r="AD176" s="1"/>
      <c r="AE176" s="1"/>
      <c r="AF176" s="1"/>
      <c r="AG176" s="1"/>
      <c r="AH176" s="72"/>
      <c r="AI176" s="3"/>
      <c r="AJ176" s="1"/>
      <c r="AK176" s="1"/>
      <c r="AL176" s="104"/>
      <c r="AM176" s="104"/>
      <c r="AN176" s="104"/>
      <c r="AO176" s="1"/>
      <c r="AP176" s="1"/>
      <c r="AQ176" s="1"/>
      <c r="AR176" s="1"/>
      <c r="AS176" s="1"/>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c r="BQ176" s="104"/>
      <c r="BR176" s="104"/>
      <c r="BS176" s="104"/>
      <c r="BT176" s="104"/>
      <c r="BU176" s="104"/>
      <c r="BV176" s="104"/>
      <c r="BW176" s="104"/>
      <c r="BX176" s="104"/>
      <c r="BY176" s="104"/>
      <c r="BZ176" s="104"/>
      <c r="CA176" s="104"/>
      <c r="CB176" s="104"/>
      <c r="CC176" s="104"/>
      <c r="CD176" s="104"/>
      <c r="CE176" s="104"/>
      <c r="CF176" s="104"/>
      <c r="CG176" s="104"/>
      <c r="CH176" s="104"/>
      <c r="CI176" s="104"/>
      <c r="CJ176" s="104"/>
      <c r="CK176" s="104"/>
      <c r="CL176" s="104"/>
      <c r="CM176" s="104"/>
      <c r="CN176" s="104"/>
      <c r="CO176" s="104"/>
      <c r="CP176" s="104"/>
      <c r="CQ176" s="104"/>
      <c r="CR176" s="104"/>
      <c r="CS176" s="104"/>
      <c r="CT176" s="104"/>
      <c r="CU176" s="104"/>
      <c r="CV176" s="104"/>
      <c r="CW176" s="104"/>
      <c r="CX176" s="104"/>
      <c r="CY176" s="104"/>
      <c r="CZ176" s="104"/>
    </row>
    <row r="177" spans="1:104" s="80" customFormat="1" ht="19.350000000000001" hidden="1" customHeight="1" outlineLevel="1">
      <c r="A177" s="268" t="s">
        <v>65</v>
      </c>
      <c r="B177" s="235"/>
      <c r="C177" s="235"/>
      <c r="D177" s="268"/>
      <c r="E177" s="217"/>
      <c r="F177" s="265"/>
      <c r="G177" s="279"/>
      <c r="H177" s="235"/>
      <c r="I177" s="279"/>
      <c r="J177" s="265"/>
      <c r="K177" s="295"/>
      <c r="L177" s="293"/>
      <c r="M177" s="292"/>
      <c r="N177" s="280"/>
      <c r="O177" s="278"/>
      <c r="P177" s="278"/>
      <c r="Q177" s="317"/>
      <c r="S177" s="1"/>
      <c r="T177" s="1"/>
      <c r="U177" s="1"/>
      <c r="V177" s="1"/>
      <c r="W177" s="1"/>
      <c r="X177" s="1"/>
      <c r="Y177" s="1"/>
      <c r="Z177" s="1"/>
      <c r="AA177" s="1"/>
      <c r="AB177" s="1"/>
      <c r="AC177" s="1"/>
      <c r="AD177" s="1"/>
      <c r="AE177" s="1"/>
      <c r="AF177" s="1"/>
      <c r="AG177" s="1"/>
      <c r="AH177" s="72"/>
      <c r="AI177" s="3"/>
      <c r="AJ177" s="1"/>
      <c r="AK177" s="1"/>
      <c r="AL177" s="104"/>
      <c r="AM177" s="104"/>
      <c r="AN177" s="104"/>
      <c r="AO177" s="1"/>
      <c r="AP177" s="1"/>
      <c r="AQ177" s="1"/>
      <c r="AR177" s="1"/>
      <c r="AS177" s="1"/>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04"/>
      <c r="CB177" s="104"/>
      <c r="CC177" s="104"/>
      <c r="CD177" s="104"/>
      <c r="CE177" s="104"/>
      <c r="CF177" s="104"/>
      <c r="CG177" s="104"/>
      <c r="CH177" s="104"/>
      <c r="CI177" s="104"/>
      <c r="CJ177" s="104"/>
      <c r="CK177" s="104"/>
      <c r="CL177" s="104"/>
      <c r="CM177" s="104"/>
      <c r="CN177" s="104"/>
      <c r="CO177" s="104"/>
      <c r="CP177" s="104"/>
      <c r="CQ177" s="104"/>
      <c r="CR177" s="104"/>
      <c r="CS177" s="104"/>
      <c r="CT177" s="104"/>
      <c r="CU177" s="104"/>
      <c r="CV177" s="104"/>
      <c r="CW177" s="104"/>
      <c r="CX177" s="104"/>
      <c r="CY177" s="104"/>
      <c r="CZ177" s="104"/>
    </row>
    <row r="178" spans="1:104" s="80" customFormat="1" ht="19.350000000000001" hidden="1" customHeight="1" outlineLevel="1">
      <c r="A178" s="250"/>
      <c r="B178" s="271" t="str">
        <f>$O$156</f>
        <v>所定労働時間(h/月)</v>
      </c>
      <c r="C178" s="256"/>
      <c r="D178" s="217"/>
      <c r="E178" s="324" t="s">
        <v>51</v>
      </c>
      <c r="F178" s="250"/>
      <c r="G178" s="250"/>
      <c r="H178" s="258" t="str">
        <f>$H$53</f>
        <v>NEDO事業の従事時間(h/月)</v>
      </c>
      <c r="I178" s="235"/>
      <c r="J178" s="228"/>
      <c r="K178" s="230">
        <f>$H$54</f>
        <v>0</v>
      </c>
      <c r="L178" s="217"/>
      <c r="M178" s="217"/>
      <c r="N178" s="331" t="s">
        <v>61</v>
      </c>
      <c r="O178" s="294" t="s">
        <v>146</v>
      </c>
      <c r="P178" s="265"/>
      <c r="Q178" s="323"/>
      <c r="S178" s="1"/>
      <c r="T178" s="1"/>
      <c r="U178" s="1"/>
      <c r="V178" s="1"/>
      <c r="W178" s="1"/>
      <c r="X178" s="1"/>
      <c r="Y178" s="1"/>
      <c r="Z178" s="1"/>
      <c r="AA178" s="1"/>
      <c r="AB178" s="1"/>
      <c r="AC178" s="1"/>
      <c r="AD178" s="1"/>
      <c r="AE178" s="1"/>
      <c r="AF178" s="1"/>
      <c r="AG178" s="1"/>
      <c r="AH178" s="72"/>
      <c r="AI178" s="3"/>
      <c r="AJ178" s="1"/>
      <c r="AK178" s="1"/>
      <c r="AL178" s="104"/>
      <c r="AM178" s="104"/>
      <c r="AN178" s="104"/>
      <c r="AO178" s="1"/>
      <c r="AP178" s="1"/>
      <c r="AQ178" s="1"/>
      <c r="AR178" s="1"/>
      <c r="AS178" s="1"/>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4"/>
      <c r="CI178" s="104"/>
      <c r="CJ178" s="104"/>
      <c r="CK178" s="104"/>
      <c r="CL178" s="104"/>
      <c r="CM178" s="104"/>
      <c r="CN178" s="104"/>
      <c r="CO178" s="104"/>
      <c r="CP178" s="104"/>
      <c r="CQ178" s="104"/>
      <c r="CR178" s="104"/>
      <c r="CS178" s="104"/>
      <c r="CT178" s="104"/>
      <c r="CU178" s="104"/>
      <c r="CV178" s="104"/>
      <c r="CW178" s="104"/>
      <c r="CX178" s="104"/>
      <c r="CY178" s="104"/>
      <c r="CZ178" s="104"/>
    </row>
    <row r="179" spans="1:104" s="80" customFormat="1" ht="19.350000000000001" hidden="1" customHeight="1" outlineLevel="1">
      <c r="A179" s="250"/>
      <c r="B179" s="328" t="str">
        <f>TEXT($B$58*$F$58-G58,"###.00")&amp;" /固定除く"</f>
        <v>.00 /固定除く</v>
      </c>
      <c r="C179" s="325"/>
      <c r="D179" s="325"/>
      <c r="E179" s="325"/>
      <c r="F179" s="289" t="str">
        <f>H178&amp;" "&amp;K$174&amp;" + "&amp;$I$53&amp;" "&amp;$I$54</f>
        <v>NEDO事業の従事時間(h/月) 0 + 他の公的事業従事時間(h/月) 0</v>
      </c>
      <c r="G179" s="290"/>
      <c r="H179" s="291"/>
      <c r="I179" s="291"/>
      <c r="J179" s="291"/>
      <c r="K179" s="291"/>
      <c r="L179" s="291"/>
      <c r="M179" s="217"/>
      <c r="N179" s="331"/>
      <c r="O179" s="280">
        <f>$J$58</f>
        <v>0</v>
      </c>
      <c r="P179" s="217"/>
      <c r="Q179" s="318"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104"/>
      <c r="AM179" s="104"/>
      <c r="AN179" s="104"/>
      <c r="AO179" s="1"/>
      <c r="AP179" s="1"/>
      <c r="AQ179" s="1"/>
      <c r="AR179" s="1"/>
      <c r="AS179" s="1"/>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row>
    <row r="180" spans="1:104" s="80" customFormat="1" ht="19.350000000000001" hidden="1" customHeight="1" outlineLevel="1">
      <c r="A180" s="250"/>
      <c r="B180" s="268"/>
      <c r="C180" s="235"/>
      <c r="D180" s="268"/>
      <c r="E180" s="217"/>
      <c r="F180" s="265"/>
      <c r="G180" s="292" t="s">
        <v>61</v>
      </c>
      <c r="H180" s="235"/>
      <c r="I180" s="279"/>
      <c r="J180" s="265"/>
      <c r="K180" s="295"/>
      <c r="L180" s="293"/>
      <c r="M180" s="292"/>
      <c r="N180" s="296"/>
      <c r="O180" s="217"/>
      <c r="P180" s="297" t="str">
        <f>IF(N54="固定残業制",IF(E164="＜","＝",""),"")</f>
        <v/>
      </c>
      <c r="Q180" s="321" t="str">
        <f>IF(N54="固定残業制",IF(E164="＜",$Q$44,""),"")</f>
        <v/>
      </c>
      <c r="S180" s="1"/>
      <c r="T180" s="1"/>
      <c r="U180" s="1"/>
      <c r="V180" s="1"/>
      <c r="W180" s="1"/>
      <c r="X180" s="1"/>
      <c r="Y180" s="1"/>
      <c r="Z180" s="1"/>
      <c r="AA180" s="1"/>
      <c r="AB180" s="1"/>
      <c r="AC180" s="1"/>
      <c r="AD180" s="1"/>
      <c r="AE180" s="1"/>
      <c r="AF180" s="1"/>
      <c r="AG180" s="1"/>
      <c r="AH180" s="72"/>
      <c r="AI180" s="3"/>
      <c r="AJ180" s="1"/>
      <c r="AK180" s="1"/>
      <c r="AL180" s="104"/>
      <c r="AM180" s="104"/>
      <c r="AN180" s="104"/>
      <c r="AO180" s="1"/>
      <c r="AP180" s="1"/>
      <c r="AQ180" s="1"/>
      <c r="AR180" s="1"/>
      <c r="AS180" s="1"/>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row>
    <row r="181" spans="1:104" s="80" customFormat="1" ht="19.350000000000001" hidden="1" customHeight="1" outlineLevel="1">
      <c r="A181" s="250"/>
      <c r="B181" s="298" t="s">
        <v>154</v>
      </c>
      <c r="C181" s="235"/>
      <c r="D181" s="266"/>
      <c r="E181" s="266"/>
      <c r="F181" s="299" t="str">
        <f>$O$156</f>
        <v>所定労働時間(h/月)</v>
      </c>
      <c r="G181" s="324" t="s">
        <v>51</v>
      </c>
      <c r="H181" s="250"/>
      <c r="I181" s="250"/>
      <c r="J181" s="258" t="str">
        <f>$H$53</f>
        <v>NEDO事業の従事時間(h/月)</v>
      </c>
      <c r="K181" s="235"/>
      <c r="L181" s="228"/>
      <c r="M181" s="326">
        <f>$H$54</f>
        <v>0</v>
      </c>
      <c r="N181" s="327"/>
      <c r="O181" s="217"/>
      <c r="P181" s="271"/>
      <c r="Q181" s="309"/>
      <c r="S181" s="1"/>
      <c r="T181" s="1"/>
      <c r="U181" s="1"/>
      <c r="V181" s="1"/>
      <c r="W181" s="1"/>
      <c r="X181" s="1"/>
      <c r="Y181" s="1"/>
      <c r="Z181" s="1"/>
      <c r="AA181" s="1"/>
      <c r="AB181" s="1"/>
      <c r="AC181" s="1"/>
      <c r="AD181" s="1"/>
      <c r="AE181" s="1"/>
      <c r="AF181" s="1"/>
      <c r="AG181" s="1"/>
      <c r="AH181" s="72"/>
      <c r="AI181" s="3"/>
      <c r="AJ181" s="1"/>
      <c r="AK181" s="1"/>
      <c r="AL181" s="104"/>
      <c r="AM181" s="104"/>
      <c r="AN181" s="104"/>
      <c r="AO181" s="1"/>
      <c r="AP181" s="1"/>
      <c r="AQ181" s="1"/>
      <c r="AR181" s="1"/>
      <c r="AS181" s="1"/>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row>
    <row r="182" spans="1:104" s="80" customFormat="1" ht="19.350000000000001" hidden="1" customHeight="1" outlineLevel="1">
      <c r="A182" s="250"/>
      <c r="B182" s="328" t="str">
        <f>"( "&amp;H58+I58</f>
        <v>( 0</v>
      </c>
      <c r="C182" s="325"/>
      <c r="D182" s="302"/>
      <c r="E182" s="268"/>
      <c r="F182" s="303" t="str">
        <f>"ー　 "&amp;B58*F58-G58+D58&amp;"/固定含む )"</f>
        <v>ー　 0/固定含む )</v>
      </c>
      <c r="G182" s="325"/>
      <c r="H182" s="289" t="str">
        <f>J181&amp;" "&amp;K$174&amp;" + "&amp;$I$53&amp;" "&amp;$I$54</f>
        <v>NEDO事業の従事時間(h/月) 0 + 他の公的事業従事時間(h/月) 0</v>
      </c>
      <c r="I182" s="290"/>
      <c r="J182" s="291"/>
      <c r="K182" s="291"/>
      <c r="L182" s="291"/>
      <c r="M182" s="291"/>
      <c r="N182" s="291"/>
      <c r="O182" s="217"/>
      <c r="P182" s="265"/>
      <c r="Q182" s="279"/>
      <c r="S182" s="1"/>
      <c r="T182" s="1"/>
      <c r="U182" s="1"/>
      <c r="V182" s="1"/>
      <c r="W182" s="1"/>
      <c r="X182" s="1"/>
      <c r="Y182" s="1"/>
      <c r="Z182" s="1"/>
      <c r="AA182" s="1"/>
      <c r="AB182" s="1"/>
      <c r="AC182" s="1"/>
      <c r="AD182" s="1"/>
      <c r="AE182" s="1"/>
      <c r="AF182" s="1"/>
      <c r="AG182" s="1"/>
      <c r="AH182" s="72"/>
      <c r="AI182" s="3"/>
      <c r="AJ182" s="1"/>
      <c r="AK182" s="1"/>
      <c r="AL182" s="104"/>
      <c r="AM182" s="104"/>
      <c r="AN182" s="104"/>
      <c r="AO182" s="1"/>
      <c r="AP182" s="1"/>
      <c r="AQ182" s="1"/>
      <c r="AR182" s="1"/>
      <c r="AS182" s="1"/>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row>
    <row r="183" spans="1:104" s="80" customFormat="1" ht="19.350000000000001" hidden="1" customHeight="1" outlineLevel="1">
      <c r="A183" s="250"/>
      <c r="B183" s="268"/>
      <c r="C183" s="235"/>
      <c r="D183" s="288"/>
      <c r="E183" s="304"/>
      <c r="F183" s="289"/>
      <c r="G183" s="290"/>
      <c r="H183" s="291"/>
      <c r="I183" s="291"/>
      <c r="J183" s="291"/>
      <c r="K183" s="291"/>
      <c r="L183" s="291"/>
      <c r="M183" s="292"/>
      <c r="N183" s="280"/>
      <c r="O183" s="278"/>
      <c r="P183" s="217"/>
      <c r="Q183" s="320"/>
      <c r="S183" s="1"/>
      <c r="T183" s="1"/>
      <c r="U183" s="1"/>
      <c r="V183" s="1"/>
      <c r="W183" s="1"/>
      <c r="X183" s="1"/>
      <c r="Y183" s="1"/>
      <c r="Z183" s="1"/>
      <c r="AA183" s="1"/>
      <c r="AB183" s="1"/>
      <c r="AC183" s="1"/>
      <c r="AD183" s="1"/>
      <c r="AE183" s="1"/>
      <c r="AF183" s="1"/>
      <c r="AG183" s="1"/>
      <c r="AH183" s="72"/>
      <c r="AI183" s="3"/>
      <c r="AJ183" s="1"/>
      <c r="AK183" s="1"/>
      <c r="AL183" s="104"/>
      <c r="AM183" s="104"/>
      <c r="AN183" s="104"/>
      <c r="AO183" s="1"/>
      <c r="AP183" s="1"/>
      <c r="AQ183" s="1"/>
      <c r="AR183" s="1"/>
      <c r="AS183" s="1"/>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row>
    <row r="184" spans="1:104" s="80" customFormat="1" ht="19.350000000000001" hidden="1" customHeight="1" outlineLevel="1">
      <c r="A184" s="250"/>
      <c r="B184" s="250"/>
      <c r="C184" s="250"/>
      <c r="D184" s="266"/>
      <c r="E184" s="266"/>
      <c r="F184" s="266"/>
      <c r="G184" s="266"/>
      <c r="H184" s="266"/>
      <c r="I184" s="266"/>
      <c r="J184" s="217"/>
      <c r="K184" s="217"/>
      <c r="L184" s="217"/>
      <c r="M184" s="217"/>
      <c r="N184" s="217"/>
      <c r="O184" s="217"/>
      <c r="P184" s="217"/>
      <c r="Q184" s="317"/>
      <c r="S184" s="1"/>
      <c r="T184" s="1"/>
      <c r="U184" s="1"/>
      <c r="V184" s="1"/>
      <c r="W184" s="1"/>
      <c r="X184" s="1"/>
      <c r="Y184" s="1"/>
      <c r="Z184" s="1"/>
      <c r="AA184" s="1"/>
      <c r="AB184" s="1"/>
      <c r="AC184" s="1"/>
      <c r="AD184" s="1"/>
      <c r="AE184" s="1"/>
      <c r="AF184" s="1"/>
      <c r="AG184" s="1"/>
      <c r="AH184" s="72"/>
      <c r="AI184" s="3"/>
      <c r="AJ184" s="1"/>
      <c r="AK184" s="1"/>
      <c r="AL184" s="104"/>
      <c r="AM184" s="104"/>
      <c r="AN184" s="104"/>
      <c r="AO184" s="1"/>
      <c r="AP184" s="1"/>
      <c r="AQ184" s="1"/>
      <c r="AR184" s="1"/>
      <c r="AS184" s="1"/>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c r="BS184" s="104"/>
      <c r="BT184" s="104"/>
      <c r="BU184" s="104"/>
      <c r="BV184" s="104"/>
      <c r="BW184" s="104"/>
      <c r="BX184" s="104"/>
      <c r="BY184" s="104"/>
      <c r="BZ184" s="104"/>
      <c r="CA184" s="104"/>
      <c r="CB184" s="104"/>
      <c r="CC184" s="104"/>
      <c r="CD184" s="104"/>
      <c r="CE184" s="104"/>
      <c r="CF184" s="104"/>
      <c r="CG184" s="104"/>
      <c r="CH184" s="104"/>
      <c r="CI184" s="104"/>
      <c r="CJ184" s="104"/>
      <c r="CK184" s="104"/>
      <c r="CL184" s="104"/>
      <c r="CM184" s="104"/>
      <c r="CN184" s="104"/>
      <c r="CO184" s="104"/>
      <c r="CP184" s="104"/>
      <c r="CQ184" s="104"/>
      <c r="CR184" s="104"/>
      <c r="CS184" s="104"/>
      <c r="CT184" s="104"/>
      <c r="CU184" s="104"/>
      <c r="CV184" s="104"/>
      <c r="CW184" s="104"/>
      <c r="CX184" s="104"/>
      <c r="CY184" s="104"/>
      <c r="CZ184" s="104"/>
    </row>
    <row r="185" spans="1:104" s="80" customFormat="1" ht="19.350000000000001" hidden="1" customHeight="1" outlineLevel="1">
      <c r="A185" s="250"/>
      <c r="B185" s="250"/>
      <c r="C185" s="250"/>
      <c r="D185" s="266"/>
      <c r="E185" s="266"/>
      <c r="F185" s="266"/>
      <c r="G185" s="266"/>
      <c r="H185" s="266"/>
      <c r="I185" s="266"/>
      <c r="J185" s="217"/>
      <c r="K185" s="217"/>
      <c r="L185" s="217"/>
      <c r="M185" s="217"/>
      <c r="N185" s="217"/>
      <c r="O185" s="217"/>
      <c r="P185" s="217"/>
      <c r="Q185" s="317"/>
      <c r="S185" s="1"/>
      <c r="T185" s="1"/>
      <c r="U185" s="1"/>
      <c r="V185" s="1"/>
      <c r="W185" s="1"/>
      <c r="X185" s="1"/>
      <c r="Y185" s="1"/>
      <c r="Z185" s="1"/>
      <c r="AA185" s="1"/>
      <c r="AB185" s="1"/>
      <c r="AC185" s="1"/>
      <c r="AD185" s="1"/>
      <c r="AE185" s="1"/>
      <c r="AF185" s="1"/>
      <c r="AG185" s="1"/>
      <c r="AH185" s="72"/>
      <c r="AI185" s="3"/>
      <c r="AJ185" s="1"/>
      <c r="AK185" s="1"/>
      <c r="AL185" s="104"/>
      <c r="AM185" s="104"/>
      <c r="AN185" s="104"/>
      <c r="AO185" s="1"/>
      <c r="AP185" s="1"/>
      <c r="AQ185" s="1"/>
      <c r="AR185" s="1"/>
      <c r="AS185" s="1"/>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c r="BQ185" s="104"/>
      <c r="BR185" s="104"/>
      <c r="BS185" s="104"/>
      <c r="BT185" s="104"/>
      <c r="BU185" s="104"/>
      <c r="BV185" s="104"/>
      <c r="BW185" s="104"/>
      <c r="BX185" s="104"/>
      <c r="BY185" s="104"/>
      <c r="BZ185" s="104"/>
      <c r="CA185" s="104"/>
      <c r="CB185" s="104"/>
      <c r="CC185" s="104"/>
      <c r="CD185" s="104"/>
      <c r="CE185" s="104"/>
      <c r="CF185" s="104"/>
      <c r="CG185" s="104"/>
      <c r="CH185" s="104"/>
      <c r="CI185" s="104"/>
      <c r="CJ185" s="104"/>
      <c r="CK185" s="104"/>
      <c r="CL185" s="104"/>
      <c r="CM185" s="104"/>
      <c r="CN185" s="104"/>
      <c r="CO185" s="104"/>
      <c r="CP185" s="104"/>
      <c r="CQ185" s="104"/>
      <c r="CR185" s="104"/>
      <c r="CS185" s="104"/>
      <c r="CT185" s="104"/>
      <c r="CU185" s="104"/>
      <c r="CV185" s="104"/>
      <c r="CW185" s="104"/>
      <c r="CX185" s="104"/>
      <c r="CY185" s="104"/>
      <c r="CZ185" s="104"/>
    </row>
    <row r="186" spans="1:104" s="80" customFormat="1" ht="19.350000000000001" hidden="1" customHeight="1" outlineLevel="1">
      <c r="A186" s="259" t="s">
        <v>56</v>
      </c>
      <c r="B186" s="255" t="s">
        <v>112</v>
      </c>
      <c r="C186" s="305"/>
      <c r="D186" s="266"/>
      <c r="E186" s="266"/>
      <c r="F186" s="266"/>
      <c r="G186" s="266"/>
      <c r="H186" s="266"/>
      <c r="I186" s="266"/>
      <c r="J186" s="217"/>
      <c r="K186" s="217"/>
      <c r="L186" s="217"/>
      <c r="M186" s="217"/>
      <c r="N186" s="217"/>
      <c r="O186" s="217"/>
      <c r="P186" s="217"/>
      <c r="Q186" s="317"/>
      <c r="S186" s="1"/>
      <c r="T186" s="1"/>
      <c r="U186" s="1"/>
      <c r="V186" s="1"/>
      <c r="W186" s="1"/>
      <c r="X186" s="1"/>
      <c r="Y186" s="1"/>
      <c r="Z186" s="1"/>
      <c r="AA186" s="1"/>
      <c r="AB186" s="1"/>
      <c r="AC186" s="1"/>
      <c r="AD186" s="1"/>
      <c r="AE186" s="1"/>
      <c r="AF186" s="1"/>
      <c r="AG186" s="1"/>
      <c r="AH186" s="72"/>
      <c r="AI186" s="3"/>
      <c r="AJ186" s="1"/>
      <c r="AK186" s="1"/>
      <c r="AL186" s="104"/>
      <c r="AM186" s="104"/>
      <c r="AN186" s="104"/>
      <c r="AO186" s="1"/>
      <c r="AP186" s="1"/>
      <c r="AQ186" s="1"/>
      <c r="AR186" s="1"/>
      <c r="AS186" s="1"/>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c r="BQ186" s="104"/>
      <c r="BR186" s="104"/>
      <c r="BS186" s="104"/>
      <c r="BT186" s="104"/>
      <c r="BU186" s="104"/>
      <c r="BV186" s="104"/>
      <c r="BW186" s="104"/>
      <c r="BX186" s="104"/>
      <c r="BY186" s="104"/>
      <c r="BZ186" s="104"/>
      <c r="CA186" s="104"/>
      <c r="CB186" s="104"/>
      <c r="CC186" s="104"/>
      <c r="CD186" s="104"/>
      <c r="CE186" s="104"/>
      <c r="CF186" s="104"/>
      <c r="CG186" s="104"/>
      <c r="CH186" s="104"/>
      <c r="CI186" s="104"/>
      <c r="CJ186" s="104"/>
      <c r="CK186" s="104"/>
      <c r="CL186" s="104"/>
      <c r="CM186" s="104"/>
      <c r="CN186" s="104"/>
      <c r="CO186" s="104"/>
      <c r="CP186" s="104"/>
      <c r="CQ186" s="104"/>
      <c r="CR186" s="104"/>
      <c r="CS186" s="104"/>
      <c r="CT186" s="104"/>
      <c r="CU186" s="104"/>
      <c r="CV186" s="104"/>
      <c r="CW186" s="104"/>
      <c r="CX186" s="104"/>
      <c r="CY186" s="104"/>
      <c r="CZ186" s="104"/>
    </row>
    <row r="187" spans="1:104" s="80" customFormat="1" ht="16.5" hidden="1" outlineLevel="1">
      <c r="A187" s="250"/>
      <c r="B187" s="249" t="str">
        <f>$A$53</f>
        <v>所定労働日数(日/月)</v>
      </c>
      <c r="C187" s="235"/>
      <c r="D187" s="250"/>
      <c r="E187" s="233"/>
      <c r="F187" s="306"/>
      <c r="G187" s="266"/>
      <c r="H187" s="256" t="str" cm="1">
        <f t="array" ref="H187">_xlfn.IFS($N$54="裁量労働制","みなし労働時間(h/日)",$N$54="(大学・国研等)裁量労働制","みなし労働時間(h/日)",$N$54="固定残業制","みなし労働日数(日/月)",TRUE,"所定労働時間(h/月)")</f>
        <v>所定労働時間(h/月)</v>
      </c>
      <c r="I187" s="266"/>
      <c r="J187" s="217"/>
      <c r="K187" s="217"/>
      <c r="L187" s="217"/>
      <c r="M187" s="256"/>
      <c r="N187" s="217"/>
      <c r="O187" s="272" t="s">
        <v>147</v>
      </c>
      <c r="P187" s="217"/>
      <c r="Q187" s="317"/>
      <c r="S187" s="1"/>
      <c r="T187" s="1"/>
      <c r="U187" s="1"/>
      <c r="V187" s="1"/>
      <c r="W187" s="1"/>
      <c r="X187" s="1"/>
      <c r="Y187" s="1"/>
      <c r="Z187" s="1"/>
      <c r="AA187" s="1"/>
      <c r="AB187" s="1"/>
      <c r="AC187" s="1"/>
      <c r="AD187" s="1"/>
      <c r="AE187" s="1"/>
      <c r="AF187" s="1"/>
      <c r="AG187" s="1"/>
      <c r="AH187" s="72"/>
      <c r="AI187" s="3"/>
      <c r="AJ187" s="1"/>
      <c r="AK187" s="1"/>
      <c r="AL187" s="104"/>
      <c r="AM187" s="104"/>
      <c r="AN187" s="104"/>
      <c r="AO187" s="1"/>
      <c r="AP187" s="1"/>
      <c r="AQ187" s="1"/>
      <c r="AR187" s="1"/>
      <c r="AS187" s="1"/>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c r="BQ187" s="104"/>
      <c r="BR187" s="104"/>
      <c r="BS187" s="104"/>
      <c r="BT187" s="104"/>
      <c r="BU187" s="104"/>
      <c r="BV187" s="104"/>
      <c r="BW187" s="104"/>
      <c r="BX187" s="104"/>
      <c r="BY187" s="104"/>
      <c r="BZ187" s="104"/>
      <c r="CA187" s="104"/>
      <c r="CB187" s="104"/>
      <c r="CC187" s="104"/>
      <c r="CD187" s="104"/>
      <c r="CE187" s="104"/>
      <c r="CF187" s="104"/>
      <c r="CG187" s="104"/>
      <c r="CH187" s="104"/>
      <c r="CI187" s="104"/>
      <c r="CJ187" s="104"/>
      <c r="CK187" s="104"/>
      <c r="CL187" s="104"/>
      <c r="CM187" s="104"/>
      <c r="CN187" s="104"/>
      <c r="CO187" s="104"/>
      <c r="CP187" s="104"/>
      <c r="CQ187" s="104"/>
      <c r="CR187" s="104"/>
      <c r="CS187" s="104"/>
      <c r="CT187" s="104"/>
      <c r="CU187" s="104"/>
      <c r="CV187" s="104"/>
      <c r="CW187" s="104"/>
      <c r="CX187" s="104"/>
      <c r="CY187" s="104"/>
      <c r="CZ187" s="104"/>
    </row>
    <row r="188" spans="1:104" s="80" customFormat="1" ht="16.5" hidden="1" outlineLevel="1">
      <c r="A188" s="250"/>
      <c r="B188" s="258"/>
      <c r="C188" s="234">
        <f>$A$54</f>
        <v>23</v>
      </c>
      <c r="D188" s="250"/>
      <c r="E188" s="307"/>
      <c r="F188" s="277"/>
      <c r="G188" s="273" t="s">
        <v>51</v>
      </c>
      <c r="H188" s="260" cm="1">
        <f t="array" ref="H188">_xlfn.IFS($I$9="裁量",$D$57,$I$9="(大学・国研等)裁量",$D$61,$I$9="固定残業代有",$D$58,$I$9="管理職/高プロ",$B$56,$I$9="(大学・国研等)管理職/高プロ",$B$60,TRUE,$B$54)</f>
        <v>0</v>
      </c>
      <c r="I188" s="266"/>
      <c r="J188" s="250"/>
      <c r="K188" s="233"/>
      <c r="L188" s="217"/>
      <c r="M188" s="277"/>
      <c r="N188" s="250" t="s">
        <v>52</v>
      </c>
      <c r="O188" s="262">
        <f>C188*H188</f>
        <v>0</v>
      </c>
      <c r="P188" s="217"/>
      <c r="Q188" s="317"/>
      <c r="S188" s="1"/>
      <c r="T188" s="1"/>
      <c r="U188" s="1"/>
      <c r="V188" s="1"/>
      <c r="W188" s="1"/>
      <c r="X188" s="1"/>
      <c r="Y188" s="1"/>
      <c r="Z188" s="1"/>
      <c r="AA188" s="1"/>
      <c r="AB188" s="1"/>
      <c r="AC188" s="1"/>
      <c r="AD188" s="1"/>
      <c r="AE188" s="1"/>
      <c r="AF188" s="1"/>
      <c r="AG188" s="1"/>
      <c r="AH188" s="72"/>
      <c r="AI188" s="3"/>
      <c r="AJ188" s="1"/>
      <c r="AK188" s="1"/>
      <c r="AL188" s="104"/>
      <c r="AM188" s="104"/>
      <c r="AN188" s="104"/>
      <c r="AO188" s="1"/>
      <c r="AP188" s="1"/>
      <c r="AQ188" s="1"/>
      <c r="AR188" s="1"/>
      <c r="AS188" s="1"/>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c r="CH188" s="104"/>
      <c r="CI188" s="104"/>
      <c r="CJ188" s="104"/>
      <c r="CK188" s="104"/>
      <c r="CL188" s="104"/>
      <c r="CM188" s="104"/>
      <c r="CN188" s="104"/>
      <c r="CO188" s="104"/>
      <c r="CP188" s="104"/>
      <c r="CQ188" s="104"/>
      <c r="CR188" s="104"/>
      <c r="CS188" s="104"/>
      <c r="CT188" s="104"/>
      <c r="CU188" s="104"/>
      <c r="CV188" s="104"/>
      <c r="CW188" s="104"/>
      <c r="CX188" s="104"/>
      <c r="CY188" s="104"/>
      <c r="CZ188" s="104"/>
    </row>
    <row r="189" spans="1:104" s="80" customFormat="1" ht="19.350000000000001" hidden="1" customHeight="1" outlineLevel="1">
      <c r="A189" s="250"/>
      <c r="B189" s="265" t="s">
        <v>85</v>
      </c>
      <c r="C189" s="265"/>
      <c r="D189" s="258"/>
      <c r="E189" s="266"/>
      <c r="F189" s="266"/>
      <c r="G189" s="266"/>
      <c r="H189" s="266"/>
      <c r="I189" s="266"/>
      <c r="J189" s="217"/>
      <c r="K189" s="217"/>
      <c r="L189" s="217"/>
      <c r="M189" s="217"/>
      <c r="N189" s="217"/>
      <c r="O189" s="217"/>
      <c r="P189" s="217"/>
      <c r="Q189" s="317"/>
      <c r="S189" s="1"/>
      <c r="T189" s="1"/>
      <c r="U189" s="1"/>
      <c r="V189" s="1"/>
      <c r="W189" s="1"/>
      <c r="X189" s="1"/>
      <c r="Y189" s="1"/>
      <c r="Z189" s="1"/>
      <c r="AA189" s="1"/>
      <c r="AB189" s="1"/>
      <c r="AC189" s="1"/>
      <c r="AD189" s="1"/>
      <c r="AE189" s="1"/>
      <c r="AF189" s="1"/>
      <c r="AG189" s="1"/>
      <c r="AH189" s="72"/>
      <c r="AI189" s="3"/>
      <c r="AJ189" s="1"/>
      <c r="AK189" s="1"/>
      <c r="AL189" s="104"/>
      <c r="AM189" s="104"/>
      <c r="AN189" s="104"/>
      <c r="AO189" s="1"/>
      <c r="AP189" s="1"/>
      <c r="AQ189" s="1"/>
      <c r="AR189" s="1"/>
      <c r="AS189" s="1"/>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4"/>
      <c r="CT189" s="104"/>
      <c r="CU189" s="104"/>
      <c r="CV189" s="104"/>
      <c r="CW189" s="104"/>
      <c r="CX189" s="104"/>
      <c r="CY189" s="104"/>
      <c r="CZ189" s="104"/>
    </row>
    <row r="190" spans="1:104" s="80" customFormat="1" ht="19.350000000000001" hidden="1" customHeight="1" outlineLevel="1">
      <c r="A190" s="250"/>
      <c r="B190" s="265"/>
      <c r="C190" s="265"/>
      <c r="D190" s="258"/>
      <c r="E190" s="266"/>
      <c r="F190" s="266"/>
      <c r="G190" s="266"/>
      <c r="H190" s="266"/>
      <c r="I190" s="266"/>
      <c r="J190" s="217"/>
      <c r="K190" s="217"/>
      <c r="L190" s="217"/>
      <c r="M190" s="217"/>
      <c r="N190" s="217"/>
      <c r="O190" s="217"/>
      <c r="P190" s="217"/>
      <c r="Q190" s="317"/>
      <c r="S190" s="1"/>
      <c r="T190" s="1"/>
      <c r="U190" s="1"/>
      <c r="V190" s="1"/>
      <c r="W190" s="1"/>
      <c r="X190" s="1"/>
      <c r="Y190" s="1"/>
      <c r="Z190" s="1"/>
      <c r="AA190" s="1"/>
      <c r="AB190" s="1"/>
      <c r="AC190" s="1"/>
      <c r="AD190" s="1"/>
      <c r="AE190" s="1"/>
      <c r="AF190" s="1"/>
      <c r="AG190" s="1"/>
      <c r="AH190" s="72"/>
      <c r="AI190" s="3"/>
      <c r="AJ190" s="1"/>
      <c r="AK190" s="1"/>
      <c r="AL190" s="104"/>
      <c r="AM190" s="104"/>
      <c r="AN190" s="104"/>
      <c r="AO190" s="1"/>
      <c r="AP190" s="1"/>
      <c r="AQ190" s="1"/>
      <c r="AR190" s="1"/>
      <c r="AS190" s="1"/>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4"/>
      <c r="CT190" s="104"/>
      <c r="CU190" s="104"/>
      <c r="CV190" s="104"/>
      <c r="CW190" s="104"/>
      <c r="CX190" s="104"/>
      <c r="CY190" s="104"/>
      <c r="CZ190" s="104"/>
    </row>
    <row r="191" spans="1:104" s="80" customFormat="1" ht="19.350000000000001" hidden="1" customHeight="1" outlineLevel="1">
      <c r="A191" s="272"/>
      <c r="B191" s="271" t="s">
        <v>147</v>
      </c>
      <c r="C191" s="272"/>
      <c r="D191" s="271"/>
      <c r="E191" s="272"/>
      <c r="F191" s="266"/>
      <c r="G191" s="256" t="s">
        <v>155</v>
      </c>
      <c r="H191" s="275"/>
      <c r="I191" s="273"/>
      <c r="J191" s="274" t="str">
        <f>$H$53</f>
        <v>NEDO事業の従事時間(h/月)</v>
      </c>
      <c r="K191" s="217"/>
      <c r="L191" s="217"/>
      <c r="M191" s="274" t="s">
        <v>156</v>
      </c>
      <c r="N191" s="259"/>
      <c r="O191" s="285" t="s">
        <v>157</v>
      </c>
      <c r="P191" s="217"/>
      <c r="Q191" s="317"/>
      <c r="S191" s="1"/>
      <c r="T191" s="1"/>
      <c r="U191" s="1"/>
      <c r="V191" s="1"/>
      <c r="W191" s="1"/>
      <c r="X191" s="1"/>
      <c r="Y191" s="1"/>
      <c r="Z191" s="1"/>
      <c r="AA191" s="1"/>
      <c r="AB191" s="1"/>
      <c r="AC191" s="1"/>
      <c r="AD191" s="1"/>
      <c r="AE191" s="1"/>
      <c r="AF191" s="1"/>
      <c r="AG191" s="1"/>
      <c r="AH191" s="72"/>
      <c r="AI191" s="3"/>
      <c r="AJ191" s="1"/>
      <c r="AK191" s="1"/>
      <c r="AL191" s="104"/>
      <c r="AM191" s="104"/>
      <c r="AN191" s="104"/>
      <c r="AO191" s="1"/>
      <c r="AP191" s="1"/>
      <c r="AQ191" s="1"/>
      <c r="AR191" s="1"/>
      <c r="AS191" s="1"/>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4"/>
      <c r="CT191" s="104"/>
      <c r="CU191" s="104"/>
      <c r="CV191" s="104"/>
      <c r="CW191" s="104"/>
      <c r="CX191" s="104"/>
      <c r="CY191" s="104"/>
      <c r="CZ191" s="104"/>
    </row>
    <row r="192" spans="1:104" s="80" customFormat="1" ht="19.350000000000001" hidden="1" customHeight="1" outlineLevel="1">
      <c r="A192" s="250"/>
      <c r="B192" s="329">
        <f>O188</f>
        <v>0</v>
      </c>
      <c r="C192" s="330"/>
      <c r="D192" s="268"/>
      <c r="E192" s="278" t="str" cm="1">
        <f t="array" ref="E192">_xlfn.IFS(B192&lt;G192,"＜",B192&gt;=G192,"≧",TRUE,"")</f>
        <v>≧</v>
      </c>
      <c r="F192" s="266"/>
      <c r="G192" s="308">
        <f>$H$54+$J$54+$I$54</f>
        <v>0</v>
      </c>
      <c r="H192" s="280" t="s">
        <v>57</v>
      </c>
      <c r="I192" s="250" t="s">
        <v>58</v>
      </c>
      <c r="J192" s="309">
        <f>$H$54</f>
        <v>0</v>
      </c>
      <c r="K192" s="310" t="s">
        <v>61</v>
      </c>
      <c r="L192" s="279"/>
      <c r="M192" s="311">
        <f>$J$54</f>
        <v>0</v>
      </c>
      <c r="N192" s="301" t="s">
        <v>61</v>
      </c>
      <c r="O192" s="279">
        <f>$I$54</f>
        <v>0</v>
      </c>
      <c r="P192" s="250" t="s">
        <v>54</v>
      </c>
      <c r="Q192" s="317"/>
      <c r="S192" s="1"/>
      <c r="T192" s="1"/>
      <c r="U192" s="1"/>
      <c r="V192" s="1"/>
      <c r="W192" s="1"/>
      <c r="X192" s="1"/>
      <c r="Y192" s="1"/>
      <c r="Z192" s="1"/>
      <c r="AA192" s="1"/>
      <c r="AB192" s="1"/>
      <c r="AC192" s="1"/>
      <c r="AD192" s="1"/>
      <c r="AE192" s="1"/>
      <c r="AF192" s="1"/>
      <c r="AG192" s="1"/>
      <c r="AH192" s="72"/>
      <c r="AI192" s="3"/>
      <c r="AJ192" s="1"/>
      <c r="AK192" s="1"/>
      <c r="AL192" s="104"/>
      <c r="AM192" s="104"/>
      <c r="AN192" s="104"/>
      <c r="AO192" s="1"/>
      <c r="AP192" s="1"/>
      <c r="AQ192" s="1"/>
      <c r="AR192" s="1"/>
      <c r="AS192" s="1"/>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4"/>
      <c r="CT192" s="104"/>
      <c r="CU192" s="104"/>
      <c r="CV192" s="104"/>
      <c r="CW192" s="104"/>
      <c r="CX192" s="104"/>
      <c r="CY192" s="104"/>
      <c r="CZ192" s="104"/>
    </row>
    <row r="193" spans="1:104" s="80" customFormat="1" ht="19.350000000000001" hidden="1" customHeight="1" outlineLevel="1">
      <c r="A193" s="250"/>
      <c r="B193" s="268"/>
      <c r="C193" s="235"/>
      <c r="D193" s="268"/>
      <c r="E193" s="268"/>
      <c r="F193" s="268"/>
      <c r="G193" s="250"/>
      <c r="H193" s="279"/>
      <c r="I193" s="250"/>
      <c r="J193" s="273"/>
      <c r="K193" s="279"/>
      <c r="L193" s="235"/>
      <c r="M193" s="250"/>
      <c r="N193" s="279"/>
      <c r="O193" s="250"/>
      <c r="P193" s="217"/>
      <c r="Q193" s="317"/>
      <c r="S193" s="1"/>
      <c r="T193" s="1"/>
      <c r="U193" s="1"/>
      <c r="V193" s="1"/>
      <c r="W193" s="1"/>
      <c r="X193" s="1"/>
      <c r="Y193" s="1"/>
      <c r="Z193" s="1"/>
      <c r="AA193" s="1"/>
      <c r="AB193" s="1"/>
      <c r="AC193" s="1"/>
      <c r="AD193" s="1"/>
      <c r="AE193" s="1"/>
      <c r="AF193" s="1"/>
      <c r="AG193" s="1"/>
      <c r="AH193" s="72"/>
      <c r="AI193" s="3"/>
      <c r="AJ193" s="1"/>
      <c r="AK193" s="1"/>
      <c r="AL193" s="104"/>
      <c r="AM193" s="104"/>
      <c r="AN193" s="104"/>
      <c r="AO193" s="1"/>
      <c r="AP193" s="1"/>
      <c r="AQ193" s="1"/>
      <c r="AR193" s="1"/>
      <c r="AS193" s="1"/>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c r="BQ193" s="104"/>
      <c r="BR193" s="104"/>
      <c r="BS193" s="104"/>
      <c r="BT193" s="104"/>
      <c r="BU193" s="104"/>
      <c r="BV193" s="104"/>
      <c r="BW193" s="104"/>
      <c r="BX193" s="104"/>
      <c r="BY193" s="104"/>
      <c r="BZ193" s="104"/>
      <c r="CA193" s="104"/>
      <c r="CB193" s="104"/>
      <c r="CC193" s="104"/>
      <c r="CD193" s="104"/>
      <c r="CE193" s="104"/>
      <c r="CF193" s="104"/>
      <c r="CG193" s="104"/>
      <c r="CH193" s="104"/>
      <c r="CI193" s="104"/>
      <c r="CJ193" s="104"/>
      <c r="CK193" s="104"/>
      <c r="CL193" s="104"/>
      <c r="CM193" s="104"/>
      <c r="CN193" s="104"/>
      <c r="CO193" s="104"/>
      <c r="CP193" s="104"/>
      <c r="CQ193" s="104"/>
      <c r="CR193" s="104"/>
      <c r="CS193" s="104"/>
      <c r="CT193" s="104"/>
      <c r="CU193" s="104"/>
      <c r="CV193" s="104"/>
      <c r="CW193" s="104"/>
      <c r="CX193" s="104"/>
      <c r="CY193" s="104"/>
      <c r="CZ193" s="104"/>
    </row>
    <row r="194" spans="1:104" s="80" customFormat="1" ht="19.350000000000001" hidden="1" customHeight="1" outlineLevel="1">
      <c r="A194" s="250"/>
      <c r="B194" s="250"/>
      <c r="C194" s="250"/>
      <c r="D194" s="266"/>
      <c r="E194" s="266"/>
      <c r="F194" s="266"/>
      <c r="G194" s="266"/>
      <c r="H194" s="266"/>
      <c r="I194" s="266"/>
      <c r="J194" s="217"/>
      <c r="K194" s="217"/>
      <c r="L194" s="217"/>
      <c r="M194" s="217"/>
      <c r="N194" s="217"/>
      <c r="O194" s="217"/>
      <c r="P194" s="217"/>
      <c r="Q194" s="317"/>
      <c r="S194" s="1"/>
      <c r="T194" s="1"/>
      <c r="U194" s="1"/>
      <c r="V194" s="1"/>
      <c r="W194" s="1"/>
      <c r="X194" s="1"/>
      <c r="Y194" s="1"/>
      <c r="Z194" s="1"/>
      <c r="AA194" s="1"/>
      <c r="AB194" s="1"/>
      <c r="AC194" s="1"/>
      <c r="AD194" s="1"/>
      <c r="AE194" s="1"/>
      <c r="AF194" s="1"/>
      <c r="AG194" s="1"/>
      <c r="AH194" s="72"/>
      <c r="AI194" s="3"/>
      <c r="AJ194" s="1"/>
      <c r="AK194" s="1"/>
      <c r="AL194" s="104"/>
      <c r="AM194" s="104"/>
      <c r="AN194" s="104"/>
      <c r="AO194" s="1"/>
      <c r="AP194" s="1"/>
      <c r="AQ194" s="1"/>
      <c r="AR194" s="1"/>
      <c r="AS194" s="1"/>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c r="BQ194" s="104"/>
      <c r="BR194" s="104"/>
      <c r="BS194" s="104"/>
      <c r="BT194" s="104"/>
      <c r="BU194" s="104"/>
      <c r="BV194" s="104"/>
      <c r="BW194" s="104"/>
      <c r="BX194" s="104"/>
      <c r="BY194" s="104"/>
      <c r="BZ194" s="104"/>
      <c r="CA194" s="104"/>
      <c r="CB194" s="104"/>
      <c r="CC194" s="104"/>
      <c r="CD194" s="104"/>
      <c r="CE194" s="104"/>
      <c r="CF194" s="104"/>
      <c r="CG194" s="104"/>
      <c r="CH194" s="104"/>
      <c r="CI194" s="104"/>
      <c r="CJ194" s="104"/>
      <c r="CK194" s="104"/>
      <c r="CL194" s="104"/>
      <c r="CM194" s="104"/>
      <c r="CN194" s="104"/>
      <c r="CO194" s="104"/>
      <c r="CP194" s="104"/>
      <c r="CQ194" s="104"/>
      <c r="CR194" s="104"/>
      <c r="CS194" s="104"/>
      <c r="CT194" s="104"/>
      <c r="CU194" s="104"/>
      <c r="CV194" s="104"/>
      <c r="CW194" s="104"/>
      <c r="CX194" s="104"/>
      <c r="CY194" s="104"/>
      <c r="CZ194" s="104"/>
    </row>
    <row r="195" spans="1:104" s="80" customFormat="1" ht="19.350000000000001" hidden="1" customHeight="1" outlineLevel="1">
      <c r="A195" s="250"/>
      <c r="B195" s="250"/>
      <c r="C195" s="250"/>
      <c r="D195" s="266"/>
      <c r="E195" s="266"/>
      <c r="F195" s="266"/>
      <c r="G195" s="266"/>
      <c r="H195" s="266"/>
      <c r="I195" s="266"/>
      <c r="J195" s="217"/>
      <c r="K195" s="217"/>
      <c r="L195" s="217"/>
      <c r="M195" s="217"/>
      <c r="N195" s="217"/>
      <c r="O195" s="217"/>
      <c r="P195" s="217"/>
      <c r="Q195" s="317"/>
      <c r="S195" s="1"/>
      <c r="T195" s="1"/>
      <c r="U195" s="1"/>
      <c r="V195" s="1"/>
      <c r="W195" s="1"/>
      <c r="X195" s="1"/>
      <c r="Y195" s="1"/>
      <c r="Z195" s="1"/>
      <c r="AA195" s="1"/>
      <c r="AB195" s="1"/>
      <c r="AC195" s="1"/>
      <c r="AD195" s="1"/>
      <c r="AE195" s="1"/>
      <c r="AF195" s="1"/>
      <c r="AG195" s="72"/>
      <c r="AH195" s="3"/>
      <c r="AI195" s="1"/>
      <c r="AJ195" s="1"/>
      <c r="AK195" s="1"/>
      <c r="AL195" s="104"/>
      <c r="AM195" s="104"/>
      <c r="AN195" s="104"/>
      <c r="AO195" s="1"/>
      <c r="AP195" s="1"/>
      <c r="AQ195" s="1"/>
      <c r="AR195" s="1"/>
      <c r="AS195" s="1"/>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4"/>
      <c r="BR195" s="104"/>
      <c r="BS195" s="104"/>
      <c r="BT195" s="104"/>
      <c r="BU195" s="104"/>
      <c r="BV195" s="104"/>
      <c r="BW195" s="104"/>
      <c r="BX195" s="104"/>
      <c r="BY195" s="104"/>
      <c r="BZ195" s="104"/>
      <c r="CA195" s="104"/>
      <c r="CB195" s="104"/>
      <c r="CC195" s="104"/>
      <c r="CD195" s="104"/>
      <c r="CE195" s="104"/>
      <c r="CF195" s="104"/>
      <c r="CG195" s="104"/>
      <c r="CH195" s="104"/>
      <c r="CI195" s="104"/>
      <c r="CJ195" s="104"/>
      <c r="CK195" s="104"/>
      <c r="CL195" s="104"/>
      <c r="CM195" s="104"/>
      <c r="CN195" s="104"/>
      <c r="CO195" s="104"/>
      <c r="CP195" s="104"/>
      <c r="CQ195" s="104"/>
      <c r="CR195" s="104"/>
      <c r="CS195" s="104"/>
      <c r="CT195" s="104"/>
      <c r="CU195" s="104"/>
      <c r="CV195" s="104"/>
      <c r="CW195" s="104"/>
      <c r="CX195" s="104"/>
      <c r="CY195" s="104"/>
      <c r="CZ195" s="104"/>
    </row>
    <row r="196" spans="1:104" s="80" customFormat="1" ht="19.350000000000001" hidden="1" customHeight="1" outlineLevel="1">
      <c r="A196" s="250"/>
      <c r="B196" s="250"/>
      <c r="C196" s="250"/>
      <c r="D196" s="266"/>
      <c r="E196" s="266"/>
      <c r="F196" s="266"/>
      <c r="G196" s="266"/>
      <c r="H196" s="266"/>
      <c r="I196" s="266"/>
      <c r="J196" s="217"/>
      <c r="K196" s="217"/>
      <c r="L196" s="217"/>
      <c r="M196" s="217"/>
      <c r="N196" s="217"/>
      <c r="O196" s="217"/>
      <c r="P196" s="217"/>
      <c r="Q196" s="317"/>
      <c r="S196" s="1"/>
      <c r="T196" s="1"/>
      <c r="U196" s="1"/>
      <c r="V196" s="1"/>
      <c r="W196" s="1"/>
      <c r="X196" s="1"/>
      <c r="Y196" s="1"/>
      <c r="Z196" s="1"/>
      <c r="AA196" s="1"/>
      <c r="AB196" s="1"/>
      <c r="AC196" s="1"/>
      <c r="AD196" s="1"/>
      <c r="AE196" s="1"/>
      <c r="AF196" s="1"/>
      <c r="AG196" s="72"/>
      <c r="AH196" s="3"/>
      <c r="AI196" s="1"/>
      <c r="AJ196" s="1"/>
      <c r="AK196" s="1"/>
      <c r="AL196" s="104"/>
      <c r="AM196" s="104"/>
      <c r="AN196" s="104"/>
      <c r="AO196" s="1"/>
      <c r="AP196" s="1"/>
      <c r="AQ196" s="1"/>
      <c r="AR196" s="1"/>
      <c r="AS196" s="1"/>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c r="BQ196" s="104"/>
      <c r="BR196" s="104"/>
      <c r="BS196" s="104"/>
      <c r="BT196" s="104"/>
      <c r="BU196" s="104"/>
      <c r="BV196" s="104"/>
      <c r="BW196" s="104"/>
      <c r="BX196" s="104"/>
      <c r="BY196" s="104"/>
      <c r="BZ196" s="104"/>
      <c r="CA196" s="104"/>
      <c r="CB196" s="104"/>
      <c r="CC196" s="104"/>
      <c r="CD196" s="104"/>
      <c r="CE196" s="104"/>
      <c r="CF196" s="104"/>
      <c r="CG196" s="104"/>
      <c r="CH196" s="104"/>
      <c r="CI196" s="104"/>
      <c r="CJ196" s="104"/>
      <c r="CK196" s="104"/>
      <c r="CL196" s="104"/>
      <c r="CM196" s="104"/>
      <c r="CN196" s="104"/>
      <c r="CO196" s="104"/>
      <c r="CP196" s="104"/>
      <c r="CQ196" s="104"/>
      <c r="CR196" s="104"/>
      <c r="CS196" s="104"/>
      <c r="CT196" s="104"/>
      <c r="CU196" s="104"/>
      <c r="CV196" s="104"/>
      <c r="CW196" s="104"/>
      <c r="CX196" s="104"/>
      <c r="CY196" s="104"/>
      <c r="CZ196" s="104"/>
    </row>
    <row r="197" spans="1:104" s="80" customFormat="1" ht="19.350000000000001" hidden="1" customHeight="1" outlineLevel="1">
      <c r="A197" s="250"/>
      <c r="B197" s="250"/>
      <c r="C197" s="250"/>
      <c r="D197" s="266"/>
      <c r="E197" s="266"/>
      <c r="F197" s="266"/>
      <c r="G197" s="266"/>
      <c r="H197" s="266"/>
      <c r="I197" s="266"/>
      <c r="J197" s="217"/>
      <c r="K197" s="217"/>
      <c r="L197" s="217"/>
      <c r="M197" s="217"/>
      <c r="N197" s="217"/>
      <c r="O197" s="217"/>
      <c r="P197" s="217"/>
      <c r="Q197" s="317"/>
      <c r="S197" s="1"/>
      <c r="T197" s="1"/>
      <c r="U197" s="1"/>
      <c r="V197" s="1"/>
      <c r="W197" s="1"/>
      <c r="X197" s="1"/>
      <c r="Y197" s="1"/>
      <c r="Z197" s="1"/>
      <c r="AA197" s="1"/>
      <c r="AB197" s="1"/>
      <c r="AC197" s="1"/>
      <c r="AD197" s="1"/>
      <c r="AE197" s="1"/>
      <c r="AF197" s="1"/>
      <c r="AG197" s="72"/>
      <c r="AH197" s="3"/>
      <c r="AI197" s="1"/>
      <c r="AJ197" s="1"/>
      <c r="AK197" s="1"/>
      <c r="AL197" s="104"/>
      <c r="AM197" s="104"/>
      <c r="AN197" s="104"/>
      <c r="AO197" s="1"/>
      <c r="AP197" s="1"/>
      <c r="AQ197" s="1"/>
      <c r="AR197" s="1"/>
      <c r="AS197" s="1"/>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c r="BQ197" s="104"/>
      <c r="BR197" s="104"/>
      <c r="BS197" s="104"/>
      <c r="BT197" s="104"/>
      <c r="BU197" s="104"/>
      <c r="BV197" s="104"/>
      <c r="BW197" s="104"/>
      <c r="BX197" s="104"/>
      <c r="BY197" s="104"/>
      <c r="BZ197" s="104"/>
      <c r="CA197" s="104"/>
      <c r="CB197" s="104"/>
      <c r="CC197" s="104"/>
      <c r="CD197" s="104"/>
      <c r="CE197" s="104"/>
      <c r="CF197" s="104"/>
      <c r="CG197" s="104"/>
      <c r="CH197" s="104"/>
      <c r="CI197" s="104"/>
      <c r="CJ197" s="104"/>
      <c r="CK197" s="104"/>
      <c r="CL197" s="104"/>
      <c r="CM197" s="104"/>
      <c r="CN197" s="104"/>
      <c r="CO197" s="104"/>
      <c r="CP197" s="104"/>
      <c r="CQ197" s="104"/>
      <c r="CR197" s="104"/>
      <c r="CS197" s="104"/>
      <c r="CT197" s="104"/>
      <c r="CU197" s="104"/>
      <c r="CV197" s="104"/>
      <c r="CW197" s="104"/>
      <c r="CX197" s="104"/>
      <c r="CY197" s="104"/>
      <c r="CZ197" s="104"/>
    </row>
    <row r="198" spans="1:104" s="80" customFormat="1" ht="19.350000000000001" hidden="1" customHeight="1" outlineLevel="1">
      <c r="A198" s="250"/>
      <c r="B198" s="250"/>
      <c r="C198" s="250"/>
      <c r="D198" s="266"/>
      <c r="E198" s="266"/>
      <c r="F198" s="266"/>
      <c r="G198" s="266"/>
      <c r="H198" s="266"/>
      <c r="I198" s="266"/>
      <c r="J198" s="217"/>
      <c r="K198" s="217"/>
      <c r="L198" s="217"/>
      <c r="M198" s="217"/>
      <c r="N198" s="217"/>
      <c r="O198" s="217"/>
      <c r="P198" s="217"/>
      <c r="Q198" s="317"/>
      <c r="S198" s="1"/>
      <c r="T198" s="1"/>
      <c r="U198" s="1"/>
      <c r="V198" s="1"/>
      <c r="W198" s="1"/>
      <c r="X198" s="1"/>
      <c r="Y198" s="1"/>
      <c r="Z198" s="1"/>
      <c r="AA198" s="1"/>
      <c r="AB198" s="1"/>
      <c r="AC198" s="1"/>
      <c r="AD198" s="1"/>
      <c r="AE198" s="1"/>
      <c r="AF198" s="1"/>
      <c r="AG198" s="72"/>
      <c r="AH198" s="3"/>
      <c r="AI198" s="1"/>
      <c r="AJ198" s="1"/>
      <c r="AK198" s="1"/>
      <c r="AL198" s="104"/>
      <c r="AM198" s="104"/>
      <c r="AN198" s="104"/>
      <c r="AO198" s="1"/>
      <c r="AP198" s="1"/>
      <c r="AQ198" s="1"/>
      <c r="AR198" s="1"/>
      <c r="AS198" s="1"/>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c r="BQ198" s="104"/>
      <c r="BR198" s="104"/>
      <c r="BS198" s="104"/>
      <c r="BT198" s="104"/>
      <c r="BU198" s="104"/>
      <c r="BV198" s="104"/>
      <c r="BW198" s="104"/>
      <c r="BX198" s="104"/>
      <c r="BY198" s="104"/>
      <c r="BZ198" s="104"/>
      <c r="CA198" s="104"/>
      <c r="CB198" s="104"/>
      <c r="CC198" s="104"/>
      <c r="CD198" s="104"/>
      <c r="CE198" s="104"/>
      <c r="CF198" s="104"/>
      <c r="CG198" s="104"/>
      <c r="CH198" s="104"/>
      <c r="CI198" s="104"/>
      <c r="CJ198" s="104"/>
      <c r="CK198" s="104"/>
      <c r="CL198" s="104"/>
      <c r="CM198" s="104"/>
      <c r="CN198" s="104"/>
      <c r="CO198" s="104"/>
      <c r="CP198" s="104"/>
      <c r="CQ198" s="104"/>
      <c r="CR198" s="104"/>
      <c r="CS198" s="104"/>
      <c r="CT198" s="104"/>
      <c r="CU198" s="104"/>
      <c r="CV198" s="104"/>
      <c r="CW198" s="104"/>
      <c r="CX198" s="104"/>
      <c r="CY198" s="104"/>
      <c r="CZ198" s="104"/>
    </row>
    <row r="199" spans="1:104" s="80" customFormat="1" ht="19.350000000000001" hidden="1" customHeight="1" outlineLevel="1">
      <c r="A199" s="250"/>
      <c r="B199" s="250"/>
      <c r="C199" s="250"/>
      <c r="D199" s="266"/>
      <c r="E199" s="266"/>
      <c r="F199" s="266"/>
      <c r="G199" s="266"/>
      <c r="H199" s="266"/>
      <c r="I199" s="266"/>
      <c r="J199" s="217"/>
      <c r="K199" s="217"/>
      <c r="L199" s="217"/>
      <c r="M199" s="217"/>
      <c r="N199" s="217"/>
      <c r="O199" s="217"/>
      <c r="P199" s="217"/>
      <c r="Q199" s="317"/>
      <c r="S199" s="1"/>
      <c r="T199" s="1"/>
      <c r="U199" s="1"/>
      <c r="V199" s="1"/>
      <c r="W199" s="1"/>
      <c r="X199" s="1"/>
      <c r="Y199" s="1"/>
      <c r="Z199" s="1"/>
      <c r="AA199" s="1"/>
      <c r="AB199" s="1"/>
      <c r="AC199" s="1"/>
      <c r="AD199" s="1"/>
      <c r="AE199" s="1"/>
      <c r="AF199" s="1"/>
      <c r="AG199" s="72"/>
      <c r="AH199" s="3"/>
      <c r="AI199" s="1"/>
      <c r="AJ199" s="1"/>
      <c r="AK199" s="1"/>
      <c r="AL199" s="104"/>
      <c r="AM199" s="104"/>
      <c r="AN199" s="104"/>
      <c r="AO199" s="1"/>
      <c r="AP199" s="1"/>
      <c r="AQ199" s="1"/>
      <c r="AR199" s="1"/>
      <c r="AS199" s="1"/>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row>
    <row r="200" spans="1:104" s="80" customFormat="1" ht="19.350000000000001" hidden="1" customHeight="1" outlineLevel="1">
      <c r="A200" s="250"/>
      <c r="B200" s="250"/>
      <c r="C200" s="250"/>
      <c r="D200" s="266"/>
      <c r="E200" s="266"/>
      <c r="F200" s="266"/>
      <c r="G200" s="266"/>
      <c r="H200" s="266"/>
      <c r="I200" s="266"/>
      <c r="J200" s="217"/>
      <c r="K200" s="217"/>
      <c r="L200" s="217"/>
      <c r="M200" s="217"/>
      <c r="N200" s="217"/>
      <c r="O200" s="217"/>
      <c r="P200" s="217"/>
      <c r="Q200" s="317"/>
      <c r="S200" s="1"/>
      <c r="T200" s="1"/>
      <c r="U200" s="1"/>
      <c r="V200" s="1"/>
      <c r="W200" s="1"/>
      <c r="X200" s="1"/>
      <c r="Y200" s="1"/>
      <c r="Z200" s="1"/>
      <c r="AA200" s="1"/>
      <c r="AB200" s="1"/>
      <c r="AC200" s="1"/>
      <c r="AD200" s="1"/>
      <c r="AE200" s="1"/>
      <c r="AF200" s="1"/>
      <c r="AG200" s="72"/>
      <c r="AH200" s="3"/>
      <c r="AI200" s="1"/>
      <c r="AJ200" s="1"/>
      <c r="AK200" s="1"/>
      <c r="AL200" s="104"/>
      <c r="AM200" s="104"/>
      <c r="AN200" s="104"/>
      <c r="AO200" s="1"/>
      <c r="AP200" s="1"/>
      <c r="AQ200" s="1"/>
      <c r="AR200" s="1"/>
      <c r="AS200" s="1"/>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row>
    <row r="201" spans="1:104" s="80" customFormat="1" ht="19.350000000000001" hidden="1" customHeight="1" outlineLevel="1">
      <c r="A201" s="250"/>
      <c r="B201" s="250"/>
      <c r="C201" s="250"/>
      <c r="D201" s="266"/>
      <c r="E201" s="266"/>
      <c r="F201" s="266"/>
      <c r="G201" s="266"/>
      <c r="H201" s="266"/>
      <c r="I201" s="266"/>
      <c r="J201" s="217"/>
      <c r="K201" s="217"/>
      <c r="L201" s="217"/>
      <c r="M201" s="217"/>
      <c r="N201" s="217"/>
      <c r="O201" s="217"/>
      <c r="P201" s="217"/>
      <c r="Q201" s="317"/>
      <c r="S201" s="1"/>
      <c r="T201" s="1"/>
      <c r="U201" s="1"/>
      <c r="V201" s="1"/>
      <c r="W201" s="1"/>
      <c r="X201" s="1"/>
      <c r="Y201" s="1"/>
      <c r="Z201" s="1"/>
      <c r="AA201" s="1"/>
      <c r="AB201" s="1"/>
      <c r="AC201" s="1"/>
      <c r="AD201" s="1"/>
      <c r="AE201" s="1"/>
      <c r="AF201" s="1"/>
      <c r="AG201" s="72"/>
      <c r="AH201" s="3"/>
      <c r="AI201" s="1"/>
      <c r="AJ201" s="1"/>
      <c r="AK201" s="1"/>
      <c r="AL201" s="104"/>
      <c r="AM201" s="104"/>
      <c r="AN201" s="104"/>
      <c r="AO201" s="1"/>
      <c r="AP201" s="1"/>
      <c r="AQ201" s="1"/>
      <c r="AR201" s="1"/>
      <c r="AS201" s="1"/>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row>
    <row r="202" spans="1:104" s="80" customFormat="1" ht="19.350000000000001" hidden="1" customHeight="1" outlineLevel="1">
      <c r="A202" s="250"/>
      <c r="B202" s="250"/>
      <c r="C202" s="250"/>
      <c r="D202" s="266"/>
      <c r="E202" s="266"/>
      <c r="F202" s="266"/>
      <c r="G202" s="266"/>
      <c r="H202" s="266"/>
      <c r="I202" s="266"/>
      <c r="J202" s="217"/>
      <c r="K202" s="217"/>
      <c r="L202" s="217"/>
      <c r="M202" s="217"/>
      <c r="N202" s="217"/>
      <c r="O202" s="217"/>
      <c r="P202" s="217"/>
      <c r="Q202" s="317"/>
      <c r="S202" s="1"/>
      <c r="T202" s="1"/>
      <c r="U202" s="1"/>
      <c r="V202" s="1"/>
      <c r="W202" s="1"/>
      <c r="X202" s="1"/>
      <c r="Y202" s="1"/>
      <c r="Z202" s="1"/>
      <c r="AA202" s="1"/>
      <c r="AB202" s="1"/>
      <c r="AC202" s="1"/>
      <c r="AD202" s="1"/>
      <c r="AE202" s="1"/>
      <c r="AF202" s="1"/>
      <c r="AG202" s="72"/>
      <c r="AH202" s="3"/>
      <c r="AI202" s="1"/>
      <c r="AJ202" s="1"/>
      <c r="AK202" s="1"/>
      <c r="AL202" s="104"/>
      <c r="AM202" s="104"/>
      <c r="AN202" s="104"/>
      <c r="AO202" s="1"/>
      <c r="AP202" s="1"/>
      <c r="AQ202" s="1"/>
      <c r="AR202" s="1"/>
      <c r="AS202" s="1"/>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row>
    <row r="203" spans="1:104" s="80" customFormat="1" ht="19.350000000000001" hidden="1" customHeight="1" outlineLevel="1">
      <c r="A203" s="250"/>
      <c r="B203" s="250"/>
      <c r="C203" s="250"/>
      <c r="D203" s="266"/>
      <c r="E203" s="266"/>
      <c r="F203" s="266"/>
      <c r="G203" s="266"/>
      <c r="H203" s="266"/>
      <c r="I203" s="266"/>
      <c r="J203" s="217"/>
      <c r="K203" s="217"/>
      <c r="L203" s="217"/>
      <c r="M203" s="217"/>
      <c r="N203" s="217"/>
      <c r="O203" s="217"/>
      <c r="P203" s="217"/>
      <c r="Q203" s="317"/>
      <c r="S203" s="1"/>
      <c r="T203" s="1"/>
      <c r="U203" s="1"/>
      <c r="V203" s="1"/>
      <c r="W203" s="1"/>
      <c r="X203" s="1"/>
      <c r="Y203" s="1"/>
      <c r="Z203" s="1"/>
      <c r="AA203" s="1"/>
      <c r="AB203" s="1"/>
      <c r="AC203" s="1"/>
      <c r="AD203" s="1"/>
      <c r="AE203" s="1"/>
      <c r="AF203" s="1"/>
      <c r="AG203" s="72"/>
      <c r="AH203" s="3"/>
      <c r="AI203" s="1"/>
      <c r="AJ203" s="1"/>
      <c r="AK203" s="1"/>
      <c r="AL203" s="104"/>
      <c r="AM203" s="104"/>
      <c r="AN203" s="104"/>
      <c r="AO203" s="1"/>
      <c r="AP203" s="1"/>
      <c r="AQ203" s="1"/>
      <c r="AR203" s="1"/>
      <c r="AS203" s="1"/>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row>
    <row r="204" spans="1:104" s="80" customFormat="1" ht="19.350000000000001" hidden="1" customHeight="1" outlineLevel="1">
      <c r="A204" s="250"/>
      <c r="B204" s="250"/>
      <c r="C204" s="250"/>
      <c r="D204" s="266"/>
      <c r="E204" s="266"/>
      <c r="F204" s="266"/>
      <c r="G204" s="266"/>
      <c r="H204" s="266"/>
      <c r="I204" s="266"/>
      <c r="J204" s="217"/>
      <c r="K204" s="217"/>
      <c r="L204" s="217"/>
      <c r="M204" s="217"/>
      <c r="N204" s="217"/>
      <c r="O204" s="217"/>
      <c r="P204" s="217"/>
      <c r="Q204" s="317"/>
      <c r="S204" s="1"/>
      <c r="T204" s="1"/>
      <c r="U204" s="1"/>
      <c r="V204" s="1"/>
      <c r="W204" s="1"/>
      <c r="X204" s="1"/>
      <c r="Y204" s="1"/>
      <c r="Z204" s="1"/>
      <c r="AA204" s="1"/>
      <c r="AB204" s="1"/>
      <c r="AC204" s="1"/>
      <c r="AD204" s="1"/>
      <c r="AE204" s="1"/>
      <c r="AF204" s="1"/>
      <c r="AG204" s="72"/>
      <c r="AH204" s="3"/>
      <c r="AI204" s="1"/>
      <c r="AJ204" s="1"/>
      <c r="AK204" s="1"/>
      <c r="AL204" s="104"/>
      <c r="AM204" s="104"/>
      <c r="AN204" s="104"/>
      <c r="AO204" s="1"/>
      <c r="AP204" s="1"/>
      <c r="AQ204" s="1"/>
      <c r="AR204" s="1"/>
      <c r="AS204" s="1"/>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04"/>
      <c r="CG204" s="104"/>
      <c r="CH204" s="104"/>
      <c r="CI204" s="104"/>
      <c r="CJ204" s="104"/>
      <c r="CK204" s="104"/>
      <c r="CL204" s="104"/>
      <c r="CM204" s="104"/>
      <c r="CN204" s="104"/>
      <c r="CO204" s="104"/>
      <c r="CP204" s="104"/>
      <c r="CQ204" s="104"/>
      <c r="CR204" s="104"/>
      <c r="CS204" s="104"/>
      <c r="CT204" s="104"/>
      <c r="CU204" s="104"/>
      <c r="CV204" s="104"/>
      <c r="CW204" s="104"/>
      <c r="CX204" s="104"/>
      <c r="CY204" s="104"/>
      <c r="CZ204" s="104"/>
    </row>
    <row r="205" spans="1:104" s="80" customFormat="1" ht="19.350000000000001" hidden="1" customHeight="1" outlineLevel="1">
      <c r="A205" s="250"/>
      <c r="B205" s="250"/>
      <c r="C205" s="250"/>
      <c r="D205" s="266"/>
      <c r="E205" s="266"/>
      <c r="F205" s="266"/>
      <c r="G205" s="266"/>
      <c r="H205" s="266"/>
      <c r="I205" s="266"/>
      <c r="J205" s="217"/>
      <c r="K205" s="217"/>
      <c r="L205" s="217"/>
      <c r="M205" s="217"/>
      <c r="N205" s="217"/>
      <c r="O205" s="217"/>
      <c r="P205" s="217"/>
      <c r="Q205" s="317"/>
      <c r="S205" s="1"/>
      <c r="T205" s="1"/>
      <c r="U205" s="1"/>
      <c r="V205" s="1"/>
      <c r="W205" s="1"/>
      <c r="X205" s="1"/>
      <c r="Y205" s="1"/>
      <c r="Z205" s="1"/>
      <c r="AA205" s="1"/>
      <c r="AB205" s="1"/>
      <c r="AC205" s="1"/>
      <c r="AD205" s="1"/>
      <c r="AE205" s="1"/>
      <c r="AF205" s="1"/>
      <c r="AG205" s="72"/>
      <c r="AH205" s="3"/>
      <c r="AI205" s="1"/>
      <c r="AJ205" s="1"/>
      <c r="AK205" s="1"/>
      <c r="AL205" s="104"/>
      <c r="AM205" s="104"/>
      <c r="AN205" s="104"/>
      <c r="AO205" s="1"/>
      <c r="AP205" s="1"/>
      <c r="AQ205" s="1"/>
      <c r="AR205" s="1"/>
      <c r="AS205" s="1"/>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4"/>
      <c r="CY205" s="104"/>
      <c r="CZ205" s="104"/>
    </row>
    <row r="206" spans="1:104" s="80" customFormat="1" ht="19.350000000000001" hidden="1" customHeight="1" outlineLevel="1">
      <c r="A206" s="250"/>
      <c r="B206" s="250"/>
      <c r="C206" s="250"/>
      <c r="D206" s="266"/>
      <c r="E206" s="266"/>
      <c r="F206" s="266"/>
      <c r="G206" s="266"/>
      <c r="H206" s="266"/>
      <c r="I206" s="266"/>
      <c r="J206" s="217"/>
      <c r="K206" s="217"/>
      <c r="L206" s="217"/>
      <c r="M206" s="217"/>
      <c r="N206" s="217"/>
      <c r="O206" s="217"/>
      <c r="P206" s="217"/>
      <c r="Q206" s="317"/>
      <c r="S206" s="1"/>
      <c r="T206" s="1"/>
      <c r="U206" s="1"/>
      <c r="V206" s="1"/>
      <c r="W206" s="1"/>
      <c r="X206" s="1"/>
      <c r="Y206" s="1"/>
      <c r="Z206" s="1"/>
      <c r="AA206" s="1"/>
      <c r="AB206" s="1"/>
      <c r="AC206" s="1"/>
      <c r="AD206" s="1"/>
      <c r="AE206" s="1"/>
      <c r="AF206" s="1"/>
      <c r="AG206" s="72"/>
      <c r="AH206" s="3"/>
      <c r="AI206" s="1"/>
      <c r="AJ206" s="1"/>
      <c r="AK206" s="1"/>
      <c r="AL206" s="104"/>
      <c r="AM206" s="104"/>
      <c r="AN206" s="104"/>
      <c r="AO206" s="1"/>
      <c r="AP206" s="1"/>
      <c r="AQ206" s="1"/>
      <c r="AR206" s="1"/>
      <c r="AS206" s="1"/>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c r="BQ206" s="104"/>
      <c r="BR206" s="104"/>
      <c r="BS206" s="104"/>
      <c r="BT206" s="104"/>
      <c r="BU206" s="104"/>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4"/>
      <c r="CY206" s="104"/>
      <c r="CZ206" s="104"/>
    </row>
    <row r="207" spans="1:104" s="80" customFormat="1" ht="19.350000000000001" hidden="1" customHeight="1" outlineLevel="1">
      <c r="A207" s="250"/>
      <c r="B207" s="250"/>
      <c r="C207" s="250"/>
      <c r="D207" s="266"/>
      <c r="E207" s="266"/>
      <c r="F207" s="266"/>
      <c r="G207" s="266"/>
      <c r="H207" s="266"/>
      <c r="I207" s="266"/>
      <c r="J207" s="217"/>
      <c r="K207" s="217"/>
      <c r="L207" s="217"/>
      <c r="M207" s="217"/>
      <c r="N207" s="217"/>
      <c r="O207" s="217"/>
      <c r="P207" s="217"/>
      <c r="Q207" s="317"/>
      <c r="S207" s="1"/>
      <c r="T207" s="1"/>
      <c r="U207" s="1"/>
      <c r="V207" s="1"/>
      <c r="W207" s="1"/>
      <c r="X207" s="1"/>
      <c r="Y207" s="1"/>
      <c r="Z207" s="1"/>
      <c r="AA207" s="1"/>
      <c r="AB207" s="1"/>
      <c r="AC207" s="1"/>
      <c r="AD207" s="1"/>
      <c r="AE207" s="1"/>
      <c r="AF207" s="1"/>
      <c r="AG207" s="72"/>
      <c r="AH207" s="3"/>
      <c r="AI207" s="1"/>
      <c r="AJ207" s="1"/>
      <c r="AK207" s="1"/>
      <c r="AL207" s="104"/>
      <c r="AM207" s="104"/>
      <c r="AN207" s="104"/>
      <c r="AO207" s="1"/>
      <c r="AP207" s="1"/>
      <c r="AQ207" s="1"/>
      <c r="AR207" s="1"/>
      <c r="AS207" s="1"/>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4"/>
      <c r="CY207" s="104"/>
      <c r="CZ207" s="104"/>
    </row>
    <row r="208" spans="1:104" s="80" customFormat="1" ht="19.350000000000001" hidden="1" customHeight="1" outlineLevel="1">
      <c r="A208" s="250"/>
      <c r="B208" s="250"/>
      <c r="C208" s="250"/>
      <c r="D208" s="266"/>
      <c r="E208" s="266"/>
      <c r="F208" s="266"/>
      <c r="G208" s="266"/>
      <c r="H208" s="266"/>
      <c r="I208" s="266"/>
      <c r="J208" s="217"/>
      <c r="K208" s="217"/>
      <c r="L208" s="217"/>
      <c r="M208" s="217"/>
      <c r="N208" s="217"/>
      <c r="O208" s="217"/>
      <c r="P208" s="217"/>
      <c r="Q208" s="317"/>
      <c r="S208" s="1"/>
      <c r="T208" s="1"/>
      <c r="U208" s="1"/>
      <c r="V208" s="1"/>
      <c r="W208" s="1"/>
      <c r="X208" s="1"/>
      <c r="Y208" s="1"/>
      <c r="Z208" s="1"/>
      <c r="AA208" s="1"/>
      <c r="AB208" s="1"/>
      <c r="AC208" s="1"/>
      <c r="AD208" s="1"/>
      <c r="AE208" s="1"/>
      <c r="AF208" s="1"/>
      <c r="AG208" s="72"/>
      <c r="AH208" s="3"/>
      <c r="AI208" s="1"/>
      <c r="AJ208" s="1"/>
      <c r="AK208" s="1"/>
      <c r="AL208" s="104"/>
      <c r="AM208" s="104"/>
      <c r="AN208" s="104"/>
      <c r="AO208" s="1"/>
      <c r="AP208" s="1"/>
      <c r="AQ208" s="1"/>
      <c r="AR208" s="1"/>
      <c r="AS208" s="1"/>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4"/>
      <c r="CY208" s="104"/>
      <c r="CZ208" s="104"/>
    </row>
    <row r="209" spans="1:104" s="80" customFormat="1" ht="19.350000000000001" hidden="1" customHeight="1" outlineLevel="1">
      <c r="A209" s="250"/>
      <c r="B209" s="250"/>
      <c r="C209" s="250"/>
      <c r="D209" s="266"/>
      <c r="E209" s="266"/>
      <c r="F209" s="266"/>
      <c r="G209" s="266"/>
      <c r="H209" s="266"/>
      <c r="I209" s="266"/>
      <c r="J209" s="217"/>
      <c r="K209" s="217"/>
      <c r="L209" s="217"/>
      <c r="M209" s="217"/>
      <c r="N209" s="217"/>
      <c r="O209" s="217"/>
      <c r="P209" s="217"/>
      <c r="Q209" s="317"/>
      <c r="S209" s="1"/>
      <c r="T209" s="1"/>
      <c r="U209" s="1"/>
      <c r="V209" s="1"/>
      <c r="W209" s="1"/>
      <c r="X209" s="1"/>
      <c r="Y209" s="1"/>
      <c r="Z209" s="1"/>
      <c r="AA209" s="1"/>
      <c r="AB209" s="1"/>
      <c r="AC209" s="1"/>
      <c r="AD209" s="1"/>
      <c r="AE209" s="1"/>
      <c r="AF209" s="1"/>
      <c r="AG209" s="72"/>
      <c r="AH209" s="3"/>
      <c r="AI209" s="1"/>
      <c r="AJ209" s="1"/>
      <c r="AK209" s="1"/>
      <c r="AL209" s="104"/>
      <c r="AM209" s="104"/>
      <c r="AN209" s="104"/>
      <c r="AO209" s="1"/>
      <c r="AP209" s="1"/>
      <c r="AQ209" s="1"/>
      <c r="AR209" s="1"/>
      <c r="AS209" s="1"/>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c r="BQ209" s="104"/>
      <c r="BR209" s="104"/>
      <c r="BS209" s="104"/>
      <c r="BT209" s="104"/>
      <c r="BU209" s="104"/>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4"/>
      <c r="CY209" s="104"/>
      <c r="CZ209" s="104"/>
    </row>
    <row r="210" spans="1:104" s="80" customFormat="1" ht="19.350000000000001" hidden="1" customHeight="1" outlineLevel="1">
      <c r="A210" s="250"/>
      <c r="B210" s="250"/>
      <c r="C210" s="250"/>
      <c r="D210" s="266"/>
      <c r="E210" s="266"/>
      <c r="F210" s="266"/>
      <c r="G210" s="266"/>
      <c r="H210" s="266"/>
      <c r="I210" s="266"/>
      <c r="J210" s="217"/>
      <c r="K210" s="217"/>
      <c r="L210" s="217"/>
      <c r="M210" s="217"/>
      <c r="N210" s="217"/>
      <c r="O210" s="217"/>
      <c r="P210" s="217"/>
      <c r="Q210" s="317"/>
      <c r="S210" s="1"/>
      <c r="T210" s="1"/>
      <c r="U210" s="1"/>
      <c r="V210" s="1"/>
      <c r="W210" s="1"/>
      <c r="X210" s="1"/>
      <c r="Y210" s="1"/>
      <c r="Z210" s="1"/>
      <c r="AA210" s="1"/>
      <c r="AB210" s="1"/>
      <c r="AC210" s="1"/>
      <c r="AD210" s="1"/>
      <c r="AE210" s="1"/>
      <c r="AF210" s="1"/>
      <c r="AG210" s="72"/>
      <c r="AH210" s="3"/>
      <c r="AI210" s="1"/>
      <c r="AJ210" s="1"/>
      <c r="AK210" s="1"/>
      <c r="AL210" s="104"/>
      <c r="AM210" s="104"/>
      <c r="AN210" s="104"/>
      <c r="AO210" s="1"/>
      <c r="AP210" s="1"/>
      <c r="AQ210" s="1"/>
      <c r="AR210" s="1"/>
      <c r="AS210" s="1"/>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04"/>
      <c r="CZ210" s="104"/>
    </row>
    <row r="211" spans="1:104" s="80" customFormat="1" ht="19.350000000000001" hidden="1" customHeight="1" outlineLevel="1">
      <c r="A211" s="250"/>
      <c r="B211" s="250"/>
      <c r="C211" s="250"/>
      <c r="D211" s="266"/>
      <c r="E211" s="266"/>
      <c r="F211" s="266"/>
      <c r="G211" s="266"/>
      <c r="H211" s="266"/>
      <c r="I211" s="266"/>
      <c r="J211" s="217"/>
      <c r="K211" s="217"/>
      <c r="L211" s="217"/>
      <c r="M211" s="217"/>
      <c r="N211" s="217"/>
      <c r="O211" s="217"/>
      <c r="P211" s="217"/>
      <c r="Q211" s="317"/>
      <c r="S211" s="1"/>
      <c r="T211" s="1"/>
      <c r="U211" s="1"/>
      <c r="V211" s="1"/>
      <c r="W211" s="1"/>
      <c r="X211" s="1"/>
      <c r="Y211" s="1"/>
      <c r="Z211" s="1"/>
      <c r="AA211" s="1"/>
      <c r="AB211" s="1"/>
      <c r="AC211" s="1"/>
      <c r="AD211" s="1"/>
      <c r="AE211" s="1"/>
      <c r="AF211" s="1"/>
      <c r="AG211" s="72"/>
      <c r="AH211" s="3"/>
      <c r="AI211" s="1"/>
      <c r="AJ211" s="1"/>
      <c r="AK211" s="1"/>
      <c r="AL211" s="104"/>
      <c r="AM211" s="104"/>
      <c r="AN211" s="104"/>
      <c r="AO211" s="1"/>
      <c r="AP211" s="1"/>
      <c r="AQ211" s="1"/>
      <c r="AR211" s="1"/>
      <c r="AS211" s="1"/>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04"/>
      <c r="CZ211" s="104"/>
    </row>
    <row r="212" spans="1:104" s="80" customFormat="1" ht="19.350000000000001" hidden="1" customHeight="1" outlineLevel="1">
      <c r="A212" s="250"/>
      <c r="B212" s="250"/>
      <c r="C212" s="250"/>
      <c r="D212" s="266"/>
      <c r="E212" s="266"/>
      <c r="F212" s="266"/>
      <c r="G212" s="266"/>
      <c r="H212" s="266"/>
      <c r="I212" s="266"/>
      <c r="J212" s="217"/>
      <c r="K212" s="217"/>
      <c r="L212" s="217"/>
      <c r="M212" s="217"/>
      <c r="N212" s="217"/>
      <c r="O212" s="217"/>
      <c r="P212" s="217"/>
      <c r="Q212" s="317"/>
      <c r="S212" s="1"/>
      <c r="T212" s="1"/>
      <c r="U212" s="1"/>
      <c r="V212" s="1"/>
      <c r="W212" s="1"/>
      <c r="X212" s="1"/>
      <c r="Y212" s="1"/>
      <c r="Z212" s="1"/>
      <c r="AA212" s="1"/>
      <c r="AB212" s="1"/>
      <c r="AC212" s="1"/>
      <c r="AD212" s="1"/>
      <c r="AE212" s="1"/>
      <c r="AF212" s="1"/>
      <c r="AG212" s="72"/>
      <c r="AH212" s="3"/>
      <c r="AI212" s="1"/>
      <c r="AJ212" s="1"/>
      <c r="AK212" s="1"/>
      <c r="AL212" s="104"/>
      <c r="AM212" s="104"/>
      <c r="AN212" s="104"/>
      <c r="AO212" s="1"/>
      <c r="AP212" s="1"/>
      <c r="AQ212" s="1"/>
      <c r="AR212" s="1"/>
      <c r="AS212" s="1"/>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04"/>
      <c r="CZ212" s="104"/>
    </row>
    <row r="213" spans="1:104" s="80" customFormat="1" ht="19.350000000000001" hidden="1" customHeight="1" outlineLevel="1">
      <c r="A213" s="250"/>
      <c r="B213" s="250"/>
      <c r="C213" s="250"/>
      <c r="D213" s="266"/>
      <c r="E213" s="266"/>
      <c r="F213" s="266"/>
      <c r="G213" s="266"/>
      <c r="H213" s="266"/>
      <c r="I213" s="266"/>
      <c r="J213" s="217"/>
      <c r="K213" s="217"/>
      <c r="L213" s="217"/>
      <c r="M213" s="217"/>
      <c r="N213" s="217"/>
      <c r="O213" s="217"/>
      <c r="P213" s="217"/>
      <c r="Q213" s="317"/>
      <c r="S213" s="1"/>
      <c r="T213" s="1"/>
      <c r="U213" s="1"/>
      <c r="V213" s="1"/>
      <c r="W213" s="1"/>
      <c r="X213" s="1"/>
      <c r="Y213" s="1"/>
      <c r="Z213" s="1"/>
      <c r="AA213" s="1"/>
      <c r="AB213" s="1"/>
      <c r="AC213" s="1"/>
      <c r="AD213" s="1"/>
      <c r="AE213" s="1"/>
      <c r="AF213" s="1"/>
      <c r="AG213" s="72"/>
      <c r="AH213" s="3"/>
      <c r="AI213" s="1"/>
      <c r="AJ213" s="1"/>
      <c r="AK213" s="1"/>
      <c r="AL213" s="104"/>
      <c r="AM213" s="104"/>
      <c r="AN213" s="104"/>
      <c r="AO213" s="1"/>
      <c r="AP213" s="1"/>
      <c r="AQ213" s="1"/>
      <c r="AR213" s="1"/>
      <c r="AS213" s="1"/>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04"/>
      <c r="CZ213" s="104"/>
    </row>
    <row r="214" spans="1:104" s="80" customFormat="1" ht="19.350000000000001" hidden="1" customHeight="1" outlineLevel="1">
      <c r="A214" s="250"/>
      <c r="B214" s="250"/>
      <c r="C214" s="250"/>
      <c r="D214" s="266"/>
      <c r="E214" s="266"/>
      <c r="F214" s="266"/>
      <c r="G214" s="266"/>
      <c r="H214" s="266"/>
      <c r="I214" s="266"/>
      <c r="J214" s="217"/>
      <c r="K214" s="217"/>
      <c r="L214" s="217"/>
      <c r="M214" s="217"/>
      <c r="N214" s="217"/>
      <c r="O214" s="217"/>
      <c r="P214" s="217"/>
      <c r="Q214" s="317"/>
      <c r="S214" s="1"/>
      <c r="T214" s="1"/>
      <c r="U214" s="1"/>
      <c r="V214" s="1"/>
      <c r="W214" s="1"/>
      <c r="X214" s="1"/>
      <c r="Y214" s="1"/>
      <c r="Z214" s="1"/>
      <c r="AA214" s="1"/>
      <c r="AB214" s="1"/>
      <c r="AC214" s="1"/>
      <c r="AD214" s="1"/>
      <c r="AE214" s="1"/>
      <c r="AF214" s="1"/>
      <c r="AG214" s="72"/>
      <c r="AH214" s="3"/>
      <c r="AI214" s="1"/>
      <c r="AJ214" s="1"/>
      <c r="AK214" s="1"/>
      <c r="AL214" s="104"/>
      <c r="AM214" s="104"/>
      <c r="AN214" s="104"/>
      <c r="AO214" s="1"/>
      <c r="AP214" s="1"/>
      <c r="AQ214" s="1"/>
      <c r="AR214" s="1"/>
      <c r="AS214" s="1"/>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row>
    <row r="215" spans="1:104" s="80" customFormat="1" ht="19.350000000000001" hidden="1" customHeight="1" outlineLevel="1">
      <c r="A215" s="250"/>
      <c r="B215" s="250"/>
      <c r="C215" s="250"/>
      <c r="D215" s="266"/>
      <c r="E215" s="266"/>
      <c r="F215" s="266"/>
      <c r="G215" s="266"/>
      <c r="H215" s="266"/>
      <c r="I215" s="266"/>
      <c r="J215" s="217"/>
      <c r="K215" s="217"/>
      <c r="L215" s="217"/>
      <c r="M215" s="217"/>
      <c r="N215" s="217"/>
      <c r="O215" s="217"/>
      <c r="P215" s="217"/>
      <c r="Q215" s="317"/>
      <c r="S215" s="1"/>
      <c r="T215" s="1"/>
      <c r="U215" s="1"/>
      <c r="V215" s="1"/>
      <c r="W215" s="1"/>
      <c r="X215" s="1"/>
      <c r="Y215" s="1"/>
      <c r="Z215" s="1"/>
      <c r="AA215" s="1"/>
      <c r="AB215" s="1"/>
      <c r="AC215" s="1"/>
      <c r="AD215" s="1"/>
      <c r="AE215" s="1"/>
      <c r="AF215" s="1"/>
      <c r="AG215" s="72"/>
      <c r="AH215" s="3"/>
      <c r="AI215" s="1"/>
      <c r="AJ215" s="1"/>
      <c r="AK215" s="1"/>
      <c r="AL215" s="104"/>
      <c r="AM215" s="104"/>
      <c r="AN215" s="104"/>
      <c r="AO215" s="1"/>
      <c r="AP215" s="1"/>
      <c r="AQ215" s="1"/>
      <c r="AR215" s="1"/>
      <c r="AS215" s="1"/>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row>
    <row r="216" spans="1:104" s="80" customFormat="1" ht="19.350000000000001" hidden="1" customHeight="1" outlineLevel="1">
      <c r="A216" s="250"/>
      <c r="B216" s="250"/>
      <c r="C216" s="250"/>
      <c r="D216" s="266"/>
      <c r="E216" s="266"/>
      <c r="F216" s="266"/>
      <c r="G216" s="266"/>
      <c r="H216" s="266"/>
      <c r="I216" s="266"/>
      <c r="J216" s="217"/>
      <c r="K216" s="217"/>
      <c r="L216" s="217"/>
      <c r="M216" s="217"/>
      <c r="N216" s="217"/>
      <c r="O216" s="217"/>
      <c r="P216" s="217"/>
      <c r="Q216" s="317"/>
      <c r="S216" s="1"/>
      <c r="T216" s="1"/>
      <c r="U216" s="1"/>
      <c r="V216" s="1"/>
      <c r="W216" s="1"/>
      <c r="X216" s="1"/>
      <c r="Y216" s="1"/>
      <c r="Z216" s="1"/>
      <c r="AA216" s="1"/>
      <c r="AB216" s="1"/>
      <c r="AC216" s="1"/>
      <c r="AD216" s="1"/>
      <c r="AE216" s="1"/>
      <c r="AF216" s="1"/>
      <c r="AG216" s="1"/>
      <c r="AH216" s="72"/>
      <c r="AI216" s="3"/>
      <c r="AJ216" s="1"/>
      <c r="AK216" s="1"/>
      <c r="AL216" s="104"/>
      <c r="AM216" s="104"/>
      <c r="AN216" s="104"/>
      <c r="AO216" s="1"/>
      <c r="AP216" s="1"/>
      <c r="AQ216" s="1"/>
      <c r="AR216" s="1"/>
      <c r="AS216" s="1"/>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row>
    <row r="217" spans="1:104" s="80" customFormat="1" ht="19.350000000000001" hidden="1" customHeight="1" outlineLevel="1">
      <c r="A217" s="259" t="s">
        <v>56</v>
      </c>
      <c r="B217" s="255" t="s">
        <v>111</v>
      </c>
      <c r="C217" s="305"/>
      <c r="D217" s="266"/>
      <c r="E217" s="266"/>
      <c r="F217" s="266"/>
      <c r="G217" s="266"/>
      <c r="H217" s="266"/>
      <c r="I217" s="266"/>
      <c r="J217" s="217"/>
      <c r="K217" s="217"/>
      <c r="L217" s="217"/>
      <c r="M217" s="217"/>
      <c r="N217" s="217"/>
      <c r="O217" s="217"/>
      <c r="P217" s="217"/>
      <c r="Q217" s="317"/>
      <c r="S217" s="1"/>
      <c r="T217" s="1"/>
      <c r="U217" s="1"/>
      <c r="V217" s="1"/>
      <c r="W217" s="1"/>
      <c r="X217" s="1"/>
      <c r="Y217" s="1"/>
      <c r="Z217" s="1"/>
      <c r="AA217" s="1"/>
      <c r="AB217" s="1"/>
      <c r="AC217" s="1"/>
      <c r="AD217" s="1"/>
      <c r="AE217" s="1"/>
      <c r="AF217" s="1"/>
      <c r="AG217" s="1"/>
      <c r="AH217" s="72"/>
      <c r="AI217" s="3"/>
      <c r="AJ217" s="1"/>
      <c r="AK217" s="1"/>
      <c r="AL217" s="104"/>
      <c r="AM217" s="104"/>
      <c r="AN217" s="104"/>
      <c r="AO217" s="1"/>
      <c r="AP217" s="1"/>
      <c r="AQ217" s="1"/>
      <c r="AR217" s="1"/>
      <c r="AS217" s="1"/>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row>
    <row r="218" spans="1:104" s="80" customFormat="1" ht="16.5" hidden="1" outlineLevel="1">
      <c r="A218" s="250"/>
      <c r="B218" s="249" t="str">
        <f>$A$53</f>
        <v>所定労働日数(日/月)</v>
      </c>
      <c r="C218" s="235"/>
      <c r="D218" s="250"/>
      <c r="E218" s="233"/>
      <c r="F218" s="306"/>
      <c r="G218" s="266"/>
      <c r="H218" s="256" t="str" cm="1">
        <f t="array" ref="H218">_xlfn.IFS($N$54="裁量労働制","みなし労働時間(h/日)",$N$54="(大学・国研等)裁量労働制","みなし労働時間(h/日)",$N$54="固定残業制","みなし労働日数(日/月)",TRUE,"所定労働時間(h/月)")</f>
        <v>所定労働時間(h/月)</v>
      </c>
      <c r="I218" s="266"/>
      <c r="J218" s="217"/>
      <c r="K218" s="217"/>
      <c r="L218" s="217"/>
      <c r="M218" s="274" t="s">
        <v>158</v>
      </c>
      <c r="N218" s="217"/>
      <c r="O218" s="312" t="s">
        <v>147</v>
      </c>
      <c r="P218" s="217"/>
      <c r="Q218" s="317"/>
      <c r="S218" s="1"/>
      <c r="T218" s="1"/>
      <c r="U218" s="1"/>
      <c r="V218" s="1"/>
      <c r="W218" s="1"/>
      <c r="X218" s="1"/>
      <c r="Y218" s="1"/>
      <c r="Z218" s="1"/>
      <c r="AA218" s="1"/>
      <c r="AB218" s="1"/>
      <c r="AC218" s="1"/>
      <c r="AD218" s="1"/>
      <c r="AE218" s="1"/>
      <c r="AF218" s="1"/>
      <c r="AG218" s="1"/>
      <c r="AH218" s="72"/>
      <c r="AI218" s="3"/>
      <c r="AJ218" s="1"/>
      <c r="AK218" s="1"/>
      <c r="AL218" s="104"/>
      <c r="AM218" s="104"/>
      <c r="AN218" s="104"/>
      <c r="AO218" s="1"/>
      <c r="AP218" s="1"/>
      <c r="AQ218" s="1"/>
      <c r="AR218" s="1"/>
      <c r="AS218" s="1"/>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row>
    <row r="219" spans="1:104" s="80" customFormat="1" ht="16.5" hidden="1" outlineLevel="1">
      <c r="A219" s="250"/>
      <c r="B219" s="258"/>
      <c r="C219" s="234">
        <f>$A$54</f>
        <v>23</v>
      </c>
      <c r="D219" s="250"/>
      <c r="E219" s="307"/>
      <c r="F219" s="277"/>
      <c r="G219" s="273" t="s">
        <v>51</v>
      </c>
      <c r="H219" s="260" cm="1">
        <f t="array" ref="H219">_xlfn.IFS($I$9="裁量",$D$57,$I$9="(大学・国研等)裁量",$D$61,$I$9="固定残業代有",$D$58,$I$9="管理職/高プロ",$B$56,$I$9="(大学・国研等)管理職/高プロ",$B$60,TRUE,$B$54)</f>
        <v>0</v>
      </c>
      <c r="I219" s="266"/>
      <c r="J219" s="250"/>
      <c r="K219" s="233" t="s">
        <v>86</v>
      </c>
      <c r="L219" s="217"/>
      <c r="M219" s="263">
        <f>$G$54</f>
        <v>0</v>
      </c>
      <c r="N219" s="250" t="s">
        <v>52</v>
      </c>
      <c r="O219" s="262">
        <f>C219*H219+M219</f>
        <v>0</v>
      </c>
      <c r="P219" s="217"/>
      <c r="Q219" s="317"/>
      <c r="S219" s="1"/>
      <c r="T219" s="1"/>
      <c r="U219" s="1"/>
      <c r="V219" s="1"/>
      <c r="W219" s="1"/>
      <c r="X219" s="1"/>
      <c r="Y219" s="1"/>
      <c r="Z219" s="1"/>
      <c r="AA219" s="1"/>
      <c r="AB219" s="1"/>
      <c r="AC219" s="1"/>
      <c r="AD219" s="1"/>
      <c r="AE219" s="1"/>
      <c r="AF219" s="1"/>
      <c r="AG219" s="1"/>
      <c r="AH219" s="72"/>
      <c r="AI219" s="3"/>
      <c r="AJ219" s="1"/>
      <c r="AK219" s="1"/>
      <c r="AL219" s="104"/>
      <c r="AM219" s="104"/>
      <c r="AN219" s="104"/>
      <c r="AO219" s="1"/>
      <c r="AP219" s="1"/>
      <c r="AQ219" s="1"/>
      <c r="AR219" s="1"/>
      <c r="AS219" s="1"/>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row>
    <row r="220" spans="1:104" s="80" customFormat="1" ht="19.350000000000001" hidden="1" customHeight="1" outlineLevel="1">
      <c r="A220" s="250"/>
      <c r="B220" s="265" t="s">
        <v>85</v>
      </c>
      <c r="C220" s="265"/>
      <c r="D220" s="258"/>
      <c r="E220" s="266"/>
      <c r="F220" s="266"/>
      <c r="G220" s="266"/>
      <c r="H220" s="266"/>
      <c r="I220" s="266"/>
      <c r="J220" s="217"/>
      <c r="K220" s="217"/>
      <c r="L220" s="217"/>
      <c r="M220" s="217"/>
      <c r="N220" s="217"/>
      <c r="O220" s="217"/>
      <c r="P220" s="217"/>
      <c r="Q220" s="317"/>
      <c r="S220" s="1"/>
      <c r="T220" s="1"/>
      <c r="U220" s="1"/>
      <c r="V220" s="1"/>
      <c r="W220" s="1"/>
      <c r="X220" s="1"/>
      <c r="Y220" s="1"/>
      <c r="Z220" s="1"/>
      <c r="AA220" s="1"/>
      <c r="AB220" s="1"/>
      <c r="AC220" s="1"/>
      <c r="AD220" s="1"/>
      <c r="AE220" s="1"/>
      <c r="AF220" s="1"/>
      <c r="AG220" s="1"/>
      <c r="AH220" s="72"/>
      <c r="AI220" s="3"/>
      <c r="AJ220" s="1"/>
      <c r="AK220" s="1"/>
      <c r="AL220" s="104"/>
      <c r="AM220" s="104"/>
      <c r="AN220" s="104"/>
      <c r="AO220" s="1"/>
      <c r="AP220" s="1"/>
      <c r="AQ220" s="1"/>
      <c r="AR220" s="1"/>
      <c r="AS220" s="1"/>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row>
    <row r="221" spans="1:104" s="80" customFormat="1" ht="19.350000000000001" hidden="1" customHeight="1" outlineLevel="1">
      <c r="A221" s="250"/>
      <c r="B221" s="265"/>
      <c r="C221" s="265"/>
      <c r="D221" s="258"/>
      <c r="E221" s="266"/>
      <c r="F221" s="266"/>
      <c r="G221" s="266"/>
      <c r="H221" s="266"/>
      <c r="I221" s="266"/>
      <c r="J221" s="217"/>
      <c r="K221" s="217"/>
      <c r="L221" s="217"/>
      <c r="M221" s="217"/>
      <c r="N221" s="217"/>
      <c r="O221" s="217"/>
      <c r="P221" s="217"/>
      <c r="Q221" s="317"/>
      <c r="S221" s="1"/>
      <c r="T221" s="1"/>
      <c r="U221" s="1"/>
      <c r="V221" s="1"/>
      <c r="W221" s="1"/>
      <c r="X221" s="1"/>
      <c r="Y221" s="1"/>
      <c r="Z221" s="1"/>
      <c r="AA221" s="1"/>
      <c r="AB221" s="1"/>
      <c r="AC221" s="1"/>
      <c r="AD221" s="1"/>
      <c r="AE221" s="1"/>
      <c r="AF221" s="1"/>
      <c r="AG221" s="1"/>
      <c r="AH221" s="72"/>
      <c r="AI221" s="3"/>
      <c r="AJ221" s="1"/>
      <c r="AK221" s="1"/>
      <c r="AL221" s="104"/>
      <c r="AM221" s="104"/>
      <c r="AN221" s="104"/>
      <c r="AO221" s="1"/>
      <c r="AP221" s="1"/>
      <c r="AQ221" s="1"/>
      <c r="AR221" s="1"/>
      <c r="AS221" s="1"/>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row>
    <row r="222" spans="1:104" s="80" customFormat="1" ht="19.350000000000001" hidden="1" customHeight="1" outlineLevel="1">
      <c r="A222" s="272"/>
      <c r="B222" s="271" t="s">
        <v>147</v>
      </c>
      <c r="C222" s="272"/>
      <c r="D222" s="271"/>
      <c r="E222" s="272"/>
      <c r="F222" s="266"/>
      <c r="G222" s="254" t="s">
        <v>159</v>
      </c>
      <c r="H222" s="275"/>
      <c r="I222" s="273"/>
      <c r="J222" s="274" t="str">
        <f>$H$53</f>
        <v>NEDO事業の従事時間(h/月)</v>
      </c>
      <c r="K222" s="217"/>
      <c r="L222" s="217"/>
      <c r="M222" s="274" t="s">
        <v>156</v>
      </c>
      <c r="N222" s="259"/>
      <c r="O222" s="285" t="s">
        <v>157</v>
      </c>
      <c r="P222" s="217"/>
      <c r="Q222" s="317"/>
      <c r="S222" s="1"/>
      <c r="T222" s="1"/>
      <c r="U222" s="1"/>
      <c r="V222" s="1"/>
      <c r="W222" s="1"/>
      <c r="X222" s="1"/>
      <c r="Y222" s="1"/>
      <c r="Z222" s="1"/>
      <c r="AA222" s="1"/>
      <c r="AB222" s="1"/>
      <c r="AC222" s="1"/>
      <c r="AD222" s="1"/>
      <c r="AE222" s="1"/>
      <c r="AF222" s="1"/>
      <c r="AG222" s="1"/>
      <c r="AH222" s="72"/>
      <c r="AI222" s="3"/>
      <c r="AJ222" s="1"/>
      <c r="AK222" s="1"/>
      <c r="AL222" s="104"/>
      <c r="AM222" s="104"/>
      <c r="AN222" s="104"/>
      <c r="AO222" s="1"/>
      <c r="AP222" s="1"/>
      <c r="AQ222" s="1"/>
      <c r="AR222" s="1"/>
      <c r="AS222" s="1"/>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4"/>
      <c r="CS222" s="104"/>
      <c r="CT222" s="104"/>
      <c r="CU222" s="104"/>
      <c r="CV222" s="104"/>
      <c r="CW222" s="104"/>
      <c r="CX222" s="104"/>
      <c r="CY222" s="104"/>
      <c r="CZ222" s="104"/>
    </row>
    <row r="223" spans="1:104" s="80" customFormat="1" ht="19.350000000000001" hidden="1" customHeight="1" outlineLevel="1">
      <c r="A223" s="250"/>
      <c r="B223" s="329">
        <f>O219</f>
        <v>0</v>
      </c>
      <c r="C223" s="330"/>
      <c r="D223" s="268"/>
      <c r="E223" s="278" t="str" cm="1">
        <f t="array" ref="E223">_xlfn.IFS(B223&lt;G223,"＜",B223&gt;=G223,"≧",TRUE,"")</f>
        <v>≧</v>
      </c>
      <c r="F223" s="266"/>
      <c r="G223" s="308">
        <f>$H$54+$J$54+$I$54</f>
        <v>0</v>
      </c>
      <c r="H223" s="280" t="s">
        <v>57</v>
      </c>
      <c r="I223" s="250" t="s">
        <v>58</v>
      </c>
      <c r="J223" s="309">
        <f>$H$54</f>
        <v>0</v>
      </c>
      <c r="K223" s="310" t="s">
        <v>61</v>
      </c>
      <c r="L223" s="279"/>
      <c r="M223" s="311">
        <f>$J$54</f>
        <v>0</v>
      </c>
      <c r="N223" s="301" t="s">
        <v>61</v>
      </c>
      <c r="O223" s="279">
        <f>$I$54</f>
        <v>0</v>
      </c>
      <c r="P223" s="250" t="s">
        <v>54</v>
      </c>
      <c r="Q223" s="317"/>
      <c r="S223" s="1"/>
      <c r="T223" s="1"/>
      <c r="U223" s="1"/>
      <c r="V223" s="1"/>
      <c r="W223" s="1"/>
      <c r="X223" s="1"/>
      <c r="Y223" s="1"/>
      <c r="Z223" s="1"/>
      <c r="AA223" s="1"/>
      <c r="AB223" s="1"/>
      <c r="AC223" s="1"/>
      <c r="AD223" s="1"/>
      <c r="AE223" s="1"/>
      <c r="AF223" s="1"/>
      <c r="AG223" s="1"/>
      <c r="AH223" s="72"/>
      <c r="AI223" s="3"/>
      <c r="AJ223" s="1"/>
      <c r="AK223" s="1"/>
      <c r="AL223" s="104"/>
      <c r="AM223" s="104"/>
      <c r="AN223" s="104"/>
      <c r="AO223" s="1"/>
      <c r="AP223" s="1"/>
      <c r="AQ223" s="1"/>
      <c r="AR223" s="1"/>
      <c r="AS223" s="1"/>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4"/>
      <c r="CS223" s="104"/>
      <c r="CT223" s="104"/>
      <c r="CU223" s="104"/>
      <c r="CV223" s="104"/>
      <c r="CW223" s="104"/>
      <c r="CX223" s="104"/>
      <c r="CY223" s="104"/>
      <c r="CZ223" s="104"/>
    </row>
    <row r="224" spans="1:104" s="80" customFormat="1" ht="19.350000000000001" hidden="1" customHeight="1" outlineLevel="1">
      <c r="A224" s="250"/>
      <c r="B224" s="268"/>
      <c r="C224" s="235"/>
      <c r="D224" s="268"/>
      <c r="E224" s="268"/>
      <c r="F224" s="268"/>
      <c r="G224" s="250"/>
      <c r="H224" s="279"/>
      <c r="I224" s="250"/>
      <c r="J224" s="273"/>
      <c r="K224" s="279"/>
      <c r="L224" s="235"/>
      <c r="M224" s="250"/>
      <c r="N224" s="279"/>
      <c r="O224" s="250"/>
      <c r="P224" s="217"/>
      <c r="Q224" s="317"/>
      <c r="S224" s="1"/>
      <c r="T224" s="1"/>
      <c r="U224" s="1"/>
      <c r="V224" s="1"/>
      <c r="W224" s="1"/>
      <c r="X224" s="1"/>
      <c r="Y224" s="1"/>
      <c r="Z224" s="1"/>
      <c r="AA224" s="1"/>
      <c r="AB224" s="1"/>
      <c r="AC224" s="1"/>
      <c r="AD224" s="1"/>
      <c r="AE224" s="1"/>
      <c r="AF224" s="1"/>
      <c r="AG224" s="1"/>
      <c r="AH224" s="72"/>
      <c r="AI224" s="3"/>
      <c r="AJ224" s="1"/>
      <c r="AK224" s="1"/>
      <c r="AL224" s="104"/>
      <c r="AM224" s="104"/>
      <c r="AN224" s="104"/>
      <c r="AO224" s="1"/>
      <c r="AP224" s="1"/>
      <c r="AQ224" s="1"/>
      <c r="AR224" s="1"/>
      <c r="AS224" s="1"/>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4"/>
      <c r="CS224" s="104"/>
      <c r="CT224" s="104"/>
      <c r="CU224" s="104"/>
      <c r="CV224" s="104"/>
      <c r="CW224" s="104"/>
      <c r="CX224" s="104"/>
      <c r="CY224" s="104"/>
      <c r="CZ224" s="104"/>
    </row>
    <row r="225" spans="1:104" s="80" customFormat="1" ht="19.350000000000001" hidden="1" customHeight="1" outlineLevel="1">
      <c r="A225" s="250"/>
      <c r="B225" s="250"/>
      <c r="C225" s="250"/>
      <c r="D225" s="266"/>
      <c r="E225" s="266"/>
      <c r="F225" s="266"/>
      <c r="G225" s="266"/>
      <c r="H225" s="266"/>
      <c r="I225" s="266"/>
      <c r="J225" s="217"/>
      <c r="K225" s="217"/>
      <c r="L225" s="217"/>
      <c r="M225" s="217"/>
      <c r="N225" s="217"/>
      <c r="O225" s="217"/>
      <c r="P225" s="217"/>
      <c r="Q225" s="317"/>
      <c r="S225" s="1"/>
      <c r="T225" s="1"/>
      <c r="U225" s="1"/>
      <c r="V225" s="1"/>
      <c r="W225" s="1"/>
      <c r="X225" s="1"/>
      <c r="Y225" s="1"/>
      <c r="Z225" s="1"/>
      <c r="AA225" s="1"/>
      <c r="AB225" s="1"/>
      <c r="AC225" s="1"/>
      <c r="AD225" s="1"/>
      <c r="AE225" s="1"/>
      <c r="AF225" s="1"/>
      <c r="AG225" s="1"/>
      <c r="AH225" s="72"/>
      <c r="AI225" s="3"/>
      <c r="AJ225" s="1"/>
      <c r="AK225" s="1"/>
      <c r="AL225" s="104"/>
      <c r="AM225" s="104"/>
      <c r="AN225" s="104"/>
      <c r="AO225" s="1"/>
      <c r="AP225" s="1"/>
      <c r="AQ225" s="1"/>
      <c r="AR225" s="1"/>
      <c r="AS225" s="1"/>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c r="BQ225" s="104"/>
      <c r="BR225" s="104"/>
      <c r="BS225" s="104"/>
      <c r="BT225" s="104"/>
      <c r="BU225" s="104"/>
      <c r="BV225" s="104"/>
      <c r="BW225" s="104"/>
      <c r="BX225" s="104"/>
      <c r="BY225" s="104"/>
      <c r="BZ225" s="104"/>
      <c r="CA225" s="104"/>
      <c r="CB225" s="104"/>
      <c r="CC225" s="104"/>
      <c r="CD225" s="104"/>
      <c r="CE225" s="104"/>
      <c r="CF225" s="104"/>
      <c r="CG225" s="104"/>
      <c r="CH225" s="104"/>
      <c r="CI225" s="104"/>
      <c r="CJ225" s="104"/>
      <c r="CK225" s="104"/>
      <c r="CL225" s="104"/>
      <c r="CM225" s="104"/>
      <c r="CN225" s="104"/>
      <c r="CO225" s="104"/>
      <c r="CP225" s="104"/>
      <c r="CQ225" s="104"/>
      <c r="CR225" s="104"/>
      <c r="CS225" s="104"/>
      <c r="CT225" s="104"/>
      <c r="CU225" s="104"/>
      <c r="CV225" s="104"/>
      <c r="CW225" s="104"/>
      <c r="CX225" s="104"/>
      <c r="CY225" s="104"/>
      <c r="CZ225" s="104"/>
    </row>
    <row r="226" spans="1:104" s="80" customFormat="1" ht="19.350000000000001" hidden="1" customHeight="1" outlineLevel="1">
      <c r="A226" s="250"/>
      <c r="B226" s="250"/>
      <c r="C226" s="250"/>
      <c r="D226" s="266"/>
      <c r="E226" s="266"/>
      <c r="F226" s="266"/>
      <c r="G226" s="266"/>
      <c r="H226" s="266"/>
      <c r="I226" s="266"/>
      <c r="J226" s="217"/>
      <c r="K226" s="217"/>
      <c r="L226" s="217"/>
      <c r="M226" s="217"/>
      <c r="N226" s="217"/>
      <c r="O226" s="217"/>
      <c r="P226" s="217"/>
      <c r="Q226" s="317"/>
      <c r="S226" s="1"/>
      <c r="T226" s="1"/>
      <c r="U226" s="1"/>
      <c r="V226" s="1"/>
      <c r="W226" s="1"/>
      <c r="X226" s="1"/>
      <c r="Y226" s="1"/>
      <c r="Z226" s="1"/>
      <c r="AA226" s="1"/>
      <c r="AB226" s="1"/>
      <c r="AC226" s="1"/>
      <c r="AD226" s="1"/>
      <c r="AE226" s="1"/>
      <c r="AF226" s="1"/>
      <c r="AG226" s="72"/>
      <c r="AH226" s="3"/>
      <c r="AI226" s="1"/>
      <c r="AJ226" s="1"/>
      <c r="AK226" s="1"/>
      <c r="AL226" s="104"/>
      <c r="AM226" s="104"/>
      <c r="AN226" s="104"/>
      <c r="AO226" s="1"/>
      <c r="AP226" s="1"/>
      <c r="AQ226" s="1"/>
      <c r="AR226" s="1"/>
      <c r="AS226" s="1"/>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row>
    <row r="227" spans="1:104" s="80" customFormat="1" ht="19.350000000000001" hidden="1" customHeight="1" outlineLevel="1">
      <c r="A227" s="250"/>
      <c r="B227" s="250"/>
      <c r="C227" s="250"/>
      <c r="D227" s="266"/>
      <c r="E227" s="266"/>
      <c r="F227" s="266"/>
      <c r="G227" s="266"/>
      <c r="H227" s="266"/>
      <c r="I227" s="266"/>
      <c r="J227" s="217"/>
      <c r="K227" s="217"/>
      <c r="L227" s="217"/>
      <c r="M227" s="217"/>
      <c r="N227" s="217"/>
      <c r="O227" s="217"/>
      <c r="P227" s="217"/>
      <c r="Q227" s="317"/>
      <c r="S227" s="1"/>
      <c r="T227" s="1"/>
      <c r="U227" s="1"/>
      <c r="V227" s="1"/>
      <c r="W227" s="1"/>
      <c r="X227" s="1"/>
      <c r="Y227" s="1"/>
      <c r="Z227" s="1"/>
      <c r="AA227" s="1"/>
      <c r="AB227" s="1"/>
      <c r="AC227" s="1"/>
      <c r="AD227" s="1"/>
      <c r="AE227" s="1"/>
      <c r="AF227" s="1"/>
      <c r="AG227" s="72"/>
      <c r="AH227" s="3"/>
      <c r="AI227" s="1"/>
      <c r="AJ227" s="1"/>
      <c r="AK227" s="1"/>
      <c r="AL227" s="104"/>
      <c r="AM227" s="104"/>
      <c r="AN227" s="104"/>
      <c r="AO227" s="1"/>
      <c r="AP227" s="1"/>
      <c r="AQ227" s="1"/>
      <c r="AR227" s="1"/>
      <c r="AS227" s="1"/>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row>
    <row r="228" spans="1:104" s="80" customFormat="1" ht="19.350000000000001" hidden="1" customHeight="1" outlineLevel="1">
      <c r="A228" s="250"/>
      <c r="B228" s="250"/>
      <c r="C228" s="250"/>
      <c r="D228" s="266"/>
      <c r="E228" s="266"/>
      <c r="F228" s="266"/>
      <c r="G228" s="266"/>
      <c r="H228" s="266"/>
      <c r="I228" s="266"/>
      <c r="J228" s="217"/>
      <c r="K228" s="217"/>
      <c r="L228" s="217"/>
      <c r="M228" s="217"/>
      <c r="N228" s="217"/>
      <c r="O228" s="217"/>
      <c r="P228" s="217"/>
      <c r="Q228" s="317"/>
      <c r="S228" s="1"/>
      <c r="T228" s="1"/>
      <c r="U228" s="1"/>
      <c r="V228" s="1"/>
      <c r="W228" s="1"/>
      <c r="X228" s="1"/>
      <c r="Y228" s="1"/>
      <c r="Z228" s="1"/>
      <c r="AA228" s="1"/>
      <c r="AB228" s="1"/>
      <c r="AC228" s="1"/>
      <c r="AD228" s="1"/>
      <c r="AE228" s="1"/>
      <c r="AF228" s="1"/>
      <c r="AG228" s="72"/>
      <c r="AH228" s="3"/>
      <c r="AI228" s="1"/>
      <c r="AJ228" s="1"/>
      <c r="AK228" s="1"/>
      <c r="AL228" s="104"/>
      <c r="AM228" s="104"/>
      <c r="AN228" s="104"/>
      <c r="AO228" s="1"/>
      <c r="AP228" s="1"/>
      <c r="AQ228" s="1"/>
      <c r="AR228" s="1"/>
      <c r="AS228" s="1"/>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row>
    <row r="229" spans="1:104" s="80" customFormat="1" ht="19.350000000000001" hidden="1" customHeight="1" outlineLevel="1">
      <c r="A229" s="250"/>
      <c r="B229" s="250"/>
      <c r="C229" s="250"/>
      <c r="D229" s="266"/>
      <c r="E229" s="266"/>
      <c r="F229" s="266"/>
      <c r="G229" s="266"/>
      <c r="H229" s="266"/>
      <c r="I229" s="266"/>
      <c r="J229" s="217"/>
      <c r="K229" s="217"/>
      <c r="L229" s="217"/>
      <c r="M229" s="217"/>
      <c r="N229" s="217"/>
      <c r="O229" s="217"/>
      <c r="P229" s="217"/>
      <c r="Q229" s="317"/>
      <c r="S229" s="1"/>
      <c r="T229" s="1"/>
      <c r="U229" s="1"/>
      <c r="V229" s="1"/>
      <c r="W229" s="1"/>
      <c r="X229" s="1"/>
      <c r="Y229" s="1"/>
      <c r="Z229" s="1"/>
      <c r="AA229" s="1"/>
      <c r="AB229" s="1"/>
      <c r="AC229" s="1"/>
      <c r="AD229" s="1"/>
      <c r="AE229" s="1"/>
      <c r="AF229" s="1"/>
      <c r="AG229" s="72"/>
      <c r="AH229" s="3"/>
      <c r="AI229" s="1"/>
      <c r="AJ229" s="1"/>
      <c r="AK229" s="1"/>
      <c r="AL229" s="104"/>
      <c r="AM229" s="104"/>
      <c r="AN229" s="104"/>
      <c r="AO229" s="1"/>
      <c r="AP229" s="1"/>
      <c r="AQ229" s="1"/>
      <c r="AR229" s="1"/>
      <c r="AS229" s="1"/>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row>
    <row r="230" spans="1:104" s="80" customFormat="1" ht="19.350000000000001" hidden="1" customHeight="1" outlineLevel="1">
      <c r="A230" s="250"/>
      <c r="B230" s="250"/>
      <c r="C230" s="250"/>
      <c r="D230" s="266"/>
      <c r="E230" s="266"/>
      <c r="F230" s="266"/>
      <c r="G230" s="266"/>
      <c r="H230" s="266"/>
      <c r="I230" s="266"/>
      <c r="J230" s="217"/>
      <c r="K230" s="217"/>
      <c r="L230" s="217"/>
      <c r="M230" s="217"/>
      <c r="N230" s="217"/>
      <c r="O230" s="217"/>
      <c r="P230" s="217"/>
      <c r="Q230" s="317"/>
      <c r="S230" s="1"/>
      <c r="T230" s="1"/>
      <c r="U230" s="1"/>
      <c r="V230" s="1"/>
      <c r="W230" s="1"/>
      <c r="X230" s="1"/>
      <c r="Y230" s="1"/>
      <c r="Z230" s="1"/>
      <c r="AA230" s="1"/>
      <c r="AB230" s="1"/>
      <c r="AC230" s="1"/>
      <c r="AD230" s="1"/>
      <c r="AE230" s="1"/>
      <c r="AF230" s="1"/>
      <c r="AG230" s="72"/>
      <c r="AH230" s="3"/>
      <c r="AI230" s="1"/>
      <c r="AJ230" s="1"/>
      <c r="AK230" s="1"/>
      <c r="AL230" s="104"/>
      <c r="AM230" s="104"/>
      <c r="AN230" s="104"/>
      <c r="AO230" s="1"/>
      <c r="AP230" s="1"/>
      <c r="AQ230" s="1"/>
      <c r="AR230" s="1"/>
      <c r="AS230" s="1"/>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row>
    <row r="231" spans="1:104" s="80" customFormat="1" ht="19.350000000000001" hidden="1" customHeight="1" outlineLevel="1">
      <c r="A231" s="250"/>
      <c r="B231" s="250"/>
      <c r="C231" s="250"/>
      <c r="D231" s="266"/>
      <c r="E231" s="266"/>
      <c r="F231" s="266"/>
      <c r="G231" s="266"/>
      <c r="H231" s="266"/>
      <c r="I231" s="266"/>
      <c r="J231" s="217"/>
      <c r="K231" s="217"/>
      <c r="L231" s="217"/>
      <c r="M231" s="217"/>
      <c r="N231" s="217"/>
      <c r="O231" s="217"/>
      <c r="P231" s="217"/>
      <c r="Q231" s="317"/>
      <c r="S231" s="1"/>
      <c r="T231" s="1"/>
      <c r="U231" s="1"/>
      <c r="V231" s="1"/>
      <c r="W231" s="1"/>
      <c r="X231" s="1"/>
      <c r="Y231" s="1"/>
      <c r="Z231" s="1"/>
      <c r="AA231" s="1"/>
      <c r="AB231" s="1"/>
      <c r="AC231" s="1"/>
      <c r="AD231" s="1"/>
      <c r="AE231" s="1"/>
      <c r="AF231" s="1"/>
      <c r="AG231" s="72"/>
      <c r="AH231" s="3"/>
      <c r="AI231" s="1"/>
      <c r="AJ231" s="1"/>
      <c r="AK231" s="1"/>
      <c r="AL231" s="104"/>
      <c r="AM231" s="104"/>
      <c r="AN231" s="104"/>
      <c r="AO231" s="1"/>
      <c r="AP231" s="1"/>
      <c r="AQ231" s="1"/>
      <c r="AR231" s="1"/>
      <c r="AS231" s="1"/>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row>
    <row r="232" spans="1:104" s="80" customFormat="1" ht="19.350000000000001" hidden="1" customHeight="1" outlineLevel="1">
      <c r="A232" s="250"/>
      <c r="B232" s="250"/>
      <c r="C232" s="250"/>
      <c r="D232" s="266"/>
      <c r="E232" s="266"/>
      <c r="F232" s="266"/>
      <c r="G232" s="266"/>
      <c r="H232" s="266"/>
      <c r="I232" s="266"/>
      <c r="J232" s="217"/>
      <c r="K232" s="217"/>
      <c r="L232" s="217"/>
      <c r="M232" s="217"/>
      <c r="N232" s="217"/>
      <c r="O232" s="217"/>
      <c r="P232" s="217"/>
      <c r="Q232" s="317"/>
      <c r="S232" s="1"/>
      <c r="T232" s="1"/>
      <c r="U232" s="1"/>
      <c r="V232" s="1"/>
      <c r="W232" s="1"/>
      <c r="X232" s="1"/>
      <c r="Y232" s="1"/>
      <c r="Z232" s="1"/>
      <c r="AA232" s="1"/>
      <c r="AB232" s="1"/>
      <c r="AC232" s="1"/>
      <c r="AD232" s="1"/>
      <c r="AE232" s="1"/>
      <c r="AF232" s="1"/>
      <c r="AG232" s="72"/>
      <c r="AH232" s="3"/>
      <c r="AI232" s="1"/>
      <c r="AJ232" s="1"/>
      <c r="AK232" s="1"/>
      <c r="AL232" s="104"/>
      <c r="AM232" s="104"/>
      <c r="AN232" s="104"/>
      <c r="AO232" s="1"/>
      <c r="AP232" s="1"/>
      <c r="AQ232" s="1"/>
      <c r="AR232" s="1"/>
      <c r="AS232" s="1"/>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row>
    <row r="233" spans="1:104" s="80" customFormat="1" ht="19.350000000000001" hidden="1" customHeight="1" outlineLevel="1">
      <c r="A233" s="250"/>
      <c r="B233" s="250"/>
      <c r="C233" s="250"/>
      <c r="D233" s="266"/>
      <c r="E233" s="266"/>
      <c r="F233" s="266"/>
      <c r="G233" s="266"/>
      <c r="H233" s="266"/>
      <c r="I233" s="266"/>
      <c r="J233" s="217"/>
      <c r="K233" s="217"/>
      <c r="L233" s="217"/>
      <c r="M233" s="217"/>
      <c r="N233" s="217"/>
      <c r="O233" s="217"/>
      <c r="P233" s="217"/>
      <c r="Q233" s="317"/>
      <c r="S233" s="1"/>
      <c r="T233" s="1"/>
      <c r="U233" s="1"/>
      <c r="V233" s="1"/>
      <c r="W233" s="1"/>
      <c r="X233" s="1"/>
      <c r="Y233" s="1"/>
      <c r="Z233" s="1"/>
      <c r="AA233" s="1"/>
      <c r="AB233" s="1"/>
      <c r="AC233" s="1"/>
      <c r="AD233" s="1"/>
      <c r="AE233" s="1"/>
      <c r="AF233" s="1"/>
      <c r="AG233" s="72"/>
      <c r="AH233" s="3"/>
      <c r="AI233" s="1"/>
      <c r="AJ233" s="1"/>
      <c r="AK233" s="1"/>
      <c r="AL233" s="104"/>
      <c r="AM233" s="104"/>
      <c r="AN233" s="104"/>
      <c r="AO233" s="1"/>
      <c r="AP233" s="1"/>
      <c r="AQ233" s="1"/>
      <c r="AR233" s="1"/>
      <c r="AS233" s="1"/>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row>
    <row r="234" spans="1:104" s="80" customFormat="1" ht="19.350000000000001" hidden="1" customHeight="1" outlineLevel="1">
      <c r="A234" s="250"/>
      <c r="B234" s="250"/>
      <c r="C234" s="250"/>
      <c r="D234" s="266"/>
      <c r="E234" s="266"/>
      <c r="F234" s="266"/>
      <c r="G234" s="266"/>
      <c r="H234" s="266"/>
      <c r="I234" s="266"/>
      <c r="J234" s="217"/>
      <c r="K234" s="217"/>
      <c r="L234" s="217"/>
      <c r="M234" s="217"/>
      <c r="N234" s="217"/>
      <c r="O234" s="217"/>
      <c r="P234" s="217"/>
      <c r="Q234" s="317"/>
      <c r="S234" s="1"/>
      <c r="T234" s="1"/>
      <c r="U234" s="1"/>
      <c r="V234" s="1"/>
      <c r="W234" s="1"/>
      <c r="X234" s="1"/>
      <c r="Y234" s="1"/>
      <c r="Z234" s="1"/>
      <c r="AA234" s="1"/>
      <c r="AB234" s="1"/>
      <c r="AC234" s="1"/>
      <c r="AD234" s="1"/>
      <c r="AE234" s="1"/>
      <c r="AF234" s="1"/>
      <c r="AG234" s="72"/>
      <c r="AH234" s="3"/>
      <c r="AI234" s="1"/>
      <c r="AJ234" s="1"/>
      <c r="AK234" s="1"/>
      <c r="AL234" s="104"/>
      <c r="AM234" s="104"/>
      <c r="AN234" s="104"/>
      <c r="AO234" s="1"/>
      <c r="AP234" s="1"/>
      <c r="AQ234" s="1"/>
      <c r="AR234" s="1"/>
      <c r="AS234" s="1"/>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row>
    <row r="235" spans="1:104" s="80" customFormat="1" ht="19.350000000000001" hidden="1" customHeight="1" outlineLevel="1">
      <c r="A235" s="250"/>
      <c r="B235" s="250"/>
      <c r="C235" s="250"/>
      <c r="D235" s="266"/>
      <c r="E235" s="266"/>
      <c r="F235" s="266"/>
      <c r="G235" s="266"/>
      <c r="H235" s="266"/>
      <c r="I235" s="266"/>
      <c r="J235" s="217"/>
      <c r="K235" s="217"/>
      <c r="L235" s="217"/>
      <c r="M235" s="217"/>
      <c r="N235" s="217"/>
      <c r="O235" s="217"/>
      <c r="P235" s="217"/>
      <c r="Q235" s="317"/>
      <c r="S235" s="1"/>
      <c r="T235" s="1"/>
      <c r="U235" s="1"/>
      <c r="V235" s="1"/>
      <c r="W235" s="1"/>
      <c r="X235" s="1"/>
      <c r="Y235" s="1"/>
      <c r="Z235" s="1"/>
      <c r="AA235" s="1"/>
      <c r="AB235" s="1"/>
      <c r="AC235" s="1"/>
      <c r="AD235" s="1"/>
      <c r="AE235" s="1"/>
      <c r="AF235" s="1"/>
      <c r="AG235" s="72"/>
      <c r="AH235" s="3"/>
      <c r="AI235" s="1"/>
      <c r="AJ235" s="1"/>
      <c r="AK235" s="1"/>
      <c r="AL235" s="104"/>
      <c r="AM235" s="104"/>
      <c r="AN235" s="104"/>
      <c r="AO235" s="1"/>
      <c r="AP235" s="1"/>
      <c r="AQ235" s="1"/>
      <c r="AR235" s="1"/>
      <c r="AS235" s="1"/>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row>
    <row r="236" spans="1:104" s="80" customFormat="1" ht="19.350000000000001" hidden="1" customHeight="1" outlineLevel="1">
      <c r="A236" s="250"/>
      <c r="B236" s="250"/>
      <c r="C236" s="250"/>
      <c r="D236" s="266"/>
      <c r="E236" s="266"/>
      <c r="F236" s="266"/>
      <c r="G236" s="266"/>
      <c r="H236" s="266"/>
      <c r="I236" s="266"/>
      <c r="J236" s="217"/>
      <c r="K236" s="217"/>
      <c r="L236" s="217"/>
      <c r="M236" s="217"/>
      <c r="N236" s="217"/>
      <c r="O236" s="217"/>
      <c r="P236" s="217"/>
      <c r="Q236" s="317"/>
      <c r="S236" s="1"/>
      <c r="T236" s="1"/>
      <c r="U236" s="1"/>
      <c r="V236" s="1"/>
      <c r="W236" s="1"/>
      <c r="X236" s="1"/>
      <c r="Y236" s="1"/>
      <c r="Z236" s="1"/>
      <c r="AA236" s="1"/>
      <c r="AB236" s="1"/>
      <c r="AC236" s="1"/>
      <c r="AD236" s="1"/>
      <c r="AE236" s="1"/>
      <c r="AF236" s="1"/>
      <c r="AG236" s="72"/>
      <c r="AH236" s="3"/>
      <c r="AI236" s="1"/>
      <c r="AJ236" s="1"/>
      <c r="AK236" s="1"/>
      <c r="AL236" s="104"/>
      <c r="AM236" s="104"/>
      <c r="AN236" s="104"/>
      <c r="AO236" s="1"/>
      <c r="AP236" s="1"/>
      <c r="AQ236" s="1"/>
      <c r="AR236" s="1"/>
      <c r="AS236" s="1"/>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c r="BQ236" s="104"/>
      <c r="BR236" s="104"/>
      <c r="BS236" s="104"/>
      <c r="BT236" s="104"/>
      <c r="BU236" s="104"/>
      <c r="BV236" s="104"/>
      <c r="BW236" s="104"/>
      <c r="BX236" s="104"/>
      <c r="BY236" s="104"/>
      <c r="BZ236" s="104"/>
      <c r="CA236" s="104"/>
      <c r="CB236" s="104"/>
      <c r="CC236" s="104"/>
      <c r="CD236" s="104"/>
      <c r="CE236" s="104"/>
      <c r="CF236" s="104"/>
      <c r="CG236" s="104"/>
      <c r="CH236" s="104"/>
      <c r="CI236" s="104"/>
      <c r="CJ236" s="104"/>
      <c r="CK236" s="104"/>
      <c r="CL236" s="104"/>
      <c r="CM236" s="104"/>
      <c r="CN236" s="104"/>
      <c r="CO236" s="104"/>
      <c r="CP236" s="104"/>
      <c r="CQ236" s="104"/>
      <c r="CR236" s="104"/>
      <c r="CS236" s="104"/>
      <c r="CT236" s="104"/>
      <c r="CU236" s="104"/>
      <c r="CV236" s="104"/>
      <c r="CW236" s="104"/>
      <c r="CX236" s="104"/>
      <c r="CY236" s="104"/>
      <c r="CZ236" s="104"/>
    </row>
    <row r="237" spans="1:104" s="80" customFormat="1" ht="19.350000000000001" hidden="1" customHeight="1" outlineLevel="1">
      <c r="A237" s="250"/>
      <c r="B237" s="250"/>
      <c r="C237" s="250"/>
      <c r="D237" s="266"/>
      <c r="E237" s="266"/>
      <c r="F237" s="266"/>
      <c r="G237" s="266"/>
      <c r="H237" s="266"/>
      <c r="I237" s="266"/>
      <c r="J237" s="217"/>
      <c r="K237" s="217"/>
      <c r="L237" s="217"/>
      <c r="M237" s="217"/>
      <c r="N237" s="217"/>
      <c r="O237" s="217"/>
      <c r="P237" s="217"/>
      <c r="Q237" s="317"/>
      <c r="S237" s="1"/>
      <c r="T237" s="1"/>
      <c r="U237" s="1"/>
      <c r="V237" s="1"/>
      <c r="W237" s="1"/>
      <c r="X237" s="1"/>
      <c r="Y237" s="1"/>
      <c r="Z237" s="1"/>
      <c r="AA237" s="1"/>
      <c r="AB237" s="1"/>
      <c r="AC237" s="1"/>
      <c r="AD237" s="1"/>
      <c r="AE237" s="1"/>
      <c r="AF237" s="1"/>
      <c r="AG237" s="72"/>
      <c r="AH237" s="3"/>
      <c r="AI237" s="1"/>
      <c r="AJ237" s="1"/>
      <c r="AK237" s="1"/>
      <c r="AL237" s="104"/>
      <c r="AM237" s="104"/>
      <c r="AN237" s="104"/>
      <c r="AO237" s="1"/>
      <c r="AP237" s="1"/>
      <c r="AQ237" s="1"/>
      <c r="AR237" s="1"/>
      <c r="AS237" s="1"/>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104"/>
      <c r="CF237" s="104"/>
      <c r="CG237" s="104"/>
      <c r="CH237" s="104"/>
      <c r="CI237" s="104"/>
      <c r="CJ237" s="104"/>
      <c r="CK237" s="104"/>
      <c r="CL237" s="104"/>
      <c r="CM237" s="104"/>
      <c r="CN237" s="104"/>
      <c r="CO237" s="104"/>
      <c r="CP237" s="104"/>
      <c r="CQ237" s="104"/>
      <c r="CR237" s="104"/>
      <c r="CS237" s="104"/>
      <c r="CT237" s="104"/>
      <c r="CU237" s="104"/>
      <c r="CV237" s="104"/>
      <c r="CW237" s="104"/>
      <c r="CX237" s="104"/>
      <c r="CY237" s="104"/>
      <c r="CZ237" s="104"/>
    </row>
    <row r="238" spans="1:104" s="80" customFormat="1" ht="19.350000000000001" hidden="1" customHeight="1" outlineLevel="1">
      <c r="A238" s="250"/>
      <c r="B238" s="250"/>
      <c r="C238" s="250"/>
      <c r="D238" s="266"/>
      <c r="E238" s="266"/>
      <c r="F238" s="266"/>
      <c r="G238" s="266"/>
      <c r="H238" s="266"/>
      <c r="I238" s="266"/>
      <c r="J238" s="217"/>
      <c r="K238" s="217"/>
      <c r="L238" s="217"/>
      <c r="M238" s="217"/>
      <c r="N238" s="217"/>
      <c r="O238" s="217"/>
      <c r="P238" s="217"/>
      <c r="Q238" s="317"/>
      <c r="S238" s="1"/>
      <c r="T238" s="1"/>
      <c r="U238" s="1"/>
      <c r="V238" s="1"/>
      <c r="W238" s="1"/>
      <c r="X238" s="1"/>
      <c r="Y238" s="1"/>
      <c r="Z238" s="1"/>
      <c r="AA238" s="1"/>
      <c r="AB238" s="1"/>
      <c r="AC238" s="1"/>
      <c r="AD238" s="1"/>
      <c r="AE238" s="1"/>
      <c r="AF238" s="1"/>
      <c r="AG238" s="72"/>
      <c r="AH238" s="3"/>
      <c r="AI238" s="1"/>
      <c r="AJ238" s="1"/>
      <c r="AK238" s="1"/>
      <c r="AL238" s="104"/>
      <c r="AM238" s="104"/>
      <c r="AN238" s="104"/>
      <c r="AO238" s="1"/>
      <c r="AP238" s="1"/>
      <c r="AQ238" s="1"/>
      <c r="AR238" s="1"/>
      <c r="AS238" s="1"/>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104"/>
      <c r="CF238" s="104"/>
      <c r="CG238" s="104"/>
      <c r="CH238" s="104"/>
      <c r="CI238" s="104"/>
      <c r="CJ238" s="104"/>
      <c r="CK238" s="104"/>
      <c r="CL238" s="104"/>
      <c r="CM238" s="104"/>
      <c r="CN238" s="104"/>
      <c r="CO238" s="104"/>
      <c r="CP238" s="104"/>
      <c r="CQ238" s="104"/>
      <c r="CR238" s="104"/>
      <c r="CS238" s="104"/>
      <c r="CT238" s="104"/>
      <c r="CU238" s="104"/>
      <c r="CV238" s="104"/>
      <c r="CW238" s="104"/>
      <c r="CX238" s="104"/>
      <c r="CY238" s="104"/>
      <c r="CZ238" s="104"/>
    </row>
    <row r="239" spans="1:104" s="80" customFormat="1" ht="19.350000000000001" hidden="1" customHeight="1" outlineLevel="1">
      <c r="A239" s="250"/>
      <c r="B239" s="250"/>
      <c r="C239" s="250"/>
      <c r="D239" s="266"/>
      <c r="E239" s="266"/>
      <c r="F239" s="266"/>
      <c r="G239" s="266"/>
      <c r="H239" s="266"/>
      <c r="I239" s="266"/>
      <c r="J239" s="217"/>
      <c r="K239" s="217"/>
      <c r="L239" s="217"/>
      <c r="M239" s="217"/>
      <c r="N239" s="217"/>
      <c r="O239" s="217"/>
      <c r="P239" s="217"/>
      <c r="Q239" s="317"/>
      <c r="S239" s="1"/>
      <c r="T239" s="1"/>
      <c r="U239" s="1"/>
      <c r="V239" s="1"/>
      <c r="W239" s="1"/>
      <c r="X239" s="1"/>
      <c r="Y239" s="1"/>
      <c r="Z239" s="1"/>
      <c r="AA239" s="1"/>
      <c r="AB239" s="1"/>
      <c r="AC239" s="1"/>
      <c r="AD239" s="1"/>
      <c r="AE239" s="1"/>
      <c r="AF239" s="1"/>
      <c r="AG239" s="72"/>
      <c r="AH239" s="3"/>
      <c r="AI239" s="1"/>
      <c r="AJ239" s="1"/>
      <c r="AK239" s="1"/>
      <c r="AL239" s="104"/>
      <c r="AM239" s="104"/>
      <c r="AN239" s="104"/>
      <c r="AO239" s="1"/>
      <c r="AP239" s="1"/>
      <c r="AQ239" s="1"/>
      <c r="AR239" s="1"/>
      <c r="AS239" s="1"/>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c r="BQ239" s="104"/>
      <c r="BR239" s="104"/>
      <c r="BS239" s="104"/>
      <c r="BT239" s="104"/>
      <c r="BU239" s="104"/>
      <c r="BV239" s="104"/>
      <c r="BW239" s="104"/>
      <c r="BX239" s="104"/>
      <c r="BY239" s="104"/>
      <c r="BZ239" s="104"/>
      <c r="CA239" s="104"/>
      <c r="CB239" s="104"/>
      <c r="CC239" s="104"/>
      <c r="CD239" s="104"/>
      <c r="CE239" s="104"/>
      <c r="CF239" s="104"/>
      <c r="CG239" s="104"/>
      <c r="CH239" s="104"/>
      <c r="CI239" s="104"/>
      <c r="CJ239" s="104"/>
      <c r="CK239" s="104"/>
      <c r="CL239" s="104"/>
      <c r="CM239" s="104"/>
      <c r="CN239" s="104"/>
      <c r="CO239" s="104"/>
      <c r="CP239" s="104"/>
      <c r="CQ239" s="104"/>
      <c r="CR239" s="104"/>
      <c r="CS239" s="104"/>
      <c r="CT239" s="104"/>
      <c r="CU239" s="104"/>
      <c r="CV239" s="104"/>
      <c r="CW239" s="104"/>
      <c r="CX239" s="104"/>
      <c r="CY239" s="104"/>
      <c r="CZ239" s="104"/>
    </row>
    <row r="240" spans="1:104" s="80" customFormat="1" ht="19.350000000000001" hidden="1" customHeight="1" outlineLevel="1">
      <c r="A240" s="250"/>
      <c r="B240" s="250"/>
      <c r="C240" s="250"/>
      <c r="D240" s="266"/>
      <c r="E240" s="266"/>
      <c r="F240" s="266"/>
      <c r="G240" s="266"/>
      <c r="H240" s="266"/>
      <c r="I240" s="266"/>
      <c r="J240" s="217"/>
      <c r="K240" s="217"/>
      <c r="L240" s="217"/>
      <c r="M240" s="217"/>
      <c r="N240" s="217"/>
      <c r="O240" s="217"/>
      <c r="P240" s="217"/>
      <c r="Q240" s="317"/>
      <c r="S240" s="1"/>
      <c r="T240" s="1"/>
      <c r="U240" s="1"/>
      <c r="V240" s="1"/>
      <c r="W240" s="1"/>
      <c r="X240" s="1"/>
      <c r="Y240" s="1"/>
      <c r="Z240" s="1"/>
      <c r="AA240" s="1"/>
      <c r="AB240" s="1"/>
      <c r="AC240" s="1"/>
      <c r="AD240" s="1"/>
      <c r="AE240" s="1"/>
      <c r="AF240" s="1"/>
      <c r="AG240" s="72"/>
      <c r="AH240" s="3"/>
      <c r="AI240" s="1"/>
      <c r="AJ240" s="1"/>
      <c r="AK240" s="1"/>
      <c r="AL240" s="104"/>
      <c r="AM240" s="104"/>
      <c r="AN240" s="104"/>
      <c r="AO240" s="1"/>
      <c r="AP240" s="1"/>
      <c r="AQ240" s="1"/>
      <c r="AR240" s="1"/>
      <c r="AS240" s="1"/>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c r="BQ240" s="104"/>
      <c r="BR240" s="104"/>
      <c r="BS240" s="104"/>
      <c r="BT240" s="104"/>
      <c r="BU240" s="104"/>
      <c r="BV240" s="104"/>
      <c r="BW240" s="104"/>
      <c r="BX240" s="104"/>
      <c r="BY240" s="104"/>
      <c r="BZ240" s="104"/>
      <c r="CA240" s="104"/>
      <c r="CB240" s="104"/>
      <c r="CC240" s="104"/>
      <c r="CD240" s="104"/>
      <c r="CE240" s="104"/>
      <c r="CF240" s="104"/>
      <c r="CG240" s="104"/>
      <c r="CH240" s="104"/>
      <c r="CI240" s="104"/>
      <c r="CJ240" s="104"/>
      <c r="CK240" s="104"/>
      <c r="CL240" s="104"/>
      <c r="CM240" s="104"/>
      <c r="CN240" s="104"/>
      <c r="CO240" s="104"/>
      <c r="CP240" s="104"/>
      <c r="CQ240" s="104"/>
      <c r="CR240" s="104"/>
      <c r="CS240" s="104"/>
      <c r="CT240" s="104"/>
      <c r="CU240" s="104"/>
      <c r="CV240" s="104"/>
      <c r="CW240" s="104"/>
      <c r="CX240" s="104"/>
      <c r="CY240" s="104"/>
      <c r="CZ240" s="104"/>
    </row>
    <row r="241" spans="1:104" s="80" customFormat="1" ht="19.350000000000001" hidden="1" customHeight="1" outlineLevel="1">
      <c r="A241" s="250"/>
      <c r="B241" s="250"/>
      <c r="C241" s="250"/>
      <c r="D241" s="266"/>
      <c r="E241" s="266"/>
      <c r="F241" s="266"/>
      <c r="G241" s="266"/>
      <c r="H241" s="266"/>
      <c r="I241" s="266"/>
      <c r="J241" s="217"/>
      <c r="K241" s="217"/>
      <c r="L241" s="217"/>
      <c r="M241" s="217"/>
      <c r="N241" s="217"/>
      <c r="O241" s="217"/>
      <c r="P241" s="217"/>
      <c r="Q241" s="317"/>
      <c r="S241" s="1"/>
      <c r="T241" s="1"/>
      <c r="U241" s="1"/>
      <c r="V241" s="1"/>
      <c r="W241" s="1"/>
      <c r="X241" s="1"/>
      <c r="Y241" s="1"/>
      <c r="Z241" s="1"/>
      <c r="AA241" s="1"/>
      <c r="AB241" s="1"/>
      <c r="AC241" s="1"/>
      <c r="AD241" s="1"/>
      <c r="AE241" s="1"/>
      <c r="AF241" s="1"/>
      <c r="AG241" s="72"/>
      <c r="AH241" s="3"/>
      <c r="AI241" s="1"/>
      <c r="AJ241" s="1"/>
      <c r="AK241" s="1"/>
      <c r="AL241" s="104"/>
      <c r="AM241" s="104"/>
      <c r="AN241" s="104"/>
      <c r="AO241" s="1"/>
      <c r="AP241" s="1"/>
      <c r="AQ241" s="1"/>
      <c r="AR241" s="1"/>
      <c r="AS241" s="1"/>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c r="BQ241" s="104"/>
      <c r="BR241" s="104"/>
      <c r="BS241" s="104"/>
      <c r="BT241" s="104"/>
      <c r="BU241" s="104"/>
      <c r="BV241" s="104"/>
      <c r="BW241" s="104"/>
      <c r="BX241" s="104"/>
      <c r="BY241" s="104"/>
      <c r="BZ241" s="104"/>
      <c r="CA241" s="104"/>
      <c r="CB241" s="104"/>
      <c r="CC241" s="104"/>
      <c r="CD241" s="104"/>
      <c r="CE241" s="104"/>
      <c r="CF241" s="104"/>
      <c r="CG241" s="104"/>
      <c r="CH241" s="104"/>
      <c r="CI241" s="104"/>
      <c r="CJ241" s="104"/>
      <c r="CK241" s="104"/>
      <c r="CL241" s="104"/>
      <c r="CM241" s="104"/>
      <c r="CN241" s="104"/>
      <c r="CO241" s="104"/>
      <c r="CP241" s="104"/>
      <c r="CQ241" s="104"/>
      <c r="CR241" s="104"/>
      <c r="CS241" s="104"/>
      <c r="CT241" s="104"/>
      <c r="CU241" s="104"/>
      <c r="CV241" s="104"/>
      <c r="CW241" s="104"/>
      <c r="CX241" s="104"/>
      <c r="CY241" s="104"/>
      <c r="CZ241" s="104"/>
    </row>
    <row r="242" spans="1:104" s="80" customFormat="1" ht="19.350000000000001" hidden="1" customHeight="1" outlineLevel="1">
      <c r="A242" s="250"/>
      <c r="B242" s="250"/>
      <c r="C242" s="250"/>
      <c r="D242" s="266"/>
      <c r="E242" s="266"/>
      <c r="F242" s="266"/>
      <c r="G242" s="266"/>
      <c r="H242" s="266"/>
      <c r="I242" s="266"/>
      <c r="J242" s="217"/>
      <c r="K242" s="217"/>
      <c r="L242" s="217"/>
      <c r="M242" s="217"/>
      <c r="N242" s="217"/>
      <c r="O242" s="217"/>
      <c r="P242" s="217"/>
      <c r="Q242" s="317"/>
      <c r="S242" s="1"/>
      <c r="T242" s="1"/>
      <c r="U242" s="1"/>
      <c r="V242" s="1"/>
      <c r="W242" s="1"/>
      <c r="X242" s="1"/>
      <c r="Y242" s="1"/>
      <c r="Z242" s="1"/>
      <c r="AA242" s="1"/>
      <c r="AB242" s="1"/>
      <c r="AC242" s="1"/>
      <c r="AD242" s="1"/>
      <c r="AE242" s="1"/>
      <c r="AF242" s="1"/>
      <c r="AG242" s="72"/>
      <c r="AH242" s="3"/>
      <c r="AI242" s="1"/>
      <c r="AJ242" s="1"/>
      <c r="AK242" s="1"/>
      <c r="AL242" s="104"/>
      <c r="AM242" s="104"/>
      <c r="AN242" s="104"/>
      <c r="AO242" s="1"/>
      <c r="AP242" s="1"/>
      <c r="AQ242" s="1"/>
      <c r="AR242" s="1"/>
      <c r="AS242" s="1"/>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c r="BQ242" s="104"/>
      <c r="BR242" s="104"/>
      <c r="BS242" s="104"/>
      <c r="BT242" s="104"/>
      <c r="BU242" s="104"/>
      <c r="BV242" s="104"/>
      <c r="BW242" s="104"/>
      <c r="BX242" s="104"/>
      <c r="BY242" s="104"/>
      <c r="BZ242" s="104"/>
      <c r="CA242" s="104"/>
      <c r="CB242" s="104"/>
      <c r="CC242" s="104"/>
      <c r="CD242" s="104"/>
      <c r="CE242" s="104"/>
      <c r="CF242" s="104"/>
      <c r="CG242" s="104"/>
      <c r="CH242" s="104"/>
      <c r="CI242" s="104"/>
      <c r="CJ242" s="104"/>
      <c r="CK242" s="104"/>
      <c r="CL242" s="104"/>
      <c r="CM242" s="104"/>
      <c r="CN242" s="104"/>
      <c r="CO242" s="104"/>
      <c r="CP242" s="104"/>
      <c r="CQ242" s="104"/>
      <c r="CR242" s="104"/>
      <c r="CS242" s="104"/>
      <c r="CT242" s="104"/>
      <c r="CU242" s="104"/>
      <c r="CV242" s="104"/>
      <c r="CW242" s="104"/>
      <c r="CX242" s="104"/>
      <c r="CY242" s="104"/>
      <c r="CZ242" s="104"/>
    </row>
    <row r="243" spans="1:104" s="80" customFormat="1" ht="19.350000000000001" hidden="1" customHeight="1" outlineLevel="1">
      <c r="A243" s="250"/>
      <c r="B243" s="250"/>
      <c r="C243" s="250"/>
      <c r="D243" s="266"/>
      <c r="E243" s="266"/>
      <c r="F243" s="266"/>
      <c r="G243" s="266"/>
      <c r="H243" s="266"/>
      <c r="I243" s="266"/>
      <c r="J243" s="217"/>
      <c r="K243" s="217"/>
      <c r="L243" s="217"/>
      <c r="M243" s="217"/>
      <c r="N243" s="217"/>
      <c r="O243" s="217"/>
      <c r="P243" s="217"/>
      <c r="Q243" s="317"/>
      <c r="S243" s="1"/>
      <c r="T243" s="1"/>
      <c r="U243" s="1"/>
      <c r="V243" s="1"/>
      <c r="W243" s="1"/>
      <c r="X243" s="1"/>
      <c r="Y243" s="1"/>
      <c r="Z243" s="1"/>
      <c r="AA243" s="1"/>
      <c r="AB243" s="1"/>
      <c r="AC243" s="1"/>
      <c r="AD243" s="1"/>
      <c r="AE243" s="1"/>
      <c r="AF243" s="1"/>
      <c r="AG243" s="72"/>
      <c r="AH243" s="3"/>
      <c r="AI243" s="1"/>
      <c r="AJ243" s="1"/>
      <c r="AK243" s="1"/>
      <c r="AL243" s="104"/>
      <c r="AM243" s="104"/>
      <c r="AN243" s="104"/>
      <c r="AO243" s="1"/>
      <c r="AP243" s="1"/>
      <c r="AQ243" s="1"/>
      <c r="AR243" s="1"/>
      <c r="AS243" s="1"/>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c r="BQ243" s="104"/>
      <c r="BR243" s="104"/>
      <c r="BS243" s="104"/>
      <c r="BT243" s="104"/>
      <c r="BU243" s="104"/>
      <c r="BV243" s="104"/>
      <c r="BW243" s="104"/>
      <c r="BX243" s="104"/>
      <c r="BY243" s="104"/>
      <c r="BZ243" s="104"/>
      <c r="CA243" s="104"/>
      <c r="CB243" s="104"/>
      <c r="CC243" s="104"/>
      <c r="CD243" s="104"/>
      <c r="CE243" s="104"/>
      <c r="CF243" s="104"/>
      <c r="CG243" s="104"/>
      <c r="CH243" s="104"/>
      <c r="CI243" s="104"/>
      <c r="CJ243" s="104"/>
      <c r="CK243" s="104"/>
      <c r="CL243" s="104"/>
      <c r="CM243" s="104"/>
      <c r="CN243" s="104"/>
      <c r="CO243" s="104"/>
      <c r="CP243" s="104"/>
      <c r="CQ243" s="104"/>
      <c r="CR243" s="104"/>
      <c r="CS243" s="104"/>
      <c r="CT243" s="104"/>
      <c r="CU243" s="104"/>
      <c r="CV243" s="104"/>
      <c r="CW243" s="104"/>
      <c r="CX243" s="104"/>
      <c r="CY243" s="104"/>
      <c r="CZ243" s="104"/>
    </row>
    <row r="244" spans="1:104" s="80" customFormat="1" ht="19.350000000000001" hidden="1" customHeight="1" outlineLevel="1">
      <c r="A244" s="250"/>
      <c r="B244" s="250"/>
      <c r="C244" s="250"/>
      <c r="D244" s="266"/>
      <c r="E244" s="266"/>
      <c r="F244" s="266"/>
      <c r="G244" s="266"/>
      <c r="H244" s="266"/>
      <c r="I244" s="266"/>
      <c r="J244" s="217"/>
      <c r="K244" s="217"/>
      <c r="L244" s="217"/>
      <c r="M244" s="217"/>
      <c r="N244" s="217"/>
      <c r="O244" s="217"/>
      <c r="P244" s="217"/>
      <c r="Q244" s="317"/>
      <c r="S244" s="1"/>
      <c r="T244" s="1"/>
      <c r="U244" s="1"/>
      <c r="V244" s="1"/>
      <c r="W244" s="1"/>
      <c r="X244" s="1"/>
      <c r="Y244" s="1"/>
      <c r="Z244" s="1"/>
      <c r="AA244" s="1"/>
      <c r="AB244" s="1"/>
      <c r="AC244" s="1"/>
      <c r="AD244" s="1"/>
      <c r="AE244" s="1"/>
      <c r="AF244" s="1"/>
      <c r="AG244" s="72"/>
      <c r="AH244" s="3"/>
      <c r="AI244" s="1"/>
      <c r="AJ244" s="1"/>
      <c r="AK244" s="1"/>
      <c r="AL244" s="104"/>
      <c r="AM244" s="104"/>
      <c r="AN244" s="104"/>
      <c r="AO244" s="1"/>
      <c r="AP244" s="1"/>
      <c r="AQ244" s="1"/>
      <c r="AR244" s="1"/>
      <c r="AS244" s="1"/>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c r="BQ244" s="104"/>
      <c r="BR244" s="104"/>
      <c r="BS244" s="104"/>
      <c r="BT244" s="104"/>
      <c r="BU244" s="104"/>
      <c r="BV244" s="104"/>
      <c r="BW244" s="104"/>
      <c r="BX244" s="104"/>
      <c r="BY244" s="104"/>
      <c r="BZ244" s="104"/>
      <c r="CA244" s="104"/>
      <c r="CB244" s="104"/>
      <c r="CC244" s="104"/>
      <c r="CD244" s="104"/>
      <c r="CE244" s="104"/>
      <c r="CF244" s="104"/>
      <c r="CG244" s="104"/>
      <c r="CH244" s="104"/>
      <c r="CI244" s="104"/>
      <c r="CJ244" s="104"/>
      <c r="CK244" s="104"/>
      <c r="CL244" s="104"/>
      <c r="CM244" s="104"/>
      <c r="CN244" s="104"/>
      <c r="CO244" s="104"/>
      <c r="CP244" s="104"/>
      <c r="CQ244" s="104"/>
      <c r="CR244" s="104"/>
      <c r="CS244" s="104"/>
      <c r="CT244" s="104"/>
      <c r="CU244" s="104"/>
      <c r="CV244" s="104"/>
      <c r="CW244" s="104"/>
      <c r="CX244" s="104"/>
      <c r="CY244" s="104"/>
      <c r="CZ244" s="104"/>
    </row>
    <row r="245" spans="1:104" s="80" customFormat="1" ht="19.350000000000001" hidden="1" customHeight="1" outlineLevel="1">
      <c r="A245" s="250"/>
      <c r="B245" s="250"/>
      <c r="C245" s="250"/>
      <c r="D245" s="266"/>
      <c r="E245" s="266"/>
      <c r="F245" s="266"/>
      <c r="G245" s="266"/>
      <c r="H245" s="266"/>
      <c r="I245" s="266"/>
      <c r="J245" s="217"/>
      <c r="K245" s="217"/>
      <c r="L245" s="217"/>
      <c r="M245" s="217"/>
      <c r="N245" s="217"/>
      <c r="O245" s="217"/>
      <c r="P245" s="217"/>
      <c r="Q245" s="317"/>
      <c r="S245" s="1"/>
      <c r="T245" s="1"/>
      <c r="U245" s="1"/>
      <c r="V245" s="1"/>
      <c r="W245" s="1"/>
      <c r="X245" s="1"/>
      <c r="Y245" s="1"/>
      <c r="Z245" s="1"/>
      <c r="AA245" s="1"/>
      <c r="AB245" s="1"/>
      <c r="AC245" s="1"/>
      <c r="AD245" s="1"/>
      <c r="AE245" s="1"/>
      <c r="AF245" s="1"/>
      <c r="AG245" s="72"/>
      <c r="AH245" s="3"/>
      <c r="AI245" s="1"/>
      <c r="AJ245" s="1"/>
      <c r="AK245" s="1"/>
      <c r="AL245" s="104"/>
      <c r="AM245" s="104"/>
      <c r="AN245" s="104"/>
      <c r="AO245" s="1"/>
      <c r="AP245" s="1"/>
      <c r="AQ245" s="1"/>
      <c r="AR245" s="1"/>
      <c r="AS245" s="1"/>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104"/>
      <c r="CA245" s="104"/>
      <c r="CB245" s="104"/>
      <c r="CC245" s="104"/>
      <c r="CD245" s="104"/>
      <c r="CE245" s="104"/>
      <c r="CF245" s="104"/>
      <c r="CG245" s="104"/>
      <c r="CH245" s="104"/>
      <c r="CI245" s="104"/>
      <c r="CJ245" s="104"/>
      <c r="CK245" s="104"/>
      <c r="CL245" s="104"/>
      <c r="CM245" s="104"/>
      <c r="CN245" s="104"/>
      <c r="CO245" s="104"/>
      <c r="CP245" s="104"/>
      <c r="CQ245" s="104"/>
      <c r="CR245" s="104"/>
      <c r="CS245" s="104"/>
      <c r="CT245" s="104"/>
      <c r="CU245" s="104"/>
      <c r="CV245" s="104"/>
      <c r="CW245" s="104"/>
      <c r="CX245" s="104"/>
      <c r="CY245" s="104"/>
      <c r="CZ245" s="104"/>
    </row>
    <row r="246" spans="1:104" s="80" customFormat="1" ht="19.350000000000001" hidden="1" customHeight="1" outlineLevel="1">
      <c r="A246" s="250"/>
      <c r="B246" s="250"/>
      <c r="C246" s="250"/>
      <c r="D246" s="266"/>
      <c r="E246" s="266"/>
      <c r="F246" s="266"/>
      <c r="G246" s="266"/>
      <c r="H246" s="266"/>
      <c r="I246" s="266"/>
      <c r="J246" s="217"/>
      <c r="K246" s="217"/>
      <c r="L246" s="217"/>
      <c r="M246" s="217"/>
      <c r="N246" s="217"/>
      <c r="O246" s="217"/>
      <c r="P246" s="217"/>
      <c r="Q246" s="317"/>
      <c r="S246" s="1"/>
      <c r="T246" s="1"/>
      <c r="U246" s="1"/>
      <c r="V246" s="1"/>
      <c r="W246" s="1"/>
      <c r="X246" s="1"/>
      <c r="Y246" s="1"/>
      <c r="Z246" s="1"/>
      <c r="AA246" s="1"/>
      <c r="AB246" s="1"/>
      <c r="AC246" s="1"/>
      <c r="AD246" s="1"/>
      <c r="AE246" s="1"/>
      <c r="AF246" s="1"/>
      <c r="AG246" s="72"/>
      <c r="AH246" s="3"/>
      <c r="AI246" s="1"/>
      <c r="AJ246" s="1"/>
      <c r="AK246" s="1"/>
      <c r="AL246" s="104"/>
      <c r="AM246" s="104"/>
      <c r="AN246" s="104"/>
      <c r="AO246" s="1"/>
      <c r="AP246" s="1"/>
      <c r="AQ246" s="1"/>
      <c r="AR246" s="1"/>
      <c r="AS246" s="1"/>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c r="BQ246" s="104"/>
      <c r="BR246" s="104"/>
      <c r="BS246" s="104"/>
      <c r="BT246" s="104"/>
      <c r="BU246" s="104"/>
      <c r="BV246" s="104"/>
      <c r="BW246" s="104"/>
      <c r="BX246" s="104"/>
      <c r="BY246" s="104"/>
      <c r="BZ246" s="104"/>
      <c r="CA246" s="104"/>
      <c r="CB246" s="104"/>
      <c r="CC246" s="104"/>
      <c r="CD246" s="104"/>
      <c r="CE246" s="104"/>
      <c r="CF246" s="104"/>
      <c r="CG246" s="104"/>
      <c r="CH246" s="104"/>
      <c r="CI246" s="104"/>
      <c r="CJ246" s="104"/>
      <c r="CK246" s="104"/>
      <c r="CL246" s="104"/>
      <c r="CM246" s="104"/>
      <c r="CN246" s="104"/>
      <c r="CO246" s="104"/>
      <c r="CP246" s="104"/>
      <c r="CQ246" s="104"/>
      <c r="CR246" s="104"/>
      <c r="CS246" s="104"/>
      <c r="CT246" s="104"/>
      <c r="CU246" s="104"/>
      <c r="CV246" s="104"/>
      <c r="CW246" s="104"/>
      <c r="CX246" s="104"/>
      <c r="CY246" s="104"/>
      <c r="CZ246" s="104"/>
    </row>
    <row r="247" spans="1:104" s="80" customFormat="1" ht="19.350000000000001" hidden="1" customHeight="1" outlineLevel="1">
      <c r="A247" s="250"/>
      <c r="B247" s="250"/>
      <c r="C247" s="250"/>
      <c r="D247" s="266"/>
      <c r="E247" s="266"/>
      <c r="F247" s="266"/>
      <c r="G247" s="266"/>
      <c r="H247" s="266"/>
      <c r="I247" s="266"/>
      <c r="J247" s="217"/>
      <c r="K247" s="217"/>
      <c r="L247" s="217"/>
      <c r="M247" s="217"/>
      <c r="N247" s="217"/>
      <c r="O247" s="217"/>
      <c r="P247" s="217"/>
      <c r="Q247" s="317"/>
      <c r="S247" s="1"/>
      <c r="T247" s="1"/>
      <c r="U247" s="1"/>
      <c r="V247" s="1"/>
      <c r="W247" s="1"/>
      <c r="X247" s="1"/>
      <c r="Y247" s="1"/>
      <c r="Z247" s="1"/>
      <c r="AA247" s="1"/>
      <c r="AB247" s="1"/>
      <c r="AC247" s="1"/>
      <c r="AD247" s="1"/>
      <c r="AE247" s="1"/>
      <c r="AF247" s="1"/>
      <c r="AG247" s="1"/>
      <c r="AH247" s="72"/>
      <c r="AI247" s="3"/>
      <c r="AJ247" s="1"/>
      <c r="AK247" s="1"/>
      <c r="AL247" s="104"/>
      <c r="AM247" s="104"/>
      <c r="AN247" s="104"/>
      <c r="AO247" s="1"/>
      <c r="AP247" s="1"/>
      <c r="AQ247" s="1"/>
      <c r="AR247" s="1"/>
      <c r="AS247" s="1"/>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c r="BQ247" s="104"/>
      <c r="BR247" s="104"/>
      <c r="BS247" s="104"/>
      <c r="BT247" s="104"/>
      <c r="BU247" s="104"/>
      <c r="BV247" s="104"/>
      <c r="BW247" s="104"/>
      <c r="BX247" s="104"/>
      <c r="BY247" s="104"/>
      <c r="BZ247" s="104"/>
      <c r="CA247" s="104"/>
      <c r="CB247" s="104"/>
      <c r="CC247" s="104"/>
      <c r="CD247" s="104"/>
      <c r="CE247" s="104"/>
      <c r="CF247" s="104"/>
      <c r="CG247" s="104"/>
      <c r="CH247" s="104"/>
      <c r="CI247" s="104"/>
      <c r="CJ247" s="104"/>
      <c r="CK247" s="104"/>
      <c r="CL247" s="104"/>
      <c r="CM247" s="104"/>
      <c r="CN247" s="104"/>
      <c r="CO247" s="104"/>
      <c r="CP247" s="104"/>
      <c r="CQ247" s="104"/>
      <c r="CR247" s="104"/>
      <c r="CS247" s="104"/>
      <c r="CT247" s="104"/>
      <c r="CU247" s="104"/>
      <c r="CV247" s="104"/>
      <c r="CW247" s="104"/>
      <c r="CX247" s="104"/>
      <c r="CY247" s="104"/>
      <c r="CZ247" s="104"/>
    </row>
    <row r="248" spans="1:104" ht="19.350000000000001" customHeight="1" collapsed="1"/>
  </sheetData>
  <sheetProtection algorithmName="SHA-512" hashValue="1r+qIMbsKDRYcPMq6N++/rsppCIJo1U0VWb6dzfmn8SZ5Q7YjepjzZrISwKduZkehwQ4CAyWxNnE8Q12l3auWw==" saltValue="Mk73w+7CAZVIAEmmlGFl9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11" priority="37">
      <formula>OR($C13="休暇",$C13="休日")</formula>
    </cfRule>
  </conditionalFormatting>
  <conditionalFormatting sqref="B13:B43">
    <cfRule type="expression" dxfId="210" priority="85">
      <formula>$B13="土"</formula>
    </cfRule>
    <cfRule type="expression" dxfId="209" priority="84">
      <formula>$B13="日"</formula>
    </cfRule>
  </conditionalFormatting>
  <conditionalFormatting sqref="B64 B68 F68 B71">
    <cfRule type="expression" dxfId="208" priority="35">
      <formula>OR($N$54="管理職",$N$54="裁量労働制",$N$54="固定残業制")</formula>
    </cfRule>
  </conditionalFormatting>
  <conditionalFormatting sqref="B64 B68 F68">
    <cfRule type="expression" dxfId="207" priority="3">
      <formula>OR($N$54="(大学・国研等)管理職",$N$54="(大学・国研等)裁量労働制")</formula>
    </cfRule>
  </conditionalFormatting>
  <conditionalFormatting sqref="B76">
    <cfRule type="expression" dxfId="206" priority="15">
      <formula>OR($N$54="管理職",$N$54="裁量労働制")</formula>
    </cfRule>
  </conditionalFormatting>
  <conditionalFormatting sqref="B77">
    <cfRule type="expression" dxfId="205" priority="29">
      <formula>OR($N$54="管理職",$N$54="裁量労働制")</formula>
    </cfRule>
  </conditionalFormatting>
  <conditionalFormatting sqref="B80">
    <cfRule type="expression" dxfId="204" priority="27">
      <formula>$N$54="固定残業制"</formula>
    </cfRule>
  </conditionalFormatting>
  <conditionalFormatting sqref="B83 B87 B90">
    <cfRule type="expression" dxfId="203" priority="24">
      <formula>$N$54="固定残業制"</formula>
    </cfRule>
  </conditionalFormatting>
  <conditionalFormatting sqref="B84 B88 B91">
    <cfRule type="expression" dxfId="202" priority="21">
      <formula>$N$54="固定残業制"</formula>
    </cfRule>
  </conditionalFormatting>
  <conditionalFormatting sqref="B65:C65 B69:C69 F69 B72:C72 B78:C78">
    <cfRule type="expression" dxfId="201" priority="9">
      <formula>OR($N$54="管理職",$N$54="裁量労働制")</formula>
    </cfRule>
  </conditionalFormatting>
  <conditionalFormatting sqref="B65:C65 B69:C69 F69 B72:C72">
    <cfRule type="expression" dxfId="200" priority="33">
      <formula>OR($N$54="管理職",$N$54="裁量労働制",$N$54="固定残業制")</formula>
    </cfRule>
  </conditionalFormatting>
  <conditionalFormatting sqref="B65:C65 B69:C69 F69">
    <cfRule type="expression" dxfId="199" priority="2">
      <formula>OR($N$54="(大学・国研等)管理職",$N$54="(大学・国研等)裁量労働制")</formula>
    </cfRule>
  </conditionalFormatting>
  <conditionalFormatting sqref="B69:D69">
    <cfRule type="expression" dxfId="198" priority="7">
      <formula>OR($N$54="管理職",$N$54="裁量労働制",$N$54="固定残業制",$N$54="(大学・国研等)管理職",$N$54="(大学・国研等)裁量労働制")</formula>
    </cfRule>
  </conditionalFormatting>
  <conditionalFormatting sqref="C64 F64:O64 C68 G68:O68 C71:N71">
    <cfRule type="expression" dxfId="197" priority="14">
      <formula>OR($N$54="管理職",$N$54="裁量労働制",$N$54="固定残業制")</formula>
    </cfRule>
  </conditionalFormatting>
  <conditionalFormatting sqref="C80:L80">
    <cfRule type="expression" dxfId="196" priority="25">
      <formula>$N$54="固定残業制"</formula>
    </cfRule>
  </conditionalFormatting>
  <conditionalFormatting sqref="C83:L83 C90:N90 C87:E87">
    <cfRule type="expression" dxfId="195" priority="18">
      <formula>$N$54="固定残業制"</formula>
    </cfRule>
  </conditionalFormatting>
  <conditionalFormatting sqref="C84:L84 C88:L88 C91:N91">
    <cfRule type="expression" dxfId="194" priority="19">
      <formula>$N$54="固定残業制"</formula>
    </cfRule>
  </conditionalFormatting>
  <conditionalFormatting sqref="C76:N76">
    <cfRule type="expression" dxfId="193" priority="34">
      <formula>OR($N$54="管理職",$N$54="裁量労働制")</formula>
    </cfRule>
  </conditionalFormatting>
  <conditionalFormatting sqref="C78:N78">
    <cfRule type="expression" dxfId="192" priority="32">
      <formula>OR($N$54="管理職",$N$54="裁量労働制")</formula>
    </cfRule>
  </conditionalFormatting>
  <conditionalFormatting sqref="C64:O64 C68 G68:O68">
    <cfRule type="expression" dxfId="191" priority="12">
      <formula>OR($N$54="管理職",$N$54="裁量労働制",$N$54="固定残業制",$N$54="(大学・国研等)管理職",$N$54="(大学・国研等)裁量労働制")</formula>
    </cfRule>
  </conditionalFormatting>
  <conditionalFormatting sqref="D65">
    <cfRule type="expression" dxfId="190" priority="1">
      <formula>OR($N$54="(大学・国研等)管理職",$N$54="(大学・国研等)裁量労働制")</formula>
    </cfRule>
  </conditionalFormatting>
  <conditionalFormatting sqref="D65:O65 C69 G69:O69 C72:N72">
    <cfRule type="expression" dxfId="189" priority="11">
      <formula>OR($N$54="管理職",$N$54="裁量労働制",$N$54="固定残業制")</formula>
    </cfRule>
  </conditionalFormatting>
  <conditionalFormatting sqref="D65:O65 C69 G69:O69">
    <cfRule type="expression" dxfId="188" priority="5">
      <formula>OR($N$54="(大学・国研等)管理職",$N$54="(大学・国研等)裁量労働制")</formula>
    </cfRule>
  </conditionalFormatting>
  <conditionalFormatting sqref="E10:F10">
    <cfRule type="expression" dxfId="187" priority="75">
      <formula>OR(I9="管理職/高プロ",I9="固定残業代有",I9="(大学・国研等)管理職/高プロ")</formula>
    </cfRule>
  </conditionalFormatting>
  <conditionalFormatting sqref="F83:L83 H90:N90">
    <cfRule type="expression" dxfId="186" priority="6">
      <formula>$N$54="固定残業制"</formula>
    </cfRule>
  </conditionalFormatting>
  <conditionalFormatting sqref="F87:L87">
    <cfRule type="expression" dxfId="185" priority="20">
      <formula>$N$54="固定残業制"</formula>
    </cfRule>
  </conditionalFormatting>
  <conditionalFormatting sqref="F77:N77">
    <cfRule type="expression" dxfId="184" priority="16">
      <formula>OR($N$54="管理職",$N$54="裁量労働制")</formula>
    </cfRule>
  </conditionalFormatting>
  <conditionalFormatting sqref="G10">
    <cfRule type="expression" dxfId="183" priority="80">
      <formula>OR($I$9="管理職/高プロ",$I$9="固定残業代有",$I$9="(大学・国研等)管理職/高プロ")</formula>
    </cfRule>
  </conditionalFormatting>
  <conditionalFormatting sqref="H2">
    <cfRule type="expression" dxfId="182" priority="78">
      <formula>COUNTA($F$1)=1</formula>
    </cfRule>
  </conditionalFormatting>
  <conditionalFormatting sqref="H10">
    <cfRule type="expression" dxfId="181" priority="73">
      <formula>OR($I$9="管理職/高プロ",$I$9="裁量",$I$9="固定残業代有",$I$9="(大学・国研等)裁量")</formula>
    </cfRule>
  </conditionalFormatting>
  <conditionalFormatting sqref="I9:J9">
    <cfRule type="expression" dxfId="180" priority="81">
      <formula>COUNTA($F$1)=1</formula>
    </cfRule>
  </conditionalFormatting>
  <conditionalFormatting sqref="I1:M1">
    <cfRule type="expression" dxfId="179" priority="83">
      <formula>$I$1&lt;&gt;"-"</formula>
    </cfRule>
  </conditionalFormatting>
  <conditionalFormatting sqref="J10">
    <cfRule type="expression" dxfId="178" priority="74">
      <formula>OR($I$9="管理職/高プロ",$I$9="裁量",$I$9="固定残業代有",$I$9="(大学・国研等)裁量")</formula>
    </cfRule>
  </conditionalFormatting>
  <conditionalFormatting sqref="K10">
    <cfRule type="expression" dxfId="177" priority="76">
      <formula>OR($I$9="裁量",$I$9="固定残業代有",$I$9="(大学・国研等)裁量")</formula>
    </cfRule>
  </conditionalFormatting>
  <conditionalFormatting sqref="M80">
    <cfRule type="expression" dxfId="176" priority="26">
      <formula>$N$54="固定残業制"</formula>
    </cfRule>
  </conditionalFormatting>
  <conditionalFormatting sqref="M83 M87 O90">
    <cfRule type="expression" dxfId="175" priority="23">
      <formula>$N$54="固定残業制"</formula>
    </cfRule>
  </conditionalFormatting>
  <conditionalFormatting sqref="M84 M88 O91">
    <cfRule type="expression" dxfId="174" priority="22">
      <formula>$N$54="固定残業制"</formula>
    </cfRule>
  </conditionalFormatting>
  <conditionalFormatting sqref="N10">
    <cfRule type="expression" dxfId="173" priority="82">
      <formula>OR($I$9="裁量",$I$9="固定残業代有",$I$9="(大学・国研等)裁量")</formula>
    </cfRule>
  </conditionalFormatting>
  <conditionalFormatting sqref="O10">
    <cfRule type="expression" dxfId="172" priority="86">
      <formula>OR($H$2="あり",$Q$2="あり")</formula>
    </cfRule>
  </conditionalFormatting>
  <conditionalFormatting sqref="O76">
    <cfRule type="expression" dxfId="171" priority="31">
      <formula>OR($N$54="管理職",$N$54="裁量労働制")</formula>
    </cfRule>
  </conditionalFormatting>
  <conditionalFormatting sqref="O77">
    <cfRule type="expression" dxfId="170" priority="10">
      <formula>OR(,$N$54="管理職",$N$54="裁量労働制")</formula>
    </cfRule>
  </conditionalFormatting>
  <conditionalFormatting sqref="O78">
    <cfRule type="expression" dxfId="169" priority="28">
      <formula>OR($N$54="管理職",$N$54="裁量労働制")</formula>
    </cfRule>
  </conditionalFormatting>
  <conditionalFormatting sqref="O80 O84 O88">
    <cfRule type="expression" dxfId="168" priority="17">
      <formula>$N$54="固定残業制"</formula>
    </cfRule>
  </conditionalFormatting>
  <conditionalFormatting sqref="P64 D68 O68:P68">
    <cfRule type="expression" dxfId="167" priority="4">
      <formula>OR($N$54="(大学・国研等)管理職",$N$54="(大学・国研等)裁量労働制")</formula>
    </cfRule>
  </conditionalFormatting>
  <conditionalFormatting sqref="P64 D68 P68 O71">
    <cfRule type="expression" dxfId="166" priority="13">
      <formula>OR($N$54="管理職",$N$54="裁量労働制",$N$54="固定残業制")</formula>
    </cfRule>
  </conditionalFormatting>
  <conditionalFormatting sqref="P65 P69 O72">
    <cfRule type="expression" dxfId="165" priority="8">
      <formula>OR($N$54="管理職",$N$54="裁量労働制",$N$54="固定残業制")</formula>
    </cfRule>
  </conditionalFormatting>
  <conditionalFormatting sqref="P65 P69">
    <cfRule type="expression" dxfId="164" priority="30">
      <formula>OR($N$54="管理職",$N$54="裁量労働制",$N$54="(大学・国研等)管理職",$N$54="(大学・国研等)裁量労働制")</formula>
    </cfRule>
  </conditionalFormatting>
  <conditionalFormatting sqref="Q2">
    <cfRule type="expression" dxfId="163" priority="79">
      <formula>COUNTA($F$1)=1</formula>
    </cfRule>
  </conditionalFormatting>
  <conditionalFormatting sqref="Q10">
    <cfRule type="expression" dxfId="162" priority="87">
      <formula>OR($H$2="あり",$Q$2="あり")</formula>
    </cfRule>
  </conditionalFormatting>
  <conditionalFormatting sqref="AI1">
    <cfRule type="expression" dxfId="160" priority="89">
      <formula>COUNTIF(AI2:AI26,"○")=COUNTA($AH$2:$AH$26)</formula>
    </cfRule>
  </conditionalFormatting>
  <dataValidations count="8">
    <dataValidation type="custom" allowBlank="1" showInputMessage="1" showErrorMessage="1" sqref="I20" xr:uid="{AC3DBBF0-EC43-4EDF-A56D-48128B93F2AC}">
      <formula1>IF($C20="休日",I20="",I20&gt;"*")</formula1>
    </dataValidation>
    <dataValidation type="list" allowBlank="1" showInputMessage="1" showErrorMessage="1" sqref="C13:C43" xr:uid="{38A4C7FC-D272-46B5-918E-93A0F1B33522}">
      <formula1>$AP$4:$AP$7</formula1>
    </dataValidation>
    <dataValidation type="list" imeMode="on" allowBlank="1" sqref="I9:J9" xr:uid="{BE1652C3-E600-41CD-BF51-D5581275893B}">
      <formula1>"通常勤務,管理職/高プロ,裁量,固定残業代有,出向,(大学・国研等)管理職/高プロ,(大学・国研等)裁量,その他"</formula1>
    </dataValidation>
    <dataValidation type="list" allowBlank="1" showInputMessage="1" showErrorMessage="1" sqref="N55:P55" xr:uid="{7208268F-0ECE-434E-AE29-B454AB7BCE8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419C914-925A-4E57-AF70-4FB8BD9BDEB8}">
      <formula1>0</formula1>
      <formula2>0.999988425925926</formula2>
    </dataValidation>
    <dataValidation type="time" operator="greaterThan" allowBlank="1" showInputMessage="1" showErrorMessage="1" errorTitle="時刻を入力して下さい。" error="0:01以上の時刻を入力して下さい。" sqref="G13:G43 E13:E43" xr:uid="{6DC9425D-4F8A-4A67-97BA-D17A5F38B83C}">
      <formula1>0</formula1>
    </dataValidation>
    <dataValidation type="list" allowBlank="1" showInputMessage="1" showErrorMessage="1" sqref="F1:H1" xr:uid="{1BB62A32-AF02-427A-9A46-BB3E68E519D7}">
      <formula1>"委託業務従事日誌,助成事業従事日誌"</formula1>
    </dataValidation>
    <dataValidation type="list" allowBlank="1" showInputMessage="1" showErrorMessage="1" sqref="H2 Q2" xr:uid="{73744423-EF5B-4C94-9E80-4033973CD02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16A76904-775A-4183-A5F9-1B110048B28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7A2AF11F-18CF-47F0-8D50-E07DB0BC92C6}">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（日報）従事日誌202504</vt:lpstr>
      <vt:lpstr>（日報）従事日誌202505</vt:lpstr>
      <vt:lpstr>（日報）従事日誌202506</vt:lpstr>
      <vt:lpstr>（日報）従事日誌202507</vt:lpstr>
      <vt:lpstr>（日報）従事日誌202508</vt:lpstr>
      <vt:lpstr>（日報）従事日誌202509</vt:lpstr>
      <vt:lpstr>（日報）従事日誌202510</vt:lpstr>
      <vt:lpstr>（日報）従事日誌202511</vt:lpstr>
      <vt:lpstr>（日報）従事日誌202512</vt:lpstr>
      <vt:lpstr>（日報）従事日誌202601</vt:lpstr>
      <vt:lpstr>（日報）従事日誌202602</vt:lpstr>
      <vt:lpstr>（日報）従事日誌202603</vt:lpstr>
      <vt:lpstr>'（日報）従事日誌202504'!Print_Area</vt:lpstr>
      <vt:lpstr>'（日報）従事日誌202505'!Print_Area</vt:lpstr>
      <vt:lpstr>'（日報）従事日誌202506'!Print_Area</vt:lpstr>
      <vt:lpstr>'（日報）従事日誌202507'!Print_Area</vt:lpstr>
      <vt:lpstr>'（日報）従事日誌202508'!Print_Area</vt:lpstr>
      <vt:lpstr>'（日報）従事日誌202509'!Print_Area</vt:lpstr>
      <vt:lpstr>'（日報）従事日誌202510'!Print_Area</vt:lpstr>
      <vt:lpstr>'（日報）従事日誌202511'!Print_Area</vt:lpstr>
      <vt:lpstr>'（日報）従事日誌202512'!Print_Area</vt:lpstr>
      <vt:lpstr>'（日報）従事日誌202601'!Print_Area</vt:lpstr>
      <vt:lpstr>'（日報）従事日誌202602'!Print_Area</vt:lpstr>
      <vt:lpstr>'（日報）従事日誌202603'!Print_Area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